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eleanor/Documents/CA-MFA/CA-MFA Data/ca-mfa-ucsb-tnc/Models/"/>
    </mc:Choice>
  </mc:AlternateContent>
  <xr:revisionPtr revIDLastSave="0" documentId="13_ncr:1_{34853D0F-81DB-284A-B10F-C95D13D168B0}" xr6:coauthVersionLast="47" xr6:coauthVersionMax="47" xr10:uidLastSave="{00000000-0000-0000-0000-000000000000}"/>
  <bookViews>
    <workbookView xWindow="0" yWindow="500" windowWidth="28800" windowHeight="15800" firstSheet="8" activeTab="13" xr2:uid="{00000000-000D-0000-FFFF-FFFF00000000}"/>
  </bookViews>
  <sheets>
    <sheet name="Resin Conversion" sheetId="6" r:id="rId1"/>
    <sheet name="2021 Raw + Conversion" sheetId="5" r:id="rId2"/>
    <sheet name="2018 Raw + Conversion" sheetId="4" r:id="rId3"/>
    <sheet name="2014 Raw + Conversion" sheetId="3" r:id="rId4"/>
    <sheet name="2008 Raw + Conversion" sheetId="2" r:id="rId5"/>
    <sheet name="2003 Raw + Converion" sheetId="11" r:id="rId6"/>
    <sheet name="DRS Raw" sheetId="9" r:id="rId7"/>
    <sheet name="Converted Resin Benchmark Years" sheetId="1" r:id="rId8"/>
    <sheet name="Resin Fractions" sheetId="7" r:id="rId9"/>
    <sheet name="Waste Per Capita" sheetId="10" r:id="rId10"/>
    <sheet name="Waste Estimate from Population" sheetId="8" r:id="rId11"/>
    <sheet name="DRS County Waste Raw" sheetId="12" r:id="rId12"/>
    <sheet name="Disposed Waste by Resin" sheetId="13" r:id="rId13"/>
    <sheet name="RDRS 2021 Data" sheetId="14" r:id="rId14"/>
  </sheets>
  <externalReferences>
    <externalReference r:id="rId15"/>
    <externalReference r:id="rId16"/>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0" i="14" l="1"/>
  <c r="K70" i="14"/>
  <c r="L69" i="14"/>
  <c r="K69" i="14"/>
  <c r="L68" i="14"/>
  <c r="K68" i="14"/>
  <c r="L67" i="14"/>
  <c r="K67" i="14"/>
  <c r="L66" i="14"/>
  <c r="K66" i="14"/>
  <c r="L65" i="14"/>
  <c r="K65" i="14"/>
  <c r="L64" i="14"/>
  <c r="K64" i="14"/>
  <c r="L63" i="14"/>
  <c r="K63" i="14"/>
  <c r="L62" i="14"/>
  <c r="K62" i="14"/>
  <c r="L61" i="14"/>
  <c r="K61" i="14"/>
  <c r="L60" i="14"/>
  <c r="K60" i="14"/>
  <c r="L59" i="14"/>
  <c r="K59" i="14"/>
  <c r="L58" i="14"/>
  <c r="K58" i="14"/>
  <c r="L57" i="14"/>
  <c r="K57" i="14"/>
  <c r="L56" i="14"/>
  <c r="K56" i="14"/>
  <c r="L55" i="14"/>
  <c r="K55" i="14"/>
  <c r="L54" i="14"/>
  <c r="K54" i="14"/>
  <c r="L53" i="14"/>
  <c r="K53" i="14"/>
  <c r="L52" i="14"/>
  <c r="K52" i="14"/>
  <c r="L51" i="14"/>
  <c r="K51" i="14"/>
  <c r="L50" i="14"/>
  <c r="K50" i="14"/>
  <c r="L49" i="14"/>
  <c r="K49" i="14"/>
  <c r="L48" i="14"/>
  <c r="K48" i="14"/>
  <c r="L47" i="14"/>
  <c r="K47" i="14"/>
  <c r="L46" i="14"/>
  <c r="K46" i="14"/>
  <c r="L45" i="14"/>
  <c r="K45" i="14"/>
  <c r="L44" i="14"/>
  <c r="K44" i="14"/>
  <c r="L43" i="14"/>
  <c r="K43" i="14"/>
  <c r="L42" i="14"/>
  <c r="K42" i="14"/>
  <c r="L41" i="14"/>
  <c r="K41" i="14"/>
  <c r="L40" i="14"/>
  <c r="K40" i="14"/>
  <c r="L39" i="14"/>
  <c r="K39" i="14"/>
  <c r="L38" i="14"/>
  <c r="K38" i="14"/>
  <c r="L37" i="14"/>
  <c r="K37" i="14"/>
  <c r="L36" i="14"/>
  <c r="K36" i="14"/>
  <c r="L35" i="14"/>
  <c r="K35" i="14"/>
  <c r="L34" i="14"/>
  <c r="K34" i="14"/>
  <c r="L33" i="14"/>
  <c r="K33" i="14"/>
  <c r="L32" i="14"/>
  <c r="K32" i="14"/>
  <c r="L31" i="14"/>
  <c r="K31" i="14"/>
  <c r="L30" i="14"/>
  <c r="K30" i="14"/>
  <c r="L29" i="14"/>
  <c r="K29" i="14"/>
  <c r="L28" i="14"/>
  <c r="K28" i="14"/>
  <c r="L27" i="14"/>
  <c r="K27" i="14"/>
  <c r="L26" i="14"/>
  <c r="K26" i="14"/>
  <c r="L25" i="14"/>
  <c r="K25" i="14"/>
  <c r="L24" i="14"/>
  <c r="K24" i="14"/>
  <c r="L23" i="14"/>
  <c r="K23" i="14"/>
  <c r="L22" i="14"/>
  <c r="K22" i="14"/>
  <c r="L21" i="14"/>
  <c r="K21" i="14"/>
  <c r="L20" i="14"/>
  <c r="K20" i="14"/>
  <c r="L19" i="14"/>
  <c r="K19" i="14"/>
  <c r="L18" i="14"/>
  <c r="K18" i="14"/>
  <c r="L17" i="14"/>
  <c r="K17" i="14"/>
  <c r="L16" i="14"/>
  <c r="K16" i="14"/>
  <c r="L15" i="14"/>
  <c r="K15" i="14"/>
  <c r="L14" i="14"/>
  <c r="K14" i="14"/>
  <c r="L13" i="14"/>
  <c r="K13" i="14"/>
  <c r="L12" i="14"/>
  <c r="K12" i="14"/>
  <c r="L11" i="14"/>
  <c r="K11" i="14"/>
  <c r="L10" i="14"/>
  <c r="K10" i="14"/>
  <c r="L9" i="14"/>
  <c r="K9" i="14"/>
  <c r="L8" i="14"/>
  <c r="K8" i="14"/>
  <c r="L7" i="14"/>
  <c r="K7" i="14"/>
  <c r="L6" i="14"/>
  <c r="K6" i="14"/>
  <c r="L5" i="14"/>
  <c r="K5" i="14"/>
  <c r="L4" i="14"/>
  <c r="K4" i="14"/>
  <c r="AD3" i="14"/>
  <c r="AC3" i="14"/>
  <c r="AB3" i="14"/>
  <c r="AA3" i="14"/>
  <c r="Z3" i="14"/>
  <c r="Y3" i="14"/>
  <c r="U3" i="14"/>
  <c r="S3" i="14"/>
  <c r="R3" i="14"/>
  <c r="Q3" i="14"/>
  <c r="P3" i="14"/>
  <c r="O3" i="14"/>
  <c r="L3" i="14"/>
  <c r="K3" i="14"/>
  <c r="AD2" i="14"/>
  <c r="AC2" i="14"/>
  <c r="AB2" i="14"/>
  <c r="AA2" i="14"/>
  <c r="Z2" i="14"/>
  <c r="Y2" i="14"/>
  <c r="U2" i="14"/>
  <c r="U4" i="14" s="1"/>
  <c r="S2" i="14"/>
  <c r="S4" i="14" s="1"/>
  <c r="R2" i="14"/>
  <c r="R4" i="14" s="1"/>
  <c r="Q2" i="14"/>
  <c r="Q4" i="14" s="1"/>
  <c r="P2" i="14"/>
  <c r="P4" i="14" s="1"/>
  <c r="O2" i="14"/>
  <c r="O4" i="14" s="1"/>
  <c r="L2" i="14"/>
  <c r="L71" i="14" s="1"/>
  <c r="K2" i="14"/>
  <c r="K71" i="14" s="1"/>
  <c r="Q3" i="12"/>
  <c r="Q4" i="12"/>
  <c r="Q5" i="12"/>
  <c r="Q6" i="12"/>
  <c r="Q7" i="12"/>
  <c r="Q8" i="12"/>
  <c r="R8" i="12" s="1"/>
  <c r="Q9" i="12"/>
  <c r="Q10" i="12"/>
  <c r="Q11" i="12"/>
  <c r="Q12" i="12"/>
  <c r="Q13" i="12"/>
  <c r="Q14" i="12"/>
  <c r="Q15" i="12"/>
  <c r="Q16" i="12"/>
  <c r="Q17" i="12"/>
  <c r="Q18" i="12"/>
  <c r="Q2" i="12"/>
  <c r="L3" i="12"/>
  <c r="M3" i="12"/>
  <c r="N3" i="12"/>
  <c r="L4" i="12"/>
  <c r="M4" i="12"/>
  <c r="N4" i="12"/>
  <c r="L5" i="12"/>
  <c r="M5" i="12"/>
  <c r="N5" i="12"/>
  <c r="L6" i="12"/>
  <c r="M6" i="12"/>
  <c r="N6" i="12"/>
  <c r="L7" i="12"/>
  <c r="M7" i="12"/>
  <c r="N7" i="12"/>
  <c r="L8" i="12"/>
  <c r="M8" i="12"/>
  <c r="N8" i="12"/>
  <c r="L9" i="12"/>
  <c r="M9" i="12"/>
  <c r="N9" i="12"/>
  <c r="L10" i="12"/>
  <c r="M10" i="12"/>
  <c r="N10" i="12"/>
  <c r="L11" i="12"/>
  <c r="M11" i="12"/>
  <c r="N11" i="12"/>
  <c r="L12" i="12"/>
  <c r="M12" i="12"/>
  <c r="N12" i="12"/>
  <c r="L13" i="12"/>
  <c r="M13" i="12"/>
  <c r="N13" i="12"/>
  <c r="L14" i="12"/>
  <c r="M14" i="12"/>
  <c r="N14" i="12"/>
  <c r="L15" i="12"/>
  <c r="M15" i="12"/>
  <c r="N15" i="12"/>
  <c r="L16" i="12"/>
  <c r="M16" i="12"/>
  <c r="N16" i="12"/>
  <c r="L17" i="12"/>
  <c r="M17" i="12"/>
  <c r="N17" i="12"/>
  <c r="L18" i="12"/>
  <c r="M18" i="12"/>
  <c r="N18" i="12"/>
  <c r="M2" i="12"/>
  <c r="N2" i="12"/>
  <c r="L2" i="12"/>
  <c r="R4" i="12"/>
  <c r="R3" i="12"/>
  <c r="X2" i="14" l="1"/>
  <c r="T2" i="14" s="1"/>
  <c r="V2" i="14" s="1"/>
  <c r="X3" i="14"/>
  <c r="T3" i="14" s="1"/>
  <c r="V3" i="14" s="1"/>
  <c r="R14" i="12"/>
  <c r="R16" i="12"/>
  <c r="R12" i="12"/>
  <c r="R10" i="12"/>
  <c r="R6" i="12"/>
  <c r="R18" i="12"/>
  <c r="R2" i="12"/>
  <c r="R17" i="12"/>
  <c r="R15" i="12"/>
  <c r="R13" i="12"/>
  <c r="R11" i="12"/>
  <c r="R9" i="12"/>
  <c r="R7" i="12"/>
  <c r="R5" i="12"/>
  <c r="D3" i="8"/>
  <c r="H13" i="2"/>
  <c r="I13" i="2"/>
  <c r="J13" i="2"/>
  <c r="K13" i="2"/>
  <c r="L13" i="2"/>
  <c r="M13" i="2"/>
  <c r="N13" i="2"/>
  <c r="O13" i="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2" i="12"/>
  <c r="F3" i="13"/>
  <c r="T4" i="14" l="1"/>
  <c r="V4" i="14" s="1"/>
  <c r="F208" i="13"/>
  <c r="F305" i="13"/>
  <c r="H319" i="13"/>
  <c r="F331" i="13"/>
  <c r="F342" i="13"/>
  <c r="M1" i="13"/>
  <c r="M282" i="13" s="1"/>
  <c r="L1" i="13"/>
  <c r="K1" i="13"/>
  <c r="J1" i="13"/>
  <c r="I1" i="13"/>
  <c r="H1" i="13"/>
  <c r="H336" i="13" s="1"/>
  <c r="G1" i="13"/>
  <c r="F1" i="13"/>
  <c r="F339" i="13" s="1"/>
  <c r="D1" i="8"/>
  <c r="L20" i="7"/>
  <c r="L21" i="7"/>
  <c r="B38" i="9"/>
  <c r="C38" i="9"/>
  <c r="D38" i="9"/>
  <c r="E38" i="9"/>
  <c r="F38" i="9"/>
  <c r="G38" i="9"/>
  <c r="H38" i="9"/>
  <c r="I38" i="9"/>
  <c r="B39" i="9"/>
  <c r="C39" i="9"/>
  <c r="D39" i="9"/>
  <c r="E39" i="9"/>
  <c r="F39" i="9"/>
  <c r="G39" i="9"/>
  <c r="H39" i="9"/>
  <c r="I39" i="9"/>
  <c r="J17" i="7"/>
  <c r="J18" i="7"/>
  <c r="J19" i="7"/>
  <c r="J20" i="7"/>
  <c r="J21" i="7"/>
  <c r="K6" i="1"/>
  <c r="J6" i="1"/>
  <c r="B6" i="1"/>
  <c r="C6" i="1"/>
  <c r="D6" i="1"/>
  <c r="E6" i="1"/>
  <c r="F6" i="1"/>
  <c r="G6" i="1"/>
  <c r="H6" i="1"/>
  <c r="I6" i="1"/>
  <c r="P13" i="11"/>
  <c r="O13" i="11"/>
  <c r="H13" i="11"/>
  <c r="E13" i="11"/>
  <c r="E12" i="11"/>
  <c r="B12" i="11"/>
  <c r="E11" i="11"/>
  <c r="B11" i="11"/>
  <c r="E10" i="11"/>
  <c r="B10" i="11"/>
  <c r="E9" i="11"/>
  <c r="B9" i="11"/>
  <c r="E8" i="11"/>
  <c r="B8" i="11"/>
  <c r="E7" i="11"/>
  <c r="B7" i="11"/>
  <c r="E6" i="11"/>
  <c r="B6" i="11"/>
  <c r="E5" i="11"/>
  <c r="B5" i="11"/>
  <c r="E4" i="11"/>
  <c r="B4" i="11"/>
  <c r="E3" i="11"/>
  <c r="B3" i="11"/>
  <c r="E2" i="11"/>
  <c r="B2" i="11"/>
  <c r="E1" i="8"/>
  <c r="F1" i="8"/>
  <c r="G1" i="8"/>
  <c r="H1" i="8"/>
  <c r="I1" i="8"/>
  <c r="J1" i="8"/>
  <c r="K1" i="8"/>
  <c r="C651" i="8"/>
  <c r="L8" i="7"/>
  <c r="L9" i="7"/>
  <c r="L10" i="7"/>
  <c r="L11" i="7"/>
  <c r="L12" i="7"/>
  <c r="L16" i="7"/>
  <c r="L17" i="7"/>
  <c r="L18" i="7"/>
  <c r="L19" i="7"/>
  <c r="B24" i="9"/>
  <c r="L6" i="7" s="1"/>
  <c r="C24" i="9"/>
  <c r="D24" i="9"/>
  <c r="E24" i="9"/>
  <c r="F24" i="9"/>
  <c r="G24" i="9"/>
  <c r="H24" i="9"/>
  <c r="I24" i="9"/>
  <c r="B25" i="9"/>
  <c r="L7" i="7" s="1"/>
  <c r="C25" i="9"/>
  <c r="D25" i="9"/>
  <c r="E25" i="9"/>
  <c r="F25" i="9"/>
  <c r="G25" i="9"/>
  <c r="H25" i="9"/>
  <c r="I25" i="9"/>
  <c r="B26" i="9"/>
  <c r="C26" i="9"/>
  <c r="D26" i="9"/>
  <c r="E26" i="9"/>
  <c r="F26" i="9"/>
  <c r="G26" i="9"/>
  <c r="H26" i="9"/>
  <c r="I26" i="9"/>
  <c r="B27" i="9"/>
  <c r="C27" i="9"/>
  <c r="D27" i="9"/>
  <c r="E27" i="9"/>
  <c r="F27" i="9"/>
  <c r="G27" i="9"/>
  <c r="H27" i="9"/>
  <c r="I27" i="9"/>
  <c r="B28" i="9"/>
  <c r="C28" i="9"/>
  <c r="D28" i="9"/>
  <c r="E28" i="9"/>
  <c r="F28" i="9"/>
  <c r="G28" i="9"/>
  <c r="H28" i="9"/>
  <c r="I28" i="9"/>
  <c r="B29" i="9"/>
  <c r="C29" i="9"/>
  <c r="D29" i="9"/>
  <c r="E29" i="9"/>
  <c r="F29" i="9"/>
  <c r="G29" i="9"/>
  <c r="H29" i="9"/>
  <c r="I29" i="9"/>
  <c r="B30" i="9"/>
  <c r="C30" i="9"/>
  <c r="D30" i="9"/>
  <c r="E30" i="9"/>
  <c r="F30" i="9"/>
  <c r="G30" i="9"/>
  <c r="H30" i="9"/>
  <c r="I30" i="9"/>
  <c r="B31" i="9"/>
  <c r="L13" i="7" s="1"/>
  <c r="C31" i="9"/>
  <c r="D31" i="9"/>
  <c r="E31" i="9"/>
  <c r="F31" i="9"/>
  <c r="G31" i="9"/>
  <c r="H31" i="9"/>
  <c r="I31" i="9"/>
  <c r="B32" i="9"/>
  <c r="L14" i="7" s="1"/>
  <c r="C32" i="9"/>
  <c r="D32" i="9"/>
  <c r="E32" i="9"/>
  <c r="F32" i="9"/>
  <c r="G32" i="9"/>
  <c r="H32" i="9"/>
  <c r="I32" i="9"/>
  <c r="B33" i="9"/>
  <c r="L15" i="7" s="1"/>
  <c r="C33" i="9"/>
  <c r="D33" i="9"/>
  <c r="E33" i="9"/>
  <c r="F33" i="9"/>
  <c r="G33" i="9"/>
  <c r="H33" i="9"/>
  <c r="I33" i="9"/>
  <c r="B34" i="9"/>
  <c r="C34" i="9"/>
  <c r="D34" i="9"/>
  <c r="E34" i="9"/>
  <c r="F34" i="9"/>
  <c r="G34" i="9"/>
  <c r="H34" i="9"/>
  <c r="I34" i="9"/>
  <c r="B35" i="9"/>
  <c r="C35" i="9"/>
  <c r="D35" i="9"/>
  <c r="E35" i="9"/>
  <c r="F35" i="9"/>
  <c r="G35" i="9"/>
  <c r="H35" i="9"/>
  <c r="I35" i="9"/>
  <c r="B36" i="9"/>
  <c r="C36" i="9"/>
  <c r="D36" i="9"/>
  <c r="E36" i="9"/>
  <c r="F36" i="9"/>
  <c r="G36" i="9"/>
  <c r="H36" i="9"/>
  <c r="I36" i="9"/>
  <c r="B37" i="9"/>
  <c r="C37" i="9"/>
  <c r="D37" i="9"/>
  <c r="E37" i="9"/>
  <c r="F37" i="9"/>
  <c r="G37" i="9"/>
  <c r="H37" i="9"/>
  <c r="I37" i="9"/>
  <c r="C23" i="9"/>
  <c r="D23" i="9"/>
  <c r="E23" i="9"/>
  <c r="F23" i="9"/>
  <c r="G23" i="9"/>
  <c r="H23" i="9"/>
  <c r="I23" i="9"/>
  <c r="B23" i="9"/>
  <c r="L5" i="7" s="1"/>
  <c r="I3" i="13" l="1"/>
  <c r="K4" i="13"/>
  <c r="K12" i="13"/>
  <c r="K20" i="13"/>
  <c r="K28" i="13"/>
  <c r="K36" i="13"/>
  <c r="K44" i="13"/>
  <c r="K52" i="13"/>
  <c r="K60" i="13"/>
  <c r="K68" i="13"/>
  <c r="K76" i="13"/>
  <c r="K84" i="13"/>
  <c r="K9" i="13"/>
  <c r="K17" i="13"/>
  <c r="K25" i="13"/>
  <c r="K33" i="13"/>
  <c r="K41" i="13"/>
  <c r="K49" i="13"/>
  <c r="K57" i="13"/>
  <c r="K65" i="13"/>
  <c r="K73" i="13"/>
  <c r="K81" i="13"/>
  <c r="K8" i="13"/>
  <c r="K16" i="13"/>
  <c r="K24" i="13"/>
  <c r="K32" i="13"/>
  <c r="K40" i="13"/>
  <c r="K48" i="13"/>
  <c r="K5" i="13"/>
  <c r="K13" i="13"/>
  <c r="K21" i="13"/>
  <c r="K29" i="13"/>
  <c r="K37" i="13"/>
  <c r="K45" i="13"/>
  <c r="K10" i="13"/>
  <c r="K18" i="13"/>
  <c r="K26" i="13"/>
  <c r="K34" i="13"/>
  <c r="K42" i="13"/>
  <c r="K50" i="13"/>
  <c r="K58" i="13"/>
  <c r="K66" i="13"/>
  <c r="K74" i="13"/>
  <c r="K82" i="13"/>
  <c r="K7" i="13"/>
  <c r="K15" i="13"/>
  <c r="K23" i="13"/>
  <c r="K46" i="13"/>
  <c r="K78" i="13"/>
  <c r="K83" i="13"/>
  <c r="K88" i="13"/>
  <c r="K93" i="13"/>
  <c r="K101" i="13"/>
  <c r="K109" i="13"/>
  <c r="K117" i="13"/>
  <c r="K11" i="13"/>
  <c r="K38" i="13"/>
  <c r="K55" i="13"/>
  <c r="K86" i="13"/>
  <c r="K90" i="13"/>
  <c r="K98" i="13"/>
  <c r="K106" i="13"/>
  <c r="K114" i="13"/>
  <c r="K122" i="13"/>
  <c r="K125" i="13"/>
  <c r="K129" i="13"/>
  <c r="K133" i="13"/>
  <c r="K137" i="13"/>
  <c r="K141" i="13"/>
  <c r="K145" i="13"/>
  <c r="K149" i="13"/>
  <c r="K153" i="13"/>
  <c r="K157" i="13"/>
  <c r="K161" i="13"/>
  <c r="K165" i="13"/>
  <c r="K169" i="13"/>
  <c r="K173" i="13"/>
  <c r="K177" i="13"/>
  <c r="K181" i="13"/>
  <c r="K185" i="13"/>
  <c r="K189" i="13"/>
  <c r="K193" i="13"/>
  <c r="K197" i="13"/>
  <c r="K201"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263" i="13"/>
  <c r="K264" i="13"/>
  <c r="K265" i="13"/>
  <c r="K266" i="13"/>
  <c r="K267" i="13"/>
  <c r="K268" i="13"/>
  <c r="K269" i="13"/>
  <c r="K270" i="13"/>
  <c r="K271" i="13"/>
  <c r="K272" i="13"/>
  <c r="K273" i="13"/>
  <c r="K274" i="13"/>
  <c r="K275" i="13"/>
  <c r="K276" i="13"/>
  <c r="K277" i="13"/>
  <c r="K278" i="13"/>
  <c r="K279" i="13"/>
  <c r="K280" i="13"/>
  <c r="K281"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K328" i="13"/>
  <c r="K329" i="13"/>
  <c r="K330" i="13"/>
  <c r="K331" i="13"/>
  <c r="K332" i="13"/>
  <c r="K333" i="13"/>
  <c r="K334" i="13"/>
  <c r="K335" i="13"/>
  <c r="K336" i="13"/>
  <c r="K337" i="13"/>
  <c r="K338" i="13"/>
  <c r="K339" i="13"/>
  <c r="K340" i="13"/>
  <c r="K341" i="13"/>
  <c r="K342" i="13"/>
  <c r="K343" i="13"/>
  <c r="K344" i="13"/>
  <c r="K6" i="13"/>
  <c r="K19" i="13"/>
  <c r="K39" i="13"/>
  <c r="K43" i="13"/>
  <c r="K47" i="13"/>
  <c r="K53" i="13"/>
  <c r="K71" i="13"/>
  <c r="K92" i="13"/>
  <c r="K100" i="13"/>
  <c r="K108" i="13"/>
  <c r="K116" i="13"/>
  <c r="K124" i="13"/>
  <c r="K128" i="13"/>
  <c r="K132" i="13"/>
  <c r="K136" i="13"/>
  <c r="K14" i="13"/>
  <c r="K31" i="13"/>
  <c r="K35" i="13"/>
  <c r="K56" i="13"/>
  <c r="K61" i="13"/>
  <c r="K79" i="13"/>
  <c r="K89" i="13"/>
  <c r="K97" i="13"/>
  <c r="K105" i="13"/>
  <c r="K113" i="13"/>
  <c r="K121" i="13"/>
  <c r="K27" i="13"/>
  <c r="K51" i="13"/>
  <c r="K54" i="13"/>
  <c r="K59" i="13"/>
  <c r="K64" i="13"/>
  <c r="K69" i="13"/>
  <c r="K87" i="13"/>
  <c r="K94" i="13"/>
  <c r="K102" i="13"/>
  <c r="K110" i="13"/>
  <c r="K118" i="13"/>
  <c r="K127" i="13"/>
  <c r="K131" i="13"/>
  <c r="K135" i="13"/>
  <c r="K22" i="13"/>
  <c r="K62" i="13"/>
  <c r="K67" i="13"/>
  <c r="K72" i="13"/>
  <c r="K77" i="13"/>
  <c r="K91" i="13"/>
  <c r="K99" i="13"/>
  <c r="K107" i="13"/>
  <c r="K115" i="13"/>
  <c r="K123" i="13"/>
  <c r="K70" i="13"/>
  <c r="K80" i="13"/>
  <c r="K96" i="13"/>
  <c r="K138" i="13"/>
  <c r="K151" i="13"/>
  <c r="K164" i="13"/>
  <c r="K166" i="13"/>
  <c r="K183" i="13"/>
  <c r="K196" i="13"/>
  <c r="K198" i="13"/>
  <c r="K103" i="13"/>
  <c r="K147" i="13"/>
  <c r="K160" i="13"/>
  <c r="K162" i="13"/>
  <c r="K179" i="13"/>
  <c r="K192" i="13"/>
  <c r="K194" i="13"/>
  <c r="K104" i="13"/>
  <c r="K134" i="13"/>
  <c r="K119" i="13"/>
  <c r="K120" i="13"/>
  <c r="K126" i="13"/>
  <c r="K30" i="13"/>
  <c r="K95" i="13"/>
  <c r="K155" i="13"/>
  <c r="K168" i="13"/>
  <c r="K170" i="13"/>
  <c r="K187" i="13"/>
  <c r="K200" i="13"/>
  <c r="K202" i="13"/>
  <c r="K75" i="13"/>
  <c r="K130" i="13"/>
  <c r="K144" i="13"/>
  <c r="K158" i="13"/>
  <c r="K175" i="13"/>
  <c r="K178" i="13"/>
  <c r="K195" i="13"/>
  <c r="K111" i="13"/>
  <c r="K148" i="13"/>
  <c r="K182" i="13"/>
  <c r="K199" i="13"/>
  <c r="K85" i="13"/>
  <c r="K112" i="13"/>
  <c r="K152" i="13"/>
  <c r="K156" i="13"/>
  <c r="K176" i="13"/>
  <c r="K190" i="13"/>
  <c r="K139" i="13"/>
  <c r="K142" i="13"/>
  <c r="K159" i="13"/>
  <c r="K180" i="13"/>
  <c r="K63" i="13"/>
  <c r="K143" i="13"/>
  <c r="K146" i="13"/>
  <c r="K163" i="13"/>
  <c r="K184" i="13"/>
  <c r="K204" i="13"/>
  <c r="K150" i="13"/>
  <c r="K167" i="13"/>
  <c r="K188" i="13"/>
  <c r="K174" i="13"/>
  <c r="K203" i="13"/>
  <c r="K191" i="13"/>
  <c r="K140" i="13"/>
  <c r="K171" i="13"/>
  <c r="K154" i="13"/>
  <c r="K172" i="13"/>
  <c r="K186" i="13"/>
  <c r="K3" i="13"/>
  <c r="I4" i="13"/>
  <c r="I6" i="13"/>
  <c r="I14" i="13"/>
  <c r="I22" i="13"/>
  <c r="I30" i="13"/>
  <c r="I38" i="13"/>
  <c r="I46" i="13"/>
  <c r="I54" i="13"/>
  <c r="I62" i="13"/>
  <c r="I70" i="13"/>
  <c r="I78" i="13"/>
  <c r="I86" i="13"/>
  <c r="I11" i="13"/>
  <c r="I19" i="13"/>
  <c r="I27" i="13"/>
  <c r="I35" i="13"/>
  <c r="I43" i="13"/>
  <c r="I51" i="13"/>
  <c r="I59" i="13"/>
  <c r="I67" i="13"/>
  <c r="I75" i="13"/>
  <c r="I83"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10" i="13"/>
  <c r="I18" i="13"/>
  <c r="I26" i="13"/>
  <c r="I34" i="13"/>
  <c r="I42" i="13"/>
  <c r="I50" i="13"/>
  <c r="I7" i="13"/>
  <c r="I15" i="13"/>
  <c r="I23" i="13"/>
  <c r="I31" i="13"/>
  <c r="I39" i="13"/>
  <c r="I12" i="13"/>
  <c r="I20" i="13"/>
  <c r="I28" i="13"/>
  <c r="I36" i="13"/>
  <c r="I44" i="13"/>
  <c r="I52" i="13"/>
  <c r="I60" i="13"/>
  <c r="I68" i="13"/>
  <c r="I76" i="13"/>
  <c r="I84" i="13"/>
  <c r="I9" i="13"/>
  <c r="I17" i="13"/>
  <c r="I25" i="13"/>
  <c r="I24" i="13"/>
  <c r="I29" i="13"/>
  <c r="I55" i="13"/>
  <c r="I73" i="13"/>
  <c r="I5" i="13"/>
  <c r="I53" i="13"/>
  <c r="I58" i="13"/>
  <c r="I63" i="13"/>
  <c r="I81" i="13"/>
  <c r="I13" i="13"/>
  <c r="I64" i="13"/>
  <c r="I69" i="13"/>
  <c r="I74" i="13"/>
  <c r="I79" i="13"/>
  <c r="I8" i="13"/>
  <c r="I40" i="13"/>
  <c r="I48" i="13"/>
  <c r="I72" i="13"/>
  <c r="I77" i="13"/>
  <c r="I82" i="13"/>
  <c r="I87" i="13"/>
  <c r="I21" i="13"/>
  <c r="I32" i="13"/>
  <c r="I80" i="13"/>
  <c r="I85" i="13"/>
  <c r="I16" i="13"/>
  <c r="I41" i="13"/>
  <c r="I45" i="13"/>
  <c r="I57" i="13"/>
  <c r="I88" i="13"/>
  <c r="I33" i="13"/>
  <c r="I49" i="13"/>
  <c r="I208" i="13"/>
  <c r="I216" i="13"/>
  <c r="I224" i="13"/>
  <c r="I232" i="13"/>
  <c r="I240" i="13"/>
  <c r="I248" i="13"/>
  <c r="I256" i="13"/>
  <c r="I264" i="13"/>
  <c r="I270" i="13"/>
  <c r="I274" i="13"/>
  <c r="I278" i="13"/>
  <c r="I282" i="13"/>
  <c r="I286" i="13"/>
  <c r="I290" i="13"/>
  <c r="I294" i="13"/>
  <c r="I298" i="13"/>
  <c r="I302" i="13"/>
  <c r="I306" i="13"/>
  <c r="I310" i="13"/>
  <c r="I314" i="13"/>
  <c r="I318" i="13"/>
  <c r="I322" i="13"/>
  <c r="I326" i="13"/>
  <c r="I330" i="13"/>
  <c r="I334" i="13"/>
  <c r="I338" i="13"/>
  <c r="I342" i="13"/>
  <c r="I61" i="13"/>
  <c r="I71" i="13"/>
  <c r="I213" i="13"/>
  <c r="I221" i="13"/>
  <c r="I229" i="13"/>
  <c r="I237" i="13"/>
  <c r="I245" i="13"/>
  <c r="I253" i="13"/>
  <c r="I261" i="13"/>
  <c r="I37" i="13"/>
  <c r="I56" i="13"/>
  <c r="I66" i="13"/>
  <c r="I47" i="13"/>
  <c r="I211" i="13"/>
  <c r="I219" i="13"/>
  <c r="I227" i="13"/>
  <c r="I235" i="13"/>
  <c r="I243" i="13"/>
  <c r="I251" i="13"/>
  <c r="I259" i="13"/>
  <c r="I267" i="13"/>
  <c r="I234" i="13"/>
  <c r="I239" i="13"/>
  <c r="I244" i="13"/>
  <c r="I249" i="13"/>
  <c r="I254" i="13"/>
  <c r="I271" i="13"/>
  <c r="I273" i="13"/>
  <c r="I280" i="13"/>
  <c r="I287" i="13"/>
  <c r="I289" i="13"/>
  <c r="I296" i="13"/>
  <c r="I303" i="13"/>
  <c r="I305" i="13"/>
  <c r="I312" i="13"/>
  <c r="I319" i="13"/>
  <c r="I321" i="13"/>
  <c r="I328" i="13"/>
  <c r="I335" i="13"/>
  <c r="I337" i="13"/>
  <c r="I344" i="13"/>
  <c r="I242" i="13"/>
  <c r="I247" i="13"/>
  <c r="I252" i="13"/>
  <c r="I257" i="13"/>
  <c r="I262" i="13"/>
  <c r="I209" i="13"/>
  <c r="I214" i="13"/>
  <c r="I258" i="13"/>
  <c r="I263" i="13"/>
  <c r="I268" i="13"/>
  <c r="I207" i="13"/>
  <c r="I212" i="13"/>
  <c r="I217" i="13"/>
  <c r="I222" i="13"/>
  <c r="I266" i="13"/>
  <c r="I272" i="13"/>
  <c r="I279" i="13"/>
  <c r="I281" i="13"/>
  <c r="I288" i="13"/>
  <c r="I295" i="13"/>
  <c r="I297" i="13"/>
  <c r="I304" i="13"/>
  <c r="I210" i="13"/>
  <c r="I215" i="13"/>
  <c r="I220" i="13"/>
  <c r="I225" i="13"/>
  <c r="I230" i="13"/>
  <c r="I65" i="13"/>
  <c r="I218" i="13"/>
  <c r="I223" i="13"/>
  <c r="I228" i="13"/>
  <c r="I233" i="13"/>
  <c r="I238" i="13"/>
  <c r="I269" i="13"/>
  <c r="I276" i="13"/>
  <c r="I283" i="13"/>
  <c r="I285" i="13"/>
  <c r="I292" i="13"/>
  <c r="I299" i="13"/>
  <c r="I301" i="13"/>
  <c r="I308" i="13"/>
  <c r="I315" i="13"/>
  <c r="I317" i="13"/>
  <c r="I324" i="13"/>
  <c r="I331" i="13"/>
  <c r="I333" i="13"/>
  <c r="I340" i="13"/>
  <c r="I329" i="13"/>
  <c r="I332" i="13"/>
  <c r="I343" i="13"/>
  <c r="I255" i="13"/>
  <c r="I265" i="13"/>
  <c r="I341" i="13"/>
  <c r="I226" i="13"/>
  <c r="I236" i="13"/>
  <c r="I246" i="13"/>
  <c r="I307" i="13"/>
  <c r="I250" i="13"/>
  <c r="I260" i="13"/>
  <c r="I277" i="13"/>
  <c r="I284" i="13"/>
  <c r="I291" i="13"/>
  <c r="I231" i="13"/>
  <c r="I241" i="13"/>
  <c r="I311" i="13"/>
  <c r="I293" i="13"/>
  <c r="I300" i="13"/>
  <c r="I309" i="13"/>
  <c r="I320" i="13"/>
  <c r="I323" i="13"/>
  <c r="I325" i="13"/>
  <c r="I336" i="13"/>
  <c r="I275" i="13"/>
  <c r="I316" i="13"/>
  <c r="I327" i="13"/>
  <c r="I206" i="13"/>
  <c r="I313" i="13"/>
  <c r="I339"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96" i="13"/>
  <c r="L104" i="13"/>
  <c r="L112" i="13"/>
  <c r="L120" i="13"/>
  <c r="L126" i="13"/>
  <c r="L130" i="13"/>
  <c r="L134" i="13"/>
  <c r="L138" i="13"/>
  <c r="L142" i="13"/>
  <c r="L146" i="13"/>
  <c r="L150" i="13"/>
  <c r="L154" i="13"/>
  <c r="L158" i="13"/>
  <c r="L162" i="13"/>
  <c r="L166" i="13"/>
  <c r="L170" i="13"/>
  <c r="L174" i="13"/>
  <c r="L178" i="13"/>
  <c r="L182" i="13"/>
  <c r="L186" i="13"/>
  <c r="L190" i="13"/>
  <c r="L194" i="13"/>
  <c r="L198" i="13"/>
  <c r="L202" i="13"/>
  <c r="L93" i="13"/>
  <c r="L101" i="13"/>
  <c r="L109" i="13"/>
  <c r="L117" i="13"/>
  <c r="L95" i="13"/>
  <c r="L103" i="13"/>
  <c r="L111" i="13"/>
  <c r="L119" i="13"/>
  <c r="L92" i="13"/>
  <c r="L100" i="13"/>
  <c r="L108" i="13"/>
  <c r="L116" i="13"/>
  <c r="L124" i="13"/>
  <c r="L128" i="13"/>
  <c r="L132" i="13"/>
  <c r="L136" i="13"/>
  <c r="L89" i="13"/>
  <c r="L97" i="13"/>
  <c r="L105" i="13"/>
  <c r="L113" i="13"/>
  <c r="L121" i="13"/>
  <c r="L94" i="13"/>
  <c r="L102" i="13"/>
  <c r="L110" i="13"/>
  <c r="L118" i="13"/>
  <c r="L127" i="13"/>
  <c r="L131" i="13"/>
  <c r="L135" i="13"/>
  <c r="L139" i="13"/>
  <c r="L143" i="13"/>
  <c r="L147" i="13"/>
  <c r="L151" i="13"/>
  <c r="L155" i="13"/>
  <c r="L159" i="13"/>
  <c r="L163" i="13"/>
  <c r="L167" i="13"/>
  <c r="L171" i="13"/>
  <c r="L175" i="13"/>
  <c r="L179" i="13"/>
  <c r="L183" i="13"/>
  <c r="L187" i="13"/>
  <c r="L191" i="13"/>
  <c r="L195" i="13"/>
  <c r="L199" i="13"/>
  <c r="L203" i="13"/>
  <c r="L115" i="13"/>
  <c r="L149" i="13"/>
  <c r="L168" i="13"/>
  <c r="L181" i="13"/>
  <c r="L200" i="13"/>
  <c r="L211" i="13"/>
  <c r="L219" i="13"/>
  <c r="L227" i="13"/>
  <c r="L235" i="13"/>
  <c r="L243" i="13"/>
  <c r="L251" i="13"/>
  <c r="L259" i="13"/>
  <c r="L267" i="13"/>
  <c r="L90" i="13"/>
  <c r="L122" i="13"/>
  <c r="L133" i="13"/>
  <c r="L145" i="13"/>
  <c r="L164" i="13"/>
  <c r="L177" i="13"/>
  <c r="L196" i="13"/>
  <c r="L208" i="13"/>
  <c r="L216" i="13"/>
  <c r="L224" i="13"/>
  <c r="L232" i="13"/>
  <c r="L240" i="13"/>
  <c r="L248" i="13"/>
  <c r="L256" i="13"/>
  <c r="L264" i="13"/>
  <c r="L270" i="13"/>
  <c r="L274" i="13"/>
  <c r="L278" i="13"/>
  <c r="L282" i="13"/>
  <c r="L286" i="13"/>
  <c r="L290" i="13"/>
  <c r="L294" i="13"/>
  <c r="L298" i="13"/>
  <c r="L302" i="13"/>
  <c r="L306" i="13"/>
  <c r="L310" i="13"/>
  <c r="L314" i="13"/>
  <c r="L318" i="13"/>
  <c r="L322" i="13"/>
  <c r="L326" i="13"/>
  <c r="L330" i="13"/>
  <c r="L334" i="13"/>
  <c r="L338" i="13"/>
  <c r="L342" i="13"/>
  <c r="L91" i="13"/>
  <c r="L123" i="13"/>
  <c r="L106" i="13"/>
  <c r="L125" i="13"/>
  <c r="L107" i="13"/>
  <c r="L114" i="13"/>
  <c r="L137" i="13"/>
  <c r="L140" i="13"/>
  <c r="L153" i="13"/>
  <c r="L172" i="13"/>
  <c r="L185" i="13"/>
  <c r="L204" i="13"/>
  <c r="L206" i="13"/>
  <c r="L214" i="13"/>
  <c r="L222" i="13"/>
  <c r="L230" i="13"/>
  <c r="L238" i="13"/>
  <c r="L246" i="13"/>
  <c r="L254" i="13"/>
  <c r="L262" i="13"/>
  <c r="L141" i="13"/>
  <c r="L161" i="13"/>
  <c r="L192" i="13"/>
  <c r="L221" i="13"/>
  <c r="L226" i="13"/>
  <c r="L231" i="13"/>
  <c r="L236" i="13"/>
  <c r="L241" i="13"/>
  <c r="L144" i="13"/>
  <c r="L165" i="13"/>
  <c r="L229" i="13"/>
  <c r="L234" i="13"/>
  <c r="L239" i="13"/>
  <c r="L244" i="13"/>
  <c r="L249" i="13"/>
  <c r="L271" i="13"/>
  <c r="L273" i="13"/>
  <c r="L280" i="13"/>
  <c r="L287" i="13"/>
  <c r="L289" i="13"/>
  <c r="L296" i="13"/>
  <c r="L303" i="13"/>
  <c r="L305" i="13"/>
  <c r="L312" i="13"/>
  <c r="L319" i="13"/>
  <c r="L321" i="13"/>
  <c r="L328" i="13"/>
  <c r="L335" i="13"/>
  <c r="L337" i="13"/>
  <c r="L344" i="13"/>
  <c r="L148" i="13"/>
  <c r="L152" i="13"/>
  <c r="L173" i="13"/>
  <c r="L193" i="13"/>
  <c r="L245" i="13"/>
  <c r="L250" i="13"/>
  <c r="L255" i="13"/>
  <c r="L260" i="13"/>
  <c r="L265" i="13"/>
  <c r="L275" i="13"/>
  <c r="L277" i="13"/>
  <c r="L284" i="13"/>
  <c r="L291" i="13"/>
  <c r="L293" i="13"/>
  <c r="L300" i="13"/>
  <c r="L156" i="13"/>
  <c r="L176" i="13"/>
  <c r="L197" i="13"/>
  <c r="L209" i="13"/>
  <c r="L253" i="13"/>
  <c r="L258" i="13"/>
  <c r="L263" i="13"/>
  <c r="L268" i="13"/>
  <c r="L98" i="13"/>
  <c r="L160" i="13"/>
  <c r="L180" i="13"/>
  <c r="L201" i="13"/>
  <c r="L207" i="13"/>
  <c r="L212" i="13"/>
  <c r="L217" i="13"/>
  <c r="L261" i="13"/>
  <c r="L266" i="13"/>
  <c r="L272" i="13"/>
  <c r="L279" i="13"/>
  <c r="L281" i="13"/>
  <c r="L288" i="13"/>
  <c r="L295" i="13"/>
  <c r="L297" i="13"/>
  <c r="L304" i="13"/>
  <c r="L99" i="13"/>
  <c r="L184" i="13"/>
  <c r="L205" i="13"/>
  <c r="L210" i="13"/>
  <c r="L215" i="13"/>
  <c r="L220" i="13"/>
  <c r="L225" i="13"/>
  <c r="L157" i="13"/>
  <c r="L188" i="13"/>
  <c r="L213" i="13"/>
  <c r="L223" i="13"/>
  <c r="L233" i="13"/>
  <c r="L301" i="13"/>
  <c r="L309" i="13"/>
  <c r="L320" i="13"/>
  <c r="L323" i="13"/>
  <c r="L340" i="13"/>
  <c r="L189" i="13"/>
  <c r="L329" i="13"/>
  <c r="L332" i="13"/>
  <c r="L343" i="13"/>
  <c r="L129" i="13"/>
  <c r="L315" i="13"/>
  <c r="L341" i="13"/>
  <c r="L169" i="13"/>
  <c r="L325" i="13"/>
  <c r="L336" i="13"/>
  <c r="L339" i="13"/>
  <c r="L285" i="13"/>
  <c r="L292" i="13"/>
  <c r="L299" i="13"/>
  <c r="L308" i="13"/>
  <c r="L242" i="13"/>
  <c r="L252" i="13"/>
  <c r="L311" i="13"/>
  <c r="L317" i="13"/>
  <c r="L331" i="13"/>
  <c r="L228" i="13"/>
  <c r="L269" i="13"/>
  <c r="L313" i="13"/>
  <c r="L237" i="13"/>
  <c r="L247" i="13"/>
  <c r="L307" i="13"/>
  <c r="L257" i="13"/>
  <c r="L218" i="13"/>
  <c r="L333" i="13"/>
  <c r="L324" i="13"/>
  <c r="L316" i="13"/>
  <c r="L327" i="13"/>
  <c r="L276" i="13"/>
  <c r="L283" i="13"/>
  <c r="L3" i="13"/>
  <c r="J4" i="13"/>
  <c r="J9" i="13"/>
  <c r="J17" i="13"/>
  <c r="J25" i="13"/>
  <c r="J33" i="13"/>
  <c r="J41" i="13"/>
  <c r="J49" i="13"/>
  <c r="J57" i="13"/>
  <c r="J65" i="13"/>
  <c r="J73" i="13"/>
  <c r="J81" i="13"/>
  <c r="J6" i="13"/>
  <c r="J14" i="13"/>
  <c r="J22" i="13"/>
  <c r="J30" i="13"/>
  <c r="J38" i="13"/>
  <c r="J46" i="13"/>
  <c r="J54" i="13"/>
  <c r="J62" i="13"/>
  <c r="J70" i="13"/>
  <c r="J78" i="13"/>
  <c r="J86" i="13"/>
  <c r="J5" i="13"/>
  <c r="J13" i="13"/>
  <c r="J21" i="13"/>
  <c r="J29" i="13"/>
  <c r="J37" i="13"/>
  <c r="J45" i="13"/>
  <c r="J10" i="13"/>
  <c r="J18" i="13"/>
  <c r="J26" i="13"/>
  <c r="J34" i="13"/>
  <c r="J42" i="13"/>
  <c r="J7" i="13"/>
  <c r="J15" i="13"/>
  <c r="J23" i="13"/>
  <c r="J31" i="13"/>
  <c r="J39" i="13"/>
  <c r="J47" i="13"/>
  <c r="J55" i="13"/>
  <c r="J63" i="13"/>
  <c r="J71" i="13"/>
  <c r="J79" i="13"/>
  <c r="J87" i="13"/>
  <c r="J12" i="13"/>
  <c r="J20" i="13"/>
  <c r="J11" i="13"/>
  <c r="J60" i="13"/>
  <c r="J90" i="13"/>
  <c r="J98" i="13"/>
  <c r="J106" i="13"/>
  <c r="J114" i="13"/>
  <c r="J122" i="13"/>
  <c r="J125" i="13"/>
  <c r="J129" i="13"/>
  <c r="J133" i="13"/>
  <c r="J137" i="13"/>
  <c r="J141" i="13"/>
  <c r="J145" i="13"/>
  <c r="J149" i="13"/>
  <c r="J153" i="13"/>
  <c r="J157" i="13"/>
  <c r="J161" i="13"/>
  <c r="J165" i="13"/>
  <c r="J169" i="13"/>
  <c r="J173" i="13"/>
  <c r="J177" i="13"/>
  <c r="J181" i="13"/>
  <c r="J185" i="13"/>
  <c r="J189" i="13"/>
  <c r="J193" i="13"/>
  <c r="J197" i="13"/>
  <c r="J201"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24" i="13"/>
  <c r="J68" i="13"/>
  <c r="J95" i="13"/>
  <c r="J103" i="13"/>
  <c r="J111" i="13"/>
  <c r="J119" i="13"/>
  <c r="J35" i="13"/>
  <c r="J56" i="13"/>
  <c r="J61" i="13"/>
  <c r="J66" i="13"/>
  <c r="J84" i="13"/>
  <c r="J89" i="13"/>
  <c r="J97" i="13"/>
  <c r="J105" i="13"/>
  <c r="J113" i="13"/>
  <c r="J121" i="13"/>
  <c r="J27" i="13"/>
  <c r="J44" i="13"/>
  <c r="J51" i="13"/>
  <c r="J59" i="13"/>
  <c r="J64" i="13"/>
  <c r="J69" i="13"/>
  <c r="J74" i="13"/>
  <c r="J94" i="13"/>
  <c r="J102" i="13"/>
  <c r="J110" i="13"/>
  <c r="J118" i="13"/>
  <c r="J127" i="13"/>
  <c r="J131" i="13"/>
  <c r="J135" i="13"/>
  <c r="J8" i="13"/>
  <c r="J36" i="13"/>
  <c r="J40" i="13"/>
  <c r="J48" i="13"/>
  <c r="J67" i="13"/>
  <c r="J72" i="13"/>
  <c r="J77" i="13"/>
  <c r="J82" i="13"/>
  <c r="J91" i="13"/>
  <c r="J99" i="13"/>
  <c r="J107" i="13"/>
  <c r="J115" i="13"/>
  <c r="J123" i="13"/>
  <c r="J28" i="13"/>
  <c r="J32" i="13"/>
  <c r="J75" i="13"/>
  <c r="J80" i="13"/>
  <c r="J85" i="13"/>
  <c r="J96" i="13"/>
  <c r="J104" i="13"/>
  <c r="J112" i="13"/>
  <c r="J120" i="13"/>
  <c r="J126" i="13"/>
  <c r="J130" i="13"/>
  <c r="J134" i="13"/>
  <c r="J138" i="13"/>
  <c r="J142" i="13"/>
  <c r="J146" i="13"/>
  <c r="J150" i="13"/>
  <c r="J154" i="13"/>
  <c r="J158" i="13"/>
  <c r="J162" i="13"/>
  <c r="J166" i="13"/>
  <c r="J170" i="13"/>
  <c r="J174" i="13"/>
  <c r="J178" i="13"/>
  <c r="J182" i="13"/>
  <c r="J186" i="13"/>
  <c r="J190" i="13"/>
  <c r="J194" i="13"/>
  <c r="J198" i="13"/>
  <c r="J202" i="13"/>
  <c r="J109" i="13"/>
  <c r="J147" i="13"/>
  <c r="J160" i="13"/>
  <c r="J179" i="13"/>
  <c r="J192" i="13"/>
  <c r="J50" i="13"/>
  <c r="J116" i="13"/>
  <c r="J128" i="13"/>
  <c r="J143" i="13"/>
  <c r="J156" i="13"/>
  <c r="J175" i="13"/>
  <c r="J188" i="13"/>
  <c r="J16" i="13"/>
  <c r="J52" i="13"/>
  <c r="J83" i="13"/>
  <c r="J117" i="13"/>
  <c r="J19" i="13"/>
  <c r="J43" i="13"/>
  <c r="J76" i="13"/>
  <c r="J100" i="13"/>
  <c r="J136" i="13"/>
  <c r="J88" i="13"/>
  <c r="J101" i="13"/>
  <c r="J58" i="13"/>
  <c r="J108" i="13"/>
  <c r="J132" i="13"/>
  <c r="J151" i="13"/>
  <c r="J164" i="13"/>
  <c r="J183" i="13"/>
  <c r="J196" i="13"/>
  <c r="J148" i="13"/>
  <c r="J168" i="13"/>
  <c r="J199" i="13"/>
  <c r="J152" i="13"/>
  <c r="J172" i="13"/>
  <c r="J203" i="13"/>
  <c r="J155" i="13"/>
  <c r="J53" i="13"/>
  <c r="J92" i="13"/>
  <c r="J139" i="13"/>
  <c r="J159" i="13"/>
  <c r="J180" i="13"/>
  <c r="J200" i="13"/>
  <c r="J93" i="13"/>
  <c r="J163" i="13"/>
  <c r="J184" i="13"/>
  <c r="J204" i="13"/>
  <c r="J124" i="13"/>
  <c r="J167" i="13"/>
  <c r="J187" i="13"/>
  <c r="J140" i="13"/>
  <c r="J171" i="13"/>
  <c r="J191" i="13"/>
  <c r="J176" i="13"/>
  <c r="J144" i="13"/>
  <c r="J195" i="13"/>
  <c r="J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95" i="13"/>
  <c r="G103" i="13"/>
  <c r="G111" i="13"/>
  <c r="G119" i="13"/>
  <c r="G92" i="13"/>
  <c r="G100" i="13"/>
  <c r="G108" i="13"/>
  <c r="G116" i="13"/>
  <c r="G124" i="13"/>
  <c r="G128" i="13"/>
  <c r="G132" i="13"/>
  <c r="G136" i="13"/>
  <c r="G140" i="13"/>
  <c r="G144" i="13"/>
  <c r="G148" i="13"/>
  <c r="G152" i="13"/>
  <c r="G156" i="13"/>
  <c r="G160" i="13"/>
  <c r="G164" i="13"/>
  <c r="G168" i="13"/>
  <c r="G172" i="13"/>
  <c r="G176" i="13"/>
  <c r="G180" i="13"/>
  <c r="G184" i="13"/>
  <c r="G188" i="13"/>
  <c r="G192" i="13"/>
  <c r="G196" i="13"/>
  <c r="G200" i="13"/>
  <c r="G204" i="13"/>
  <c r="G94" i="13"/>
  <c r="G102" i="13"/>
  <c r="G110" i="13"/>
  <c r="G118" i="13"/>
  <c r="G127" i="13"/>
  <c r="G131" i="13"/>
  <c r="G135" i="13"/>
  <c r="G139" i="13"/>
  <c r="G91" i="13"/>
  <c r="G99" i="13"/>
  <c r="G107" i="13"/>
  <c r="G115" i="13"/>
  <c r="G123" i="13"/>
  <c r="G96" i="13"/>
  <c r="G104" i="13"/>
  <c r="G112" i="13"/>
  <c r="G120" i="13"/>
  <c r="G126" i="13"/>
  <c r="G130" i="13"/>
  <c r="G134" i="13"/>
  <c r="G138" i="13"/>
  <c r="G93" i="13"/>
  <c r="G101" i="13"/>
  <c r="G109" i="13"/>
  <c r="G117" i="13"/>
  <c r="G90" i="13"/>
  <c r="G122" i="13"/>
  <c r="G133" i="13"/>
  <c r="G143" i="13"/>
  <c r="G145" i="13"/>
  <c r="G162" i="13"/>
  <c r="G175" i="13"/>
  <c r="G177" i="13"/>
  <c r="G194" i="13"/>
  <c r="G213" i="13"/>
  <c r="G221" i="13"/>
  <c r="G229" i="13"/>
  <c r="G237" i="13"/>
  <c r="G245" i="13"/>
  <c r="G253" i="13"/>
  <c r="G261" i="13"/>
  <c r="G269" i="13"/>
  <c r="G273" i="13"/>
  <c r="G277" i="13"/>
  <c r="G281" i="13"/>
  <c r="G285" i="13"/>
  <c r="G289" i="13"/>
  <c r="G293" i="13"/>
  <c r="G297" i="13"/>
  <c r="G301" i="13"/>
  <c r="G305" i="13"/>
  <c r="G309" i="13"/>
  <c r="G313" i="13"/>
  <c r="G317" i="13"/>
  <c r="G321" i="13"/>
  <c r="G325" i="13"/>
  <c r="G329" i="13"/>
  <c r="G333" i="13"/>
  <c r="G337" i="13"/>
  <c r="G341" i="13"/>
  <c r="G97" i="13"/>
  <c r="G141" i="13"/>
  <c r="G158" i="13"/>
  <c r="G171" i="13"/>
  <c r="G173" i="13"/>
  <c r="G190" i="13"/>
  <c r="G203" i="13"/>
  <c r="G205" i="13"/>
  <c r="G210" i="13"/>
  <c r="G218" i="13"/>
  <c r="G226" i="13"/>
  <c r="G234" i="13"/>
  <c r="G242" i="13"/>
  <c r="G250" i="13"/>
  <c r="G258" i="13"/>
  <c r="G266" i="13"/>
  <c r="G98" i="13"/>
  <c r="G129" i="13"/>
  <c r="G113" i="13"/>
  <c r="G114" i="13"/>
  <c r="G137" i="13"/>
  <c r="G89" i="13"/>
  <c r="G121" i="13"/>
  <c r="G147" i="13"/>
  <c r="G149" i="13"/>
  <c r="G166" i="13"/>
  <c r="G179" i="13"/>
  <c r="G181" i="13"/>
  <c r="G198" i="13"/>
  <c r="G208" i="13"/>
  <c r="G216" i="13"/>
  <c r="G224" i="13"/>
  <c r="G232" i="13"/>
  <c r="G240" i="13"/>
  <c r="G248" i="13"/>
  <c r="G256" i="13"/>
  <c r="G264" i="13"/>
  <c r="G106" i="13"/>
  <c r="G151" i="13"/>
  <c r="G165" i="13"/>
  <c r="G182" i="13"/>
  <c r="G185" i="13"/>
  <c r="G202" i="13"/>
  <c r="G247" i="13"/>
  <c r="G252" i="13"/>
  <c r="G257" i="13"/>
  <c r="G262" i="13"/>
  <c r="G267" i="13"/>
  <c r="G275" i="13"/>
  <c r="G282" i="13"/>
  <c r="G284" i="13"/>
  <c r="G291" i="13"/>
  <c r="G298" i="13"/>
  <c r="G300" i="13"/>
  <c r="G307" i="13"/>
  <c r="G314" i="13"/>
  <c r="G316" i="13"/>
  <c r="G323" i="13"/>
  <c r="G330" i="13"/>
  <c r="G332" i="13"/>
  <c r="G339" i="13"/>
  <c r="G155" i="13"/>
  <c r="G169" i="13"/>
  <c r="G186" i="13"/>
  <c r="G189" i="13"/>
  <c r="G206" i="13"/>
  <c r="G211" i="13"/>
  <c r="G255" i="13"/>
  <c r="G260" i="13"/>
  <c r="G265" i="13"/>
  <c r="G159" i="13"/>
  <c r="G142" i="13"/>
  <c r="G163" i="13"/>
  <c r="G183" i="13"/>
  <c r="G197" i="13"/>
  <c r="G207" i="13"/>
  <c r="G212" i="13"/>
  <c r="G217" i="13"/>
  <c r="G222" i="13"/>
  <c r="G227" i="13"/>
  <c r="G146" i="13"/>
  <c r="G167" i="13"/>
  <c r="G187" i="13"/>
  <c r="G201" i="13"/>
  <c r="G215" i="13"/>
  <c r="G220" i="13"/>
  <c r="G225" i="13"/>
  <c r="G230" i="13"/>
  <c r="G235" i="13"/>
  <c r="G274" i="13"/>
  <c r="G276" i="13"/>
  <c r="G283" i="13"/>
  <c r="G290" i="13"/>
  <c r="G292" i="13"/>
  <c r="G299" i="13"/>
  <c r="G150" i="13"/>
  <c r="G153" i="13"/>
  <c r="G170" i="13"/>
  <c r="G191" i="13"/>
  <c r="G223" i="13"/>
  <c r="G228" i="13"/>
  <c r="G233" i="13"/>
  <c r="G238" i="13"/>
  <c r="G243" i="13"/>
  <c r="G125" i="13"/>
  <c r="G154" i="13"/>
  <c r="G157" i="13"/>
  <c r="G174" i="13"/>
  <c r="G195" i="13"/>
  <c r="G231" i="13"/>
  <c r="G236" i="13"/>
  <c r="G241" i="13"/>
  <c r="G246" i="13"/>
  <c r="G251" i="13"/>
  <c r="G271" i="13"/>
  <c r="G278" i="13"/>
  <c r="G280" i="13"/>
  <c r="G287" i="13"/>
  <c r="G294" i="13"/>
  <c r="G296" i="13"/>
  <c r="G303" i="13"/>
  <c r="G310" i="13"/>
  <c r="G312" i="13"/>
  <c r="G319" i="13"/>
  <c r="G326" i="13"/>
  <c r="G328" i="13"/>
  <c r="G335" i="13"/>
  <c r="G342" i="13"/>
  <c r="G344" i="13"/>
  <c r="G244" i="13"/>
  <c r="G254" i="13"/>
  <c r="G315" i="13"/>
  <c r="G318" i="13"/>
  <c r="G105" i="13"/>
  <c r="G161" i="13"/>
  <c r="G214" i="13"/>
  <c r="G288" i="13"/>
  <c r="G295" i="13"/>
  <c r="G302" i="13"/>
  <c r="G324" i="13"/>
  <c r="G327" i="13"/>
  <c r="G338" i="13"/>
  <c r="G178" i="13"/>
  <c r="G336" i="13"/>
  <c r="G209" i="13"/>
  <c r="G219" i="13"/>
  <c r="G270" i="13"/>
  <c r="G320" i="13"/>
  <c r="G331" i="13"/>
  <c r="G334" i="13"/>
  <c r="G199" i="13"/>
  <c r="G340" i="13"/>
  <c r="G343" i="13"/>
  <c r="G263" i="13"/>
  <c r="G272" i="13"/>
  <c r="G279" i="13"/>
  <c r="G286" i="13"/>
  <c r="G306" i="13"/>
  <c r="G3" i="13"/>
  <c r="G304" i="13"/>
  <c r="G259" i="13"/>
  <c r="G311" i="13"/>
  <c r="G322" i="13"/>
  <c r="G268" i="13"/>
  <c r="G193" i="13"/>
  <c r="G239" i="13"/>
  <c r="G249" i="13"/>
  <c r="G308" i="13"/>
  <c r="M296" i="13"/>
  <c r="F227" i="13"/>
  <c r="H4" i="13"/>
  <c r="H11" i="13"/>
  <c r="H19" i="13"/>
  <c r="H27" i="13"/>
  <c r="H35" i="13"/>
  <c r="H43" i="13"/>
  <c r="H51" i="13"/>
  <c r="H59" i="13"/>
  <c r="H67" i="13"/>
  <c r="H75" i="13"/>
  <c r="H83"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8" i="13"/>
  <c r="H16" i="13"/>
  <c r="H24" i="13"/>
  <c r="H32" i="13"/>
  <c r="H40" i="13"/>
  <c r="H48" i="13"/>
  <c r="H56" i="13"/>
  <c r="H64" i="13"/>
  <c r="H72" i="13"/>
  <c r="H80" i="13"/>
  <c r="H88" i="13"/>
  <c r="H7" i="13"/>
  <c r="H15" i="13"/>
  <c r="H23" i="13"/>
  <c r="H31" i="13"/>
  <c r="H39" i="13"/>
  <c r="H47" i="13"/>
  <c r="H12" i="13"/>
  <c r="H20" i="13"/>
  <c r="H28" i="13"/>
  <c r="H36" i="13"/>
  <c r="H44" i="13"/>
  <c r="H9" i="13"/>
  <c r="H17" i="13"/>
  <c r="H25" i="13"/>
  <c r="H33" i="13"/>
  <c r="H41" i="13"/>
  <c r="H49" i="13"/>
  <c r="H57" i="13"/>
  <c r="H65" i="13"/>
  <c r="H73" i="13"/>
  <c r="H81" i="13"/>
  <c r="H6" i="13"/>
  <c r="H14" i="13"/>
  <c r="H22" i="13"/>
  <c r="H5" i="13"/>
  <c r="H38" i="13"/>
  <c r="H42" i="13"/>
  <c r="H53" i="13"/>
  <c r="H58" i="13"/>
  <c r="H63" i="13"/>
  <c r="H68" i="13"/>
  <c r="H86" i="13"/>
  <c r="H18" i="13"/>
  <c r="H30" i="13"/>
  <c r="H34" i="13"/>
  <c r="H50" i="13"/>
  <c r="H61" i="13"/>
  <c r="H66" i="13"/>
  <c r="H71" i="13"/>
  <c r="H76" i="13"/>
  <c r="H26" i="13"/>
  <c r="H77" i="13"/>
  <c r="H82" i="13"/>
  <c r="H87" i="13"/>
  <c r="H21" i="13"/>
  <c r="H54" i="13"/>
  <c r="H85" i="13"/>
  <c r="H45" i="13"/>
  <c r="H62" i="13"/>
  <c r="H37" i="13"/>
  <c r="H52" i="13"/>
  <c r="H70"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10" i="13"/>
  <c r="H60" i="13"/>
  <c r="H13" i="13"/>
  <c r="H269" i="13"/>
  <c r="H273" i="13"/>
  <c r="H277" i="13"/>
  <c r="H281" i="13"/>
  <c r="H285" i="13"/>
  <c r="H289" i="13"/>
  <c r="H293" i="13"/>
  <c r="H297" i="13"/>
  <c r="H301" i="13"/>
  <c r="H305" i="13"/>
  <c r="H309" i="13"/>
  <c r="H313" i="13"/>
  <c r="H317" i="13"/>
  <c r="H321" i="13"/>
  <c r="H325" i="13"/>
  <c r="H329" i="13"/>
  <c r="H333" i="13"/>
  <c r="H337" i="13"/>
  <c r="H341" i="13"/>
  <c r="H29" i="13"/>
  <c r="H46" i="13"/>
  <c r="H78" i="13"/>
  <c r="H69" i="13"/>
  <c r="H79" i="13"/>
  <c r="H84" i="13"/>
  <c r="H275" i="13"/>
  <c r="H282" i="13"/>
  <c r="H284" i="13"/>
  <c r="H291" i="13"/>
  <c r="H298" i="13"/>
  <c r="H300" i="13"/>
  <c r="H307" i="13"/>
  <c r="H314" i="13"/>
  <c r="H316" i="13"/>
  <c r="H323" i="13"/>
  <c r="H330" i="13"/>
  <c r="H332" i="13"/>
  <c r="H339" i="13"/>
  <c r="H270" i="13"/>
  <c r="H272" i="13"/>
  <c r="H279" i="13"/>
  <c r="H286" i="13"/>
  <c r="H288" i="13"/>
  <c r="H295" i="13"/>
  <c r="H302" i="13"/>
  <c r="H304" i="13"/>
  <c r="H55" i="13"/>
  <c r="H274" i="13"/>
  <c r="H276" i="13"/>
  <c r="H283" i="13"/>
  <c r="H290" i="13"/>
  <c r="H292" i="13"/>
  <c r="H299" i="13"/>
  <c r="H74" i="13"/>
  <c r="H280" i="13"/>
  <c r="H287" i="13"/>
  <c r="H294" i="13"/>
  <c r="H306" i="13"/>
  <c r="H312" i="13"/>
  <c r="H326" i="13"/>
  <c r="H315" i="13"/>
  <c r="H318" i="13"/>
  <c r="H335" i="13"/>
  <c r="H296" i="13"/>
  <c r="H303" i="13"/>
  <c r="H324" i="13"/>
  <c r="H327" i="13"/>
  <c r="H338" i="13"/>
  <c r="H344" i="13"/>
  <c r="H308" i="13"/>
  <c r="H311" i="13"/>
  <c r="H322" i="13"/>
  <c r="H328" i="13"/>
  <c r="H342" i="13"/>
  <c r="H271" i="13"/>
  <c r="H278" i="13"/>
  <c r="H320" i="13"/>
  <c r="H331" i="13"/>
  <c r="H334" i="13"/>
  <c r="H340" i="13"/>
  <c r="H343" i="13"/>
  <c r="M3" i="13"/>
  <c r="F291" i="13"/>
  <c r="M344" i="13"/>
  <c r="F333" i="13"/>
  <c r="F322" i="13"/>
  <c r="H310" i="13"/>
  <c r="M289" i="13"/>
  <c r="F217" i="13"/>
  <c r="M341" i="13"/>
  <c r="M330" i="13"/>
  <c r="F319" i="13"/>
  <c r="M7" i="13"/>
  <c r="M15" i="13"/>
  <c r="M23" i="13"/>
  <c r="M31" i="13"/>
  <c r="M39" i="13"/>
  <c r="M47" i="13"/>
  <c r="M55" i="13"/>
  <c r="M63" i="13"/>
  <c r="M71" i="13"/>
  <c r="M79" i="13"/>
  <c r="M87" i="13"/>
  <c r="M4" i="13"/>
  <c r="M12" i="13"/>
  <c r="M20" i="13"/>
  <c r="M28" i="13"/>
  <c r="M36" i="13"/>
  <c r="M44" i="13"/>
  <c r="M52" i="13"/>
  <c r="M60" i="13"/>
  <c r="M68" i="13"/>
  <c r="M76" i="13"/>
  <c r="M84" i="13"/>
  <c r="M11" i="13"/>
  <c r="M19" i="13"/>
  <c r="M27" i="13"/>
  <c r="M35" i="13"/>
  <c r="M43" i="13"/>
  <c r="M51" i="13"/>
  <c r="M8" i="13"/>
  <c r="M16" i="13"/>
  <c r="M24" i="13"/>
  <c r="M32" i="13"/>
  <c r="M40" i="13"/>
  <c r="M5" i="13"/>
  <c r="M13" i="13"/>
  <c r="M21" i="13"/>
  <c r="M29" i="13"/>
  <c r="M37" i="13"/>
  <c r="M45" i="13"/>
  <c r="M53" i="13"/>
  <c r="M61" i="13"/>
  <c r="M69" i="13"/>
  <c r="M77" i="13"/>
  <c r="M85" i="13"/>
  <c r="M10" i="13"/>
  <c r="M18" i="13"/>
  <c r="M26" i="13"/>
  <c r="M17" i="13"/>
  <c r="M33" i="13"/>
  <c r="M49" i="13"/>
  <c r="M65" i="13"/>
  <c r="M70" i="13"/>
  <c r="M75" i="13"/>
  <c r="M80" i="13"/>
  <c r="M91" i="13"/>
  <c r="M99" i="13"/>
  <c r="M107" i="13"/>
  <c r="M115" i="13"/>
  <c r="M123" i="13"/>
  <c r="M42" i="13"/>
  <c r="M46" i="13"/>
  <c r="M73" i="13"/>
  <c r="M78" i="13"/>
  <c r="M83" i="13"/>
  <c r="M88" i="13"/>
  <c r="M96" i="13"/>
  <c r="M104" i="13"/>
  <c r="M112" i="13"/>
  <c r="M120" i="13"/>
  <c r="M126" i="13"/>
  <c r="M130" i="13"/>
  <c r="M134" i="13"/>
  <c r="M138" i="13"/>
  <c r="M142" i="13"/>
  <c r="M146" i="13"/>
  <c r="M150" i="13"/>
  <c r="M154" i="13"/>
  <c r="M158" i="13"/>
  <c r="M162" i="13"/>
  <c r="M166" i="13"/>
  <c r="M170" i="13"/>
  <c r="M174" i="13"/>
  <c r="M178" i="13"/>
  <c r="M182" i="13"/>
  <c r="M186" i="13"/>
  <c r="M190" i="13"/>
  <c r="M194" i="13"/>
  <c r="M198" i="13"/>
  <c r="M202" i="13"/>
  <c r="M6" i="13"/>
  <c r="M30" i="13"/>
  <c r="M50" i="13"/>
  <c r="M58" i="13"/>
  <c r="M90" i="13"/>
  <c r="M98" i="13"/>
  <c r="M106" i="13"/>
  <c r="M114" i="13"/>
  <c r="M122" i="13"/>
  <c r="M125" i="13"/>
  <c r="M129" i="13"/>
  <c r="M133" i="13"/>
  <c r="M137" i="13"/>
  <c r="M66" i="13"/>
  <c r="M95" i="13"/>
  <c r="M103" i="13"/>
  <c r="M111" i="13"/>
  <c r="M119" i="13"/>
  <c r="M14" i="13"/>
  <c r="M56" i="13"/>
  <c r="M74" i="13"/>
  <c r="M92" i="13"/>
  <c r="M100" i="13"/>
  <c r="M108" i="13"/>
  <c r="M116" i="13"/>
  <c r="M124" i="13"/>
  <c r="M128" i="13"/>
  <c r="M132" i="13"/>
  <c r="M136" i="13"/>
  <c r="M9" i="13"/>
  <c r="M48" i="13"/>
  <c r="M54" i="13"/>
  <c r="M59" i="13"/>
  <c r="M64" i="13"/>
  <c r="M82" i="13"/>
  <c r="M89" i="13"/>
  <c r="M97" i="13"/>
  <c r="M105" i="13"/>
  <c r="M113" i="13"/>
  <c r="M121" i="13"/>
  <c r="M102" i="13"/>
  <c r="M127" i="13"/>
  <c r="M140" i="13"/>
  <c r="M153" i="13"/>
  <c r="M155" i="13"/>
  <c r="M172" i="13"/>
  <c r="M185" i="13"/>
  <c r="M187" i="13"/>
  <c r="M204" i="13"/>
  <c r="M206" i="13"/>
  <c r="M214" i="13"/>
  <c r="M222" i="13"/>
  <c r="M230" i="13"/>
  <c r="M238" i="13"/>
  <c r="M246" i="13"/>
  <c r="M254" i="13"/>
  <c r="M262" i="13"/>
  <c r="M271" i="13"/>
  <c r="M275" i="13"/>
  <c r="M279" i="13"/>
  <c r="M283" i="13"/>
  <c r="M287" i="13"/>
  <c r="M291" i="13"/>
  <c r="M295" i="13"/>
  <c r="M299" i="13"/>
  <c r="M303" i="13"/>
  <c r="M307" i="13"/>
  <c r="M311" i="13"/>
  <c r="M315" i="13"/>
  <c r="M319" i="13"/>
  <c r="M323" i="13"/>
  <c r="M327" i="13"/>
  <c r="M331" i="13"/>
  <c r="M335" i="13"/>
  <c r="M339" i="13"/>
  <c r="M343" i="13"/>
  <c r="M34" i="13"/>
  <c r="M81" i="13"/>
  <c r="M109" i="13"/>
  <c r="M149" i="13"/>
  <c r="M151" i="13"/>
  <c r="M168" i="13"/>
  <c r="M181" i="13"/>
  <c r="M183" i="13"/>
  <c r="M200" i="13"/>
  <c r="M211" i="13"/>
  <c r="M219" i="13"/>
  <c r="M227" i="13"/>
  <c r="M235" i="13"/>
  <c r="M243" i="13"/>
  <c r="M251" i="13"/>
  <c r="M259" i="13"/>
  <c r="M267" i="13"/>
  <c r="M62" i="13"/>
  <c r="M72" i="13"/>
  <c r="M110" i="13"/>
  <c r="M25" i="13"/>
  <c r="M86" i="13"/>
  <c r="M93" i="13"/>
  <c r="M57" i="13"/>
  <c r="M67" i="13"/>
  <c r="M94" i="13"/>
  <c r="M131" i="13"/>
  <c r="M101" i="13"/>
  <c r="M144" i="13"/>
  <c r="M157" i="13"/>
  <c r="M159" i="13"/>
  <c r="M176" i="13"/>
  <c r="M189" i="13"/>
  <c r="M191" i="13"/>
  <c r="M209" i="13"/>
  <c r="M217" i="13"/>
  <c r="M225" i="13"/>
  <c r="M233" i="13"/>
  <c r="M241" i="13"/>
  <c r="M249" i="13"/>
  <c r="M257" i="13"/>
  <c r="M265" i="13"/>
  <c r="M22" i="13"/>
  <c r="M171" i="13"/>
  <c r="M188" i="13"/>
  <c r="M208" i="13"/>
  <c r="M213" i="13"/>
  <c r="M218" i="13"/>
  <c r="M223" i="13"/>
  <c r="M228" i="13"/>
  <c r="M269" i="13"/>
  <c r="M276" i="13"/>
  <c r="M278" i="13"/>
  <c r="M285" i="13"/>
  <c r="M292" i="13"/>
  <c r="M294" i="13"/>
  <c r="M301" i="13"/>
  <c r="M308" i="13"/>
  <c r="M310" i="13"/>
  <c r="M317" i="13"/>
  <c r="M324" i="13"/>
  <c r="M326" i="13"/>
  <c r="M333" i="13"/>
  <c r="M340" i="13"/>
  <c r="M342" i="13"/>
  <c r="M38" i="13"/>
  <c r="M141" i="13"/>
  <c r="M161" i="13"/>
  <c r="M175" i="13"/>
  <c r="M192" i="13"/>
  <c r="M195" i="13"/>
  <c r="M216" i="13"/>
  <c r="M221" i="13"/>
  <c r="M226" i="13"/>
  <c r="M231" i="13"/>
  <c r="M236" i="13"/>
  <c r="M41" i="13"/>
  <c r="M135" i="13"/>
  <c r="M145" i="13"/>
  <c r="M117" i="13"/>
  <c r="M148" i="13"/>
  <c r="M169" i="13"/>
  <c r="M203" i="13"/>
  <c r="M232" i="13"/>
  <c r="M237" i="13"/>
  <c r="M242" i="13"/>
  <c r="M247" i="13"/>
  <c r="M252" i="13"/>
  <c r="M118" i="13"/>
  <c r="M152" i="13"/>
  <c r="M173" i="13"/>
  <c r="M193" i="13"/>
  <c r="M240" i="13"/>
  <c r="M245" i="13"/>
  <c r="M250" i="13"/>
  <c r="M255" i="13"/>
  <c r="M260" i="13"/>
  <c r="M270" i="13"/>
  <c r="M277" i="13"/>
  <c r="M284" i="13"/>
  <c r="M286" i="13"/>
  <c r="M293" i="13"/>
  <c r="M300" i="13"/>
  <c r="M302" i="13"/>
  <c r="M139" i="13"/>
  <c r="M156" i="13"/>
  <c r="M177" i="13"/>
  <c r="M197" i="13"/>
  <c r="M248" i="13"/>
  <c r="M253" i="13"/>
  <c r="M258" i="13"/>
  <c r="M263" i="13"/>
  <c r="M268" i="13"/>
  <c r="M143" i="13"/>
  <c r="M160" i="13"/>
  <c r="M163" i="13"/>
  <c r="M180" i="13"/>
  <c r="M201" i="13"/>
  <c r="M207" i="13"/>
  <c r="M212" i="13"/>
  <c r="M256" i="13"/>
  <c r="M261" i="13"/>
  <c r="M266" i="13"/>
  <c r="M272" i="13"/>
  <c r="M274" i="13"/>
  <c r="M281" i="13"/>
  <c r="M288" i="13"/>
  <c r="M290" i="13"/>
  <c r="M297" i="13"/>
  <c r="M304" i="13"/>
  <c r="M306" i="13"/>
  <c r="M313" i="13"/>
  <c r="M320" i="13"/>
  <c r="M322" i="13"/>
  <c r="M329" i="13"/>
  <c r="M336" i="13"/>
  <c r="M338" i="13"/>
  <c r="M264" i="13"/>
  <c r="M224" i="13"/>
  <c r="M234" i="13"/>
  <c r="M244" i="13"/>
  <c r="M273" i="13"/>
  <c r="M280" i="13"/>
  <c r="M309" i="13"/>
  <c r="M312" i="13"/>
  <c r="M164" i="13"/>
  <c r="M205" i="13"/>
  <c r="M215" i="13"/>
  <c r="M318" i="13"/>
  <c r="M321" i="13"/>
  <c r="M332" i="13"/>
  <c r="M167" i="13"/>
  <c r="M147" i="13"/>
  <c r="M196" i="13"/>
  <c r="M229" i="13"/>
  <c r="M239" i="13"/>
  <c r="M298" i="13"/>
  <c r="M305" i="13"/>
  <c r="M316" i="13"/>
  <c r="M184" i="13"/>
  <c r="M210" i="13"/>
  <c r="M220" i="13"/>
  <c r="M314" i="13"/>
  <c r="M325" i="13"/>
  <c r="M328" i="13"/>
  <c r="M199" i="13"/>
  <c r="M334" i="13"/>
  <c r="M337" i="13"/>
  <c r="H3" i="13"/>
  <c r="M179"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8" i="13"/>
  <c r="F132" i="13"/>
  <c r="F136" i="13"/>
  <c r="F140" i="13"/>
  <c r="F144" i="13"/>
  <c r="F148" i="13"/>
  <c r="F152" i="13"/>
  <c r="F156" i="13"/>
  <c r="F160" i="13"/>
  <c r="F164" i="13"/>
  <c r="F168" i="13"/>
  <c r="F172" i="13"/>
  <c r="F176" i="13"/>
  <c r="F180" i="13"/>
  <c r="F184" i="13"/>
  <c r="F188" i="13"/>
  <c r="F192" i="13"/>
  <c r="F196" i="13"/>
  <c r="F200" i="13"/>
  <c r="F204" i="13"/>
  <c r="F126" i="13"/>
  <c r="F130" i="13"/>
  <c r="F134" i="13"/>
  <c r="F138" i="13"/>
  <c r="F125" i="13"/>
  <c r="F129" i="13"/>
  <c r="F133" i="13"/>
  <c r="F137" i="13"/>
  <c r="F141" i="13"/>
  <c r="F145" i="13"/>
  <c r="F149" i="13"/>
  <c r="F153" i="13"/>
  <c r="F157" i="13"/>
  <c r="F161" i="13"/>
  <c r="F165" i="13"/>
  <c r="F169" i="13"/>
  <c r="F173" i="13"/>
  <c r="F177" i="13"/>
  <c r="F181" i="13"/>
  <c r="F185" i="13"/>
  <c r="F189" i="13"/>
  <c r="F193" i="13"/>
  <c r="F197" i="13"/>
  <c r="F201" i="13"/>
  <c r="F205" i="13"/>
  <c r="F158" i="13"/>
  <c r="F171" i="13"/>
  <c r="F190" i="13"/>
  <c r="F203" i="13"/>
  <c r="F210" i="13"/>
  <c r="F218" i="13"/>
  <c r="F226" i="13"/>
  <c r="F234" i="13"/>
  <c r="F242" i="13"/>
  <c r="F250" i="13"/>
  <c r="F258" i="13"/>
  <c r="F266" i="13"/>
  <c r="F139" i="13"/>
  <c r="F154" i="13"/>
  <c r="F167" i="13"/>
  <c r="F186" i="13"/>
  <c r="F199" i="13"/>
  <c r="F207" i="13"/>
  <c r="F215" i="13"/>
  <c r="F223" i="13"/>
  <c r="F231" i="13"/>
  <c r="F239" i="13"/>
  <c r="F247" i="13"/>
  <c r="F255" i="13"/>
  <c r="F263" i="13"/>
  <c r="F272" i="13"/>
  <c r="F276" i="13"/>
  <c r="F280" i="13"/>
  <c r="F284" i="13"/>
  <c r="F288" i="13"/>
  <c r="F292" i="13"/>
  <c r="F296" i="13"/>
  <c r="F300" i="13"/>
  <c r="F304" i="13"/>
  <c r="F308" i="13"/>
  <c r="F312" i="13"/>
  <c r="F316" i="13"/>
  <c r="F320" i="13"/>
  <c r="F324" i="13"/>
  <c r="F328" i="13"/>
  <c r="F332" i="13"/>
  <c r="F336" i="13"/>
  <c r="F340" i="13"/>
  <c r="F344" i="13"/>
  <c r="F131" i="13"/>
  <c r="F127" i="13"/>
  <c r="F143" i="13"/>
  <c r="F162" i="13"/>
  <c r="F175" i="13"/>
  <c r="F194" i="13"/>
  <c r="F213" i="13"/>
  <c r="F221" i="13"/>
  <c r="F229" i="13"/>
  <c r="F237" i="13"/>
  <c r="F245" i="13"/>
  <c r="F253" i="13"/>
  <c r="F261" i="13"/>
  <c r="F269" i="13"/>
  <c r="F155" i="13"/>
  <c r="F206" i="13"/>
  <c r="F211" i="13"/>
  <c r="F216" i="13"/>
  <c r="F260" i="13"/>
  <c r="F265" i="13"/>
  <c r="F135" i="13"/>
  <c r="F159" i="13"/>
  <c r="F179" i="13"/>
  <c r="F209" i="13"/>
  <c r="F214" i="13"/>
  <c r="F219" i="13"/>
  <c r="F224" i="13"/>
  <c r="F268" i="13"/>
  <c r="F270" i="13"/>
  <c r="F277" i="13"/>
  <c r="F279" i="13"/>
  <c r="F286" i="13"/>
  <c r="F293" i="13"/>
  <c r="F295" i="13"/>
  <c r="F302" i="13"/>
  <c r="F309" i="13"/>
  <c r="F311" i="13"/>
  <c r="F318" i="13"/>
  <c r="F325" i="13"/>
  <c r="F327" i="13"/>
  <c r="F334" i="13"/>
  <c r="F341" i="13"/>
  <c r="F343" i="13"/>
  <c r="F142" i="13"/>
  <c r="F163" i="13"/>
  <c r="F146" i="13"/>
  <c r="F166" i="13"/>
  <c r="F187" i="13"/>
  <c r="F220" i="13"/>
  <c r="F225" i="13"/>
  <c r="F230" i="13"/>
  <c r="F235" i="13"/>
  <c r="F240" i="13"/>
  <c r="F274" i="13"/>
  <c r="F281" i="13"/>
  <c r="F283" i="13"/>
  <c r="F290" i="13"/>
  <c r="F297" i="13"/>
  <c r="F299" i="13"/>
  <c r="F150" i="13"/>
  <c r="F170" i="13"/>
  <c r="F191" i="13"/>
  <c r="F228" i="13"/>
  <c r="F233" i="13"/>
  <c r="F238" i="13"/>
  <c r="F243" i="13"/>
  <c r="F248" i="13"/>
  <c r="F174" i="13"/>
  <c r="F195" i="13"/>
  <c r="F236" i="13"/>
  <c r="F241" i="13"/>
  <c r="F246" i="13"/>
  <c r="F251" i="13"/>
  <c r="F256" i="13"/>
  <c r="F271" i="13"/>
  <c r="F278" i="13"/>
  <c r="F285" i="13"/>
  <c r="F287" i="13"/>
  <c r="F294" i="13"/>
  <c r="F301" i="13"/>
  <c r="F303" i="13"/>
  <c r="F147" i="13"/>
  <c r="F178" i="13"/>
  <c r="F198" i="13"/>
  <c r="F244" i="13"/>
  <c r="F249" i="13"/>
  <c r="F254" i="13"/>
  <c r="F259" i="13"/>
  <c r="F264" i="13"/>
  <c r="F202" i="13"/>
  <c r="F273" i="13"/>
  <c r="F335" i="13"/>
  <c r="F338" i="13"/>
  <c r="F307" i="13"/>
  <c r="F321" i="13"/>
  <c r="F257" i="13"/>
  <c r="F267" i="13"/>
  <c r="F275" i="13"/>
  <c r="F282" i="13"/>
  <c r="F289" i="13"/>
  <c r="F310" i="13"/>
  <c r="F313" i="13"/>
  <c r="F330" i="13"/>
  <c r="F182" i="13"/>
  <c r="F183" i="13"/>
  <c r="F314" i="13"/>
  <c r="F151" i="13"/>
  <c r="F252" i="13"/>
  <c r="F262" i="13"/>
  <c r="F306" i="13"/>
  <c r="F317" i="13"/>
  <c r="F323" i="13"/>
  <c r="F337" i="13"/>
  <c r="F212" i="13"/>
  <c r="F222" i="13"/>
  <c r="F232" i="13"/>
  <c r="F315" i="13"/>
  <c r="F326" i="13"/>
  <c r="F329" i="13"/>
  <c r="F298" i="13"/>
  <c r="M165" i="13"/>
  <c r="N13" i="11"/>
  <c r="I13" i="11"/>
  <c r="J13" i="11"/>
  <c r="K13" i="11"/>
  <c r="L13" i="11"/>
  <c r="M13" i="11"/>
  <c r="L4" i="7"/>
  <c r="L3" i="7" s="1"/>
  <c r="J3" i="1"/>
  <c r="E13" i="2"/>
  <c r="J5" i="1" s="1"/>
  <c r="E13" i="3"/>
  <c r="J4" i="1" s="1"/>
  <c r="E20" i="4"/>
  <c r="E18" i="5"/>
  <c r="J2" i="1" s="1"/>
  <c r="C17" i="10" l="1"/>
  <c r="J7" i="7"/>
  <c r="C7" i="10" s="1"/>
  <c r="C18" i="10"/>
  <c r="J16" i="7"/>
  <c r="C16" i="10" s="1"/>
  <c r="J15" i="7"/>
  <c r="C15" i="10" s="1"/>
  <c r="J14" i="7"/>
  <c r="C14" i="10" s="1"/>
  <c r="J13" i="7"/>
  <c r="C13" i="10" s="1"/>
  <c r="J12" i="7"/>
  <c r="C12" i="10" s="1"/>
  <c r="J11" i="7"/>
  <c r="C11" i="10" s="1"/>
  <c r="J10" i="7"/>
  <c r="C10" i="10" s="1"/>
  <c r="J3" i="7"/>
  <c r="C3" i="10" s="1"/>
  <c r="J9" i="7"/>
  <c r="C9" i="10" s="1"/>
  <c r="J8" i="7"/>
  <c r="C8" i="10" s="1"/>
  <c r="J5" i="7"/>
  <c r="C5" i="10" s="1"/>
  <c r="J6" i="7"/>
  <c r="C6" i="10" s="1"/>
  <c r="J4" i="7"/>
  <c r="C4" i="10" s="1"/>
  <c r="H28" i="3"/>
  <c r="I28" i="3"/>
  <c r="J28" i="3"/>
  <c r="K28" i="3"/>
  <c r="L28" i="3"/>
  <c r="M28" i="3"/>
  <c r="N28" i="3"/>
  <c r="N29" i="3" s="1"/>
  <c r="O28" i="3"/>
  <c r="H26" i="3"/>
  <c r="I26" i="3"/>
  <c r="J26" i="3"/>
  <c r="K26" i="3"/>
  <c r="L26" i="3"/>
  <c r="M26" i="3"/>
  <c r="N26" i="3"/>
  <c r="O26" i="3"/>
  <c r="E3" i="4"/>
  <c r="E4" i="4"/>
  <c r="I13" i="4" s="1"/>
  <c r="C3" i="1" s="1"/>
  <c r="E5" i="4"/>
  <c r="E6" i="4"/>
  <c r="E7" i="4"/>
  <c r="E8" i="4"/>
  <c r="E9" i="4"/>
  <c r="E10" i="4"/>
  <c r="E11" i="4"/>
  <c r="E12" i="4"/>
  <c r="E13" i="4"/>
  <c r="E14" i="4"/>
  <c r="E15" i="4"/>
  <c r="E16" i="4"/>
  <c r="E17" i="4"/>
  <c r="E18" i="4"/>
  <c r="E19" i="4"/>
  <c r="E2" i="4"/>
  <c r="E3" i="5"/>
  <c r="E4" i="5"/>
  <c r="E5" i="5"/>
  <c r="E6" i="5"/>
  <c r="E7" i="5"/>
  <c r="E8" i="5"/>
  <c r="E9" i="5"/>
  <c r="E10" i="5"/>
  <c r="E11" i="5"/>
  <c r="E12" i="5"/>
  <c r="E13" i="5"/>
  <c r="E14" i="5"/>
  <c r="E15" i="5"/>
  <c r="E16" i="5"/>
  <c r="E17" i="5"/>
  <c r="E2" i="5"/>
  <c r="E3" i="2"/>
  <c r="E4" i="2"/>
  <c r="E5" i="2"/>
  <c r="E6" i="2"/>
  <c r="E7" i="2"/>
  <c r="E8" i="2"/>
  <c r="E9" i="2"/>
  <c r="E10" i="2"/>
  <c r="E11" i="2"/>
  <c r="E12" i="2"/>
  <c r="E2" i="2"/>
  <c r="F4" i="1"/>
  <c r="G4" i="1"/>
  <c r="H4" i="1"/>
  <c r="J13" i="3"/>
  <c r="D4" i="1" s="1"/>
  <c r="K13" i="3"/>
  <c r="E4" i="1" s="1"/>
  <c r="L13" i="3"/>
  <c r="M13" i="3"/>
  <c r="N13" i="3"/>
  <c r="I13" i="3"/>
  <c r="C4" i="1" s="1"/>
  <c r="H13" i="3"/>
  <c r="H29" i="3" s="1"/>
  <c r="B17" i="5"/>
  <c r="B16" i="5"/>
  <c r="B15" i="5"/>
  <c r="B14" i="5"/>
  <c r="B13" i="5"/>
  <c r="B12" i="5"/>
  <c r="B11" i="5"/>
  <c r="B10" i="5"/>
  <c r="B9" i="5"/>
  <c r="B8" i="5"/>
  <c r="B7" i="5"/>
  <c r="B6" i="5"/>
  <c r="B5" i="5"/>
  <c r="B4" i="5"/>
  <c r="B3" i="5"/>
  <c r="B2" i="5"/>
  <c r="B13" i="4"/>
  <c r="B14" i="4"/>
  <c r="B15" i="4"/>
  <c r="B16" i="4"/>
  <c r="B17" i="4"/>
  <c r="B18" i="4"/>
  <c r="B19" i="4"/>
  <c r="B12" i="4"/>
  <c r="B11" i="4"/>
  <c r="B10" i="4"/>
  <c r="B9" i="4"/>
  <c r="B8" i="4"/>
  <c r="B7" i="4"/>
  <c r="B6" i="4"/>
  <c r="B5" i="4"/>
  <c r="B4" i="4"/>
  <c r="B3" i="4"/>
  <c r="B2" i="4"/>
  <c r="B12" i="3"/>
  <c r="B11" i="3"/>
  <c r="B10" i="3"/>
  <c r="B9" i="3"/>
  <c r="B8" i="3"/>
  <c r="B7" i="3"/>
  <c r="B6" i="3"/>
  <c r="B5" i="3"/>
  <c r="B4" i="3"/>
  <c r="B3" i="3"/>
  <c r="B2" i="3"/>
  <c r="B3" i="2"/>
  <c r="B4" i="2"/>
  <c r="B5" i="2"/>
  <c r="B6" i="2"/>
  <c r="B7" i="2"/>
  <c r="B8" i="2"/>
  <c r="B9" i="2"/>
  <c r="B10" i="2"/>
  <c r="B11" i="2"/>
  <c r="B12" i="2"/>
  <c r="B2" i="2"/>
  <c r="B5" i="1" l="1"/>
  <c r="K27" i="3"/>
  <c r="H27" i="3"/>
  <c r="I29" i="3"/>
  <c r="J13" i="4"/>
  <c r="D3" i="1" s="1"/>
  <c r="D8" i="7" s="1"/>
  <c r="N13" i="5"/>
  <c r="G2" i="1" s="1"/>
  <c r="I13" i="5"/>
  <c r="H5" i="1"/>
  <c r="L13" i="5"/>
  <c r="E2" i="1" s="1"/>
  <c r="M13" i="4"/>
  <c r="G3" i="1" s="1"/>
  <c r="G7" i="7" s="1"/>
  <c r="K29" i="3"/>
  <c r="O13" i="3"/>
  <c r="O27" i="3" s="1"/>
  <c r="J27" i="3"/>
  <c r="J29" i="3"/>
  <c r="O29" i="3"/>
  <c r="I27" i="3"/>
  <c r="B4" i="1"/>
  <c r="M27" i="3"/>
  <c r="M29" i="3"/>
  <c r="N27" i="3"/>
  <c r="L27" i="3"/>
  <c r="L29" i="3"/>
  <c r="L13" i="4"/>
  <c r="F3" i="1" s="1"/>
  <c r="F9" i="7" s="1"/>
  <c r="H13" i="4"/>
  <c r="B3" i="1" s="1"/>
  <c r="N13" i="4"/>
  <c r="H3" i="1" s="1"/>
  <c r="H9" i="7" s="1"/>
  <c r="K13" i="4"/>
  <c r="E3" i="1" s="1"/>
  <c r="E9" i="7" s="1"/>
  <c r="H8" i="7"/>
  <c r="D9" i="7"/>
  <c r="C9" i="7"/>
  <c r="C8" i="7"/>
  <c r="C7" i="7"/>
  <c r="M13" i="5"/>
  <c r="F2" i="1" s="1"/>
  <c r="O13" i="5"/>
  <c r="H2" i="1" s="1"/>
  <c r="K13" i="5"/>
  <c r="D2" i="1" s="1"/>
  <c r="J13" i="5"/>
  <c r="C2" i="1" s="1"/>
  <c r="C5" i="7" s="1"/>
  <c r="G5" i="1"/>
  <c r="F5" i="1"/>
  <c r="E5" i="1"/>
  <c r="D5" i="1"/>
  <c r="C5" i="1"/>
  <c r="C16" i="7" l="1"/>
  <c r="C21" i="7"/>
  <c r="C18" i="7"/>
  <c r="C19" i="7"/>
  <c r="C20" i="7"/>
  <c r="C17" i="7"/>
  <c r="H10" i="7"/>
  <c r="H17" i="7"/>
  <c r="H18" i="7"/>
  <c r="H19" i="7"/>
  <c r="H20" i="7"/>
  <c r="H21" i="7"/>
  <c r="E17" i="7"/>
  <c r="E18" i="7"/>
  <c r="E19" i="7"/>
  <c r="E20" i="7"/>
  <c r="E21" i="7"/>
  <c r="F17" i="7"/>
  <c r="F19" i="7"/>
  <c r="F21" i="7"/>
  <c r="F18" i="7"/>
  <c r="F20" i="7"/>
  <c r="G11" i="7"/>
  <c r="G17" i="7"/>
  <c r="G18" i="7"/>
  <c r="G20" i="7"/>
  <c r="G19" i="7"/>
  <c r="G21" i="7"/>
  <c r="D13" i="7"/>
  <c r="D17" i="7"/>
  <c r="D18" i="7"/>
  <c r="D19" i="7"/>
  <c r="D20" i="7"/>
  <c r="D21" i="7"/>
  <c r="B16" i="7"/>
  <c r="B18" i="7"/>
  <c r="B19" i="7"/>
  <c r="B17" i="7"/>
  <c r="B20" i="7"/>
  <c r="B21" i="7"/>
  <c r="D4" i="7"/>
  <c r="H16" i="7"/>
  <c r="H15" i="7"/>
  <c r="H14" i="7"/>
  <c r="H13" i="7"/>
  <c r="H12" i="7"/>
  <c r="H11" i="7"/>
  <c r="G10" i="7"/>
  <c r="B11" i="7"/>
  <c r="B13" i="7"/>
  <c r="B14" i="7"/>
  <c r="B10" i="7"/>
  <c r="B12" i="7"/>
  <c r="B15" i="7"/>
  <c r="D7" i="7"/>
  <c r="G8" i="7"/>
  <c r="G6" i="7"/>
  <c r="G9" i="7"/>
  <c r="G3" i="7"/>
  <c r="G4" i="7"/>
  <c r="G5" i="7"/>
  <c r="H7" i="7"/>
  <c r="H6" i="7"/>
  <c r="B2" i="1"/>
  <c r="B4" i="7" s="1"/>
  <c r="P13" i="5"/>
  <c r="Q13" i="5" s="1"/>
  <c r="H3" i="7"/>
  <c r="D5" i="7"/>
  <c r="D6" i="7"/>
  <c r="G16" i="7"/>
  <c r="D12" i="7"/>
  <c r="D16" i="7"/>
  <c r="G14" i="7"/>
  <c r="D11" i="7"/>
  <c r="D10" i="7"/>
  <c r="D15" i="7"/>
  <c r="G13" i="7"/>
  <c r="G15" i="7"/>
  <c r="D14" i="7"/>
  <c r="G12" i="7"/>
  <c r="P13" i="2"/>
  <c r="H4" i="7"/>
  <c r="H5" i="7"/>
  <c r="B7" i="7"/>
  <c r="F8" i="7"/>
  <c r="E6" i="7"/>
  <c r="E3" i="7"/>
  <c r="F3" i="7"/>
  <c r="F4" i="7"/>
  <c r="E7" i="7"/>
  <c r="F5" i="7"/>
  <c r="F7" i="7"/>
  <c r="B9" i="7"/>
  <c r="E4" i="7"/>
  <c r="E8" i="7"/>
  <c r="B8" i="7"/>
  <c r="E5" i="7"/>
  <c r="F6" i="7"/>
  <c r="B5" i="7"/>
  <c r="O13" i="4"/>
  <c r="I3" i="1" s="1"/>
  <c r="K3" i="1" s="1"/>
  <c r="I4" i="1"/>
  <c r="K4" i="1" s="1"/>
  <c r="P13" i="3"/>
  <c r="D3" i="7"/>
  <c r="C4" i="7"/>
  <c r="C6" i="7"/>
  <c r="C3" i="7"/>
  <c r="C10" i="7"/>
  <c r="C11" i="7"/>
  <c r="C12" i="7"/>
  <c r="C13" i="7"/>
  <c r="C14" i="7"/>
  <c r="C15" i="7"/>
  <c r="E10" i="7"/>
  <c r="E11" i="7"/>
  <c r="E12" i="7"/>
  <c r="E13" i="7"/>
  <c r="E14" i="7"/>
  <c r="E15" i="7"/>
  <c r="E16" i="7"/>
  <c r="F10" i="7"/>
  <c r="F11" i="7"/>
  <c r="F12" i="7"/>
  <c r="F13" i="7"/>
  <c r="F14" i="7"/>
  <c r="F15" i="7"/>
  <c r="F16" i="7"/>
  <c r="B6" i="7" l="1"/>
  <c r="B3" i="7"/>
  <c r="P13" i="4"/>
  <c r="I2" i="1"/>
  <c r="K2" i="1" s="1"/>
  <c r="I5" i="1"/>
  <c r="I13" i="7" s="1"/>
  <c r="K13" i="7" s="1"/>
  <c r="I4" i="7"/>
  <c r="I5" i="7"/>
  <c r="K5" i="7" s="1"/>
  <c r="I9" i="7"/>
  <c r="I8" i="7"/>
  <c r="I7" i="7"/>
  <c r="I15" i="7" l="1"/>
  <c r="I14" i="7"/>
  <c r="K14" i="7" s="1"/>
  <c r="K5" i="1"/>
  <c r="I19" i="7"/>
  <c r="K19" i="7" s="1"/>
  <c r="I20" i="7"/>
  <c r="I21" i="7"/>
  <c r="I17" i="7"/>
  <c r="K17" i="7" s="1"/>
  <c r="I18" i="7"/>
  <c r="K18" i="7" s="1"/>
  <c r="I12" i="7"/>
  <c r="M12" i="7" s="1"/>
  <c r="I3" i="7"/>
  <c r="M3" i="7" s="1"/>
  <c r="I6" i="7"/>
  <c r="K6" i="7" s="1"/>
  <c r="G28" i="7" s="1"/>
  <c r="I11" i="7"/>
  <c r="K11" i="7" s="1"/>
  <c r="G33" i="7" s="1"/>
  <c r="I10" i="7"/>
  <c r="K10" i="7" s="1"/>
  <c r="H32" i="7" s="1"/>
  <c r="D41" i="7"/>
  <c r="I16" i="7"/>
  <c r="M16" i="7" s="1"/>
  <c r="M7" i="7"/>
  <c r="K7" i="7"/>
  <c r="E29" i="7" s="1"/>
  <c r="M4" i="7"/>
  <c r="K4" i="7"/>
  <c r="G26" i="7" s="1"/>
  <c r="M10" i="7"/>
  <c r="M8" i="7"/>
  <c r="K8" i="7"/>
  <c r="B30" i="7" s="1"/>
  <c r="M15" i="7"/>
  <c r="K15" i="7"/>
  <c r="G37" i="7" s="1"/>
  <c r="M9" i="7"/>
  <c r="K9" i="7"/>
  <c r="G31" i="7" s="1"/>
  <c r="K3" i="7"/>
  <c r="F36" i="7"/>
  <c r="M14" i="7"/>
  <c r="C35" i="7"/>
  <c r="M13" i="7"/>
  <c r="D27" i="7"/>
  <c r="M5" i="7"/>
  <c r="M11" i="7"/>
  <c r="M6" i="7"/>
  <c r="G27" i="7"/>
  <c r="C27" i="7"/>
  <c r="F27" i="7"/>
  <c r="B27" i="7"/>
  <c r="E27" i="7"/>
  <c r="H27" i="7"/>
  <c r="C36" i="7"/>
  <c r="H36" i="7"/>
  <c r="B36" i="7"/>
  <c r="D36" i="7"/>
  <c r="G36" i="7"/>
  <c r="G35" i="7"/>
  <c r="H35" i="7"/>
  <c r="B35" i="7"/>
  <c r="D35" i="7"/>
  <c r="E35" i="7"/>
  <c r="F35" i="7"/>
  <c r="E36" i="7"/>
  <c r="D39" i="7" l="1"/>
  <c r="F33" i="7"/>
  <c r="J549" i="13"/>
  <c r="J521" i="13"/>
  <c r="J540" i="13"/>
  <c r="J572" i="13"/>
  <c r="J563" i="13"/>
  <c r="J551" i="13"/>
  <c r="J555" i="13"/>
  <c r="J523" i="13"/>
  <c r="J525" i="13"/>
  <c r="J566" i="13"/>
  <c r="J544" i="13"/>
  <c r="J565" i="13"/>
  <c r="J553" i="13"/>
  <c r="J517" i="13"/>
  <c r="J557" i="13"/>
  <c r="J542" i="13"/>
  <c r="J548" i="13"/>
  <c r="J527" i="13"/>
  <c r="J570" i="13"/>
  <c r="J522" i="13"/>
  <c r="J536" i="13"/>
  <c r="J568" i="13"/>
  <c r="J550" i="13"/>
  <c r="J538" i="13"/>
  <c r="J562" i="13"/>
  <c r="J571" i="13"/>
  <c r="J569" i="13"/>
  <c r="J534" i="13"/>
  <c r="J552" i="13"/>
  <c r="J556" i="13"/>
  <c r="J560" i="13"/>
  <c r="J519" i="13"/>
  <c r="J529" i="13"/>
  <c r="J526" i="13"/>
  <c r="J535" i="13"/>
  <c r="J564" i="13"/>
  <c r="J520" i="13"/>
  <c r="J546" i="13"/>
  <c r="J530" i="13"/>
  <c r="J539" i="13"/>
  <c r="J537" i="13"/>
  <c r="J518" i="13"/>
  <c r="J531" i="13"/>
  <c r="J559" i="13"/>
  <c r="J543" i="13"/>
  <c r="J541" i="13"/>
  <c r="J554" i="13"/>
  <c r="J528" i="13"/>
  <c r="J532" i="13"/>
  <c r="J547" i="13"/>
  <c r="J545" i="13"/>
  <c r="J558" i="13"/>
  <c r="J516" i="13"/>
  <c r="J533" i="13"/>
  <c r="J524" i="13"/>
  <c r="J567" i="13"/>
  <c r="J561" i="13"/>
  <c r="L616" i="13"/>
  <c r="L624" i="13"/>
  <c r="L578" i="13"/>
  <c r="L586" i="13"/>
  <c r="L594" i="13"/>
  <c r="L602" i="13"/>
  <c r="L610" i="13"/>
  <c r="L623" i="13"/>
  <c r="L629" i="13"/>
  <c r="L621" i="13"/>
  <c r="L579" i="13"/>
  <c r="L587" i="13"/>
  <c r="L595" i="13"/>
  <c r="L603" i="13"/>
  <c r="L611" i="13"/>
  <c r="L580" i="13"/>
  <c r="L588" i="13"/>
  <c r="L596" i="13"/>
  <c r="L604" i="13"/>
  <c r="L612" i="13"/>
  <c r="L619" i="13"/>
  <c r="L577" i="13"/>
  <c r="L585" i="13"/>
  <c r="L593" i="13"/>
  <c r="L601" i="13"/>
  <c r="L609" i="13"/>
  <c r="L615" i="13"/>
  <c r="L618" i="13"/>
  <c r="L582" i="13"/>
  <c r="L598" i="13"/>
  <c r="L625" i="13"/>
  <c r="L622" i="13"/>
  <c r="L583" i="13"/>
  <c r="L599" i="13"/>
  <c r="L628" i="13"/>
  <c r="L584" i="13"/>
  <c r="L600" i="13"/>
  <c r="L626" i="13"/>
  <c r="L573" i="13"/>
  <c r="L589" i="13"/>
  <c r="L605" i="13"/>
  <c r="L574" i="13"/>
  <c r="L590" i="13"/>
  <c r="L606" i="13"/>
  <c r="L620" i="13"/>
  <c r="L575" i="13"/>
  <c r="L591" i="13"/>
  <c r="L607" i="13"/>
  <c r="L576" i="13"/>
  <c r="L592" i="13"/>
  <c r="L608" i="13"/>
  <c r="L581" i="13"/>
  <c r="L597" i="13"/>
  <c r="L613" i="13"/>
  <c r="L617" i="13"/>
  <c r="L614" i="13"/>
  <c r="L627" i="13"/>
  <c r="K12" i="7"/>
  <c r="B34" i="7" s="1"/>
  <c r="I517" i="13"/>
  <c r="I518" i="13"/>
  <c r="I519" i="13"/>
  <c r="I544" i="13"/>
  <c r="I533" i="13"/>
  <c r="I565" i="13"/>
  <c r="I567" i="13"/>
  <c r="I548" i="13"/>
  <c r="I537" i="13"/>
  <c r="I569" i="13"/>
  <c r="I526" i="13"/>
  <c r="I531" i="13"/>
  <c r="I552" i="13"/>
  <c r="I541" i="13"/>
  <c r="I523" i="13"/>
  <c r="I539" i="13"/>
  <c r="I550" i="13"/>
  <c r="I530" i="13"/>
  <c r="I522" i="13"/>
  <c r="I540" i="13"/>
  <c r="I572" i="13"/>
  <c r="I529" i="13"/>
  <c r="I561" i="13"/>
  <c r="I566" i="13"/>
  <c r="I554" i="13"/>
  <c r="I538" i="13"/>
  <c r="I521" i="13"/>
  <c r="I556" i="13"/>
  <c r="I534" i="13"/>
  <c r="I560" i="13"/>
  <c r="I547" i="13"/>
  <c r="I564" i="13"/>
  <c r="I525" i="13"/>
  <c r="I558" i="13"/>
  <c r="I568" i="13"/>
  <c r="I545" i="13"/>
  <c r="I524" i="13"/>
  <c r="I528" i="13"/>
  <c r="I553" i="13"/>
  <c r="I516" i="13"/>
  <c r="I532" i="13"/>
  <c r="I557" i="13"/>
  <c r="I520" i="13"/>
  <c r="I536" i="13"/>
  <c r="I555" i="13"/>
  <c r="I570" i="13"/>
  <c r="I549" i="13"/>
  <c r="I542" i="13"/>
  <c r="I535" i="13"/>
  <c r="I527" i="13"/>
  <c r="I551" i="13"/>
  <c r="I546" i="13"/>
  <c r="I563" i="13"/>
  <c r="I559" i="13"/>
  <c r="I543" i="13"/>
  <c r="I571" i="13"/>
  <c r="I562" i="13"/>
  <c r="G620" i="13"/>
  <c r="G601" i="13"/>
  <c r="G616" i="13"/>
  <c r="G586" i="13"/>
  <c r="G599" i="13"/>
  <c r="G596" i="13"/>
  <c r="G585" i="13"/>
  <c r="G590" i="13"/>
  <c r="G619" i="13"/>
  <c r="G574" i="13"/>
  <c r="G606" i="13"/>
  <c r="G625" i="13"/>
  <c r="G615" i="13"/>
  <c r="G603" i="13"/>
  <c r="G600" i="13"/>
  <c r="G598" i="13"/>
  <c r="G627" i="13"/>
  <c r="G593" i="13"/>
  <c r="G613" i="13"/>
  <c r="G617" i="13"/>
  <c r="G575" i="13"/>
  <c r="G607" i="13"/>
  <c r="G604" i="13"/>
  <c r="G589" i="13"/>
  <c r="G618" i="13"/>
  <c r="G594" i="13"/>
  <c r="G595" i="13"/>
  <c r="G592" i="13"/>
  <c r="G577" i="13"/>
  <c r="G610" i="13"/>
  <c r="G579" i="13"/>
  <c r="G580" i="13"/>
  <c r="G629" i="13"/>
  <c r="G578" i="13"/>
  <c r="G581" i="13"/>
  <c r="G614" i="13"/>
  <c r="G583" i="13"/>
  <c r="G584" i="13"/>
  <c r="G597" i="13"/>
  <c r="G605" i="13"/>
  <c r="G587" i="13"/>
  <c r="G588" i="13"/>
  <c r="G623" i="13"/>
  <c r="G573" i="13"/>
  <c r="G591" i="13"/>
  <c r="G576" i="13"/>
  <c r="G621" i="13"/>
  <c r="G622" i="13"/>
  <c r="G611" i="13"/>
  <c r="G612" i="13"/>
  <c r="G609" i="13"/>
  <c r="G582" i="13"/>
  <c r="G624" i="13"/>
  <c r="G626" i="13"/>
  <c r="G628" i="13"/>
  <c r="G602" i="13"/>
  <c r="G608" i="13"/>
  <c r="C40" i="7"/>
  <c r="E872" i="8" s="1"/>
  <c r="F547" i="13"/>
  <c r="F521" i="13"/>
  <c r="F564" i="13"/>
  <c r="F522" i="13"/>
  <c r="F524" i="13"/>
  <c r="F537" i="13"/>
  <c r="F539" i="13"/>
  <c r="F556" i="13"/>
  <c r="F569" i="13"/>
  <c r="F545" i="13"/>
  <c r="F571" i="13"/>
  <c r="F516" i="13"/>
  <c r="F532" i="13"/>
  <c r="F559" i="13"/>
  <c r="F527" i="13"/>
  <c r="F544" i="13"/>
  <c r="F548" i="13"/>
  <c r="F543" i="13"/>
  <c r="F519" i="13"/>
  <c r="F542" i="13"/>
  <c r="F525" i="13"/>
  <c r="F567" i="13"/>
  <c r="F535" i="13"/>
  <c r="F541" i="13"/>
  <c r="F546" i="13"/>
  <c r="F565" i="13"/>
  <c r="F533" i="13"/>
  <c r="F520" i="13"/>
  <c r="F538" i="13"/>
  <c r="F570" i="13"/>
  <c r="F536" i="13"/>
  <c r="F560" i="13"/>
  <c r="F534" i="13"/>
  <c r="F531" i="13"/>
  <c r="F552" i="13"/>
  <c r="F551" i="13"/>
  <c r="F517" i="13"/>
  <c r="F566" i="13"/>
  <c r="F529" i="13"/>
  <c r="F562" i="13"/>
  <c r="F518" i="13"/>
  <c r="F572" i="13"/>
  <c r="F540" i="13"/>
  <c r="F549" i="13"/>
  <c r="F526" i="13"/>
  <c r="F555" i="13"/>
  <c r="F558" i="13"/>
  <c r="F530" i="13"/>
  <c r="F568" i="13"/>
  <c r="F563" i="13"/>
  <c r="F523" i="13"/>
  <c r="F561" i="13"/>
  <c r="F550" i="13"/>
  <c r="F553" i="13"/>
  <c r="F557" i="13"/>
  <c r="F528" i="13"/>
  <c r="F554" i="13"/>
  <c r="M21" i="7"/>
  <c r="K21" i="7"/>
  <c r="L522" i="13"/>
  <c r="L530" i="13"/>
  <c r="L538" i="13"/>
  <c r="L546" i="13"/>
  <c r="L554" i="13"/>
  <c r="L562" i="13"/>
  <c r="L570" i="13"/>
  <c r="L523" i="13"/>
  <c r="L531" i="13"/>
  <c r="L539" i="13"/>
  <c r="L547" i="13"/>
  <c r="L555" i="13"/>
  <c r="L563" i="13"/>
  <c r="L571" i="13"/>
  <c r="L516" i="13"/>
  <c r="L524" i="13"/>
  <c r="L532" i="13"/>
  <c r="L540" i="13"/>
  <c r="L548" i="13"/>
  <c r="L556" i="13"/>
  <c r="L564" i="13"/>
  <c r="L572" i="13"/>
  <c r="L521" i="13"/>
  <c r="L529" i="13"/>
  <c r="L537" i="13"/>
  <c r="L545" i="13"/>
  <c r="L553" i="13"/>
  <c r="L561" i="13"/>
  <c r="L569" i="13"/>
  <c r="L518" i="13"/>
  <c r="L534" i="13"/>
  <c r="L550" i="13"/>
  <c r="L566" i="13"/>
  <c r="L519" i="13"/>
  <c r="L535" i="13"/>
  <c r="L551" i="13"/>
  <c r="L567" i="13"/>
  <c r="L520" i="13"/>
  <c r="L536" i="13"/>
  <c r="L552" i="13"/>
  <c r="L568" i="13"/>
  <c r="L525" i="13"/>
  <c r="L541" i="13"/>
  <c r="L557" i="13"/>
  <c r="L526" i="13"/>
  <c r="L542" i="13"/>
  <c r="L558" i="13"/>
  <c r="L527" i="13"/>
  <c r="L543" i="13"/>
  <c r="L559" i="13"/>
  <c r="L528" i="13"/>
  <c r="L544" i="13"/>
  <c r="L560" i="13"/>
  <c r="L517" i="13"/>
  <c r="L533" i="13"/>
  <c r="L549" i="13"/>
  <c r="L565" i="13"/>
  <c r="K415" i="13"/>
  <c r="K423" i="13"/>
  <c r="K431" i="13"/>
  <c r="K439" i="13"/>
  <c r="K447" i="13"/>
  <c r="K455" i="13"/>
  <c r="K410" i="13"/>
  <c r="K404" i="13"/>
  <c r="K408" i="13"/>
  <c r="K416" i="13"/>
  <c r="K424" i="13"/>
  <c r="K432" i="13"/>
  <c r="K440" i="13"/>
  <c r="K448" i="13"/>
  <c r="K456" i="13"/>
  <c r="K403" i="13"/>
  <c r="K417" i="13"/>
  <c r="K425" i="13"/>
  <c r="K433" i="13"/>
  <c r="K441" i="13"/>
  <c r="K449" i="13"/>
  <c r="K457" i="13"/>
  <c r="K418" i="13"/>
  <c r="K426" i="13"/>
  <c r="K434" i="13"/>
  <c r="K442" i="13"/>
  <c r="K450" i="13"/>
  <c r="K458" i="13"/>
  <c r="K409" i="13"/>
  <c r="K405" i="13"/>
  <c r="K411" i="13"/>
  <c r="K419" i="13"/>
  <c r="K427" i="13"/>
  <c r="K435" i="13"/>
  <c r="K443" i="13"/>
  <c r="K451" i="13"/>
  <c r="K412" i="13"/>
  <c r="K420" i="13"/>
  <c r="K428" i="13"/>
  <c r="K436" i="13"/>
  <c r="K444" i="13"/>
  <c r="K452" i="13"/>
  <c r="K413" i="13"/>
  <c r="K421" i="13"/>
  <c r="K429" i="13"/>
  <c r="K437" i="13"/>
  <c r="K445" i="13"/>
  <c r="K453" i="13"/>
  <c r="K414" i="13"/>
  <c r="K422" i="13"/>
  <c r="K430" i="13"/>
  <c r="K438" i="13"/>
  <c r="K446" i="13"/>
  <c r="K454" i="13"/>
  <c r="K402" i="13"/>
  <c r="K406" i="13"/>
  <c r="K407" i="13"/>
  <c r="F577" i="13"/>
  <c r="F601" i="13"/>
  <c r="F608" i="13"/>
  <c r="F579" i="13"/>
  <c r="F596" i="13"/>
  <c r="F603" i="13"/>
  <c r="F609" i="13"/>
  <c r="F605" i="13"/>
  <c r="F611" i="13"/>
  <c r="F588" i="13"/>
  <c r="F607" i="13"/>
  <c r="F591" i="13"/>
  <c r="F576" i="13"/>
  <c r="F612" i="13"/>
  <c r="F580" i="13"/>
  <c r="F575" i="13"/>
  <c r="F574" i="13"/>
  <c r="F606" i="13"/>
  <c r="F620" i="13"/>
  <c r="F628" i="13"/>
  <c r="F589" i="13"/>
  <c r="F599" i="13"/>
  <c r="F573" i="13"/>
  <c r="F578" i="13"/>
  <c r="F610" i="13"/>
  <c r="F621" i="13"/>
  <c r="F629" i="13"/>
  <c r="F597" i="13"/>
  <c r="F602" i="13"/>
  <c r="F619" i="13"/>
  <c r="F627" i="13"/>
  <c r="F583" i="13"/>
  <c r="F590" i="13"/>
  <c r="F622" i="13"/>
  <c r="F595" i="13"/>
  <c r="F600" i="13"/>
  <c r="F616" i="13"/>
  <c r="F618" i="13"/>
  <c r="F625" i="13"/>
  <c r="F626" i="13"/>
  <c r="F587" i="13"/>
  <c r="F585" i="13"/>
  <c r="F592" i="13"/>
  <c r="F582" i="13"/>
  <c r="F623" i="13"/>
  <c r="F604" i="13"/>
  <c r="F586" i="13"/>
  <c r="F624" i="13"/>
  <c r="F594" i="13"/>
  <c r="F593" i="13"/>
  <c r="F584" i="13"/>
  <c r="F613" i="13"/>
  <c r="F598" i="13"/>
  <c r="F614" i="13"/>
  <c r="F581" i="13"/>
  <c r="F615" i="13"/>
  <c r="F617" i="13"/>
  <c r="J607" i="13"/>
  <c r="J629" i="13"/>
  <c r="J623" i="13"/>
  <c r="J624" i="13"/>
  <c r="J599" i="13"/>
  <c r="J611" i="13"/>
  <c r="J604" i="13"/>
  <c r="J591" i="13"/>
  <c r="J575" i="13"/>
  <c r="J573" i="13"/>
  <c r="J586" i="13"/>
  <c r="J618" i="13"/>
  <c r="J576" i="13"/>
  <c r="J608" i="13"/>
  <c r="J593" i="13"/>
  <c r="J577" i="13"/>
  <c r="J590" i="13"/>
  <c r="J589" i="13"/>
  <c r="J606" i="13"/>
  <c r="J580" i="13"/>
  <c r="J612" i="13"/>
  <c r="J582" i="13"/>
  <c r="J610" i="13"/>
  <c r="J594" i="13"/>
  <c r="J603" i="13"/>
  <c r="J601" i="13"/>
  <c r="J574" i="13"/>
  <c r="J613" i="13"/>
  <c r="J579" i="13"/>
  <c r="J600" i="13"/>
  <c r="J578" i="13"/>
  <c r="J609" i="13"/>
  <c r="J614" i="13"/>
  <c r="J628" i="13"/>
  <c r="J581" i="13"/>
  <c r="J615" i="13"/>
  <c r="J626" i="13"/>
  <c r="J622" i="13"/>
  <c r="J625" i="13"/>
  <c r="J617" i="13"/>
  <c r="J587" i="13"/>
  <c r="J584" i="13"/>
  <c r="J592" i="13"/>
  <c r="J595" i="13"/>
  <c r="J619" i="13"/>
  <c r="J583" i="13"/>
  <c r="J605" i="13"/>
  <c r="J598" i="13"/>
  <c r="J616" i="13"/>
  <c r="J596" i="13"/>
  <c r="J597" i="13"/>
  <c r="J627" i="13"/>
  <c r="J585" i="13"/>
  <c r="J620" i="13"/>
  <c r="J602" i="13"/>
  <c r="J621" i="13"/>
  <c r="J588" i="13"/>
  <c r="H764" i="13"/>
  <c r="H751" i="13"/>
  <c r="H771" i="13"/>
  <c r="H783" i="13"/>
  <c r="H791" i="13"/>
  <c r="H752" i="13"/>
  <c r="H759" i="13"/>
  <c r="H772" i="13"/>
  <c r="H784" i="13"/>
  <c r="H792" i="13"/>
  <c r="H744" i="13"/>
  <c r="H760" i="13"/>
  <c r="H779" i="13"/>
  <c r="H799" i="13"/>
  <c r="H767" i="13"/>
  <c r="H780" i="13"/>
  <c r="H800" i="13"/>
  <c r="H755" i="13"/>
  <c r="H768" i="13"/>
  <c r="H787" i="13"/>
  <c r="H795" i="13"/>
  <c r="H747" i="13"/>
  <c r="H756" i="13"/>
  <c r="H775" i="13"/>
  <c r="H796" i="13"/>
  <c r="H748" i="13"/>
  <c r="H763" i="13"/>
  <c r="H776" i="13"/>
  <c r="H788" i="13"/>
  <c r="H790" i="13"/>
  <c r="H758" i="13"/>
  <c r="H786" i="13"/>
  <c r="H754" i="13"/>
  <c r="H782" i="13"/>
  <c r="H750" i="13"/>
  <c r="H794" i="13"/>
  <c r="H762" i="13"/>
  <c r="H798" i="13"/>
  <c r="H746" i="13"/>
  <c r="H766" i="13"/>
  <c r="H785" i="13"/>
  <c r="H753" i="13"/>
  <c r="H777" i="13"/>
  <c r="H797" i="13"/>
  <c r="H757" i="13"/>
  <c r="H781" i="13"/>
  <c r="H749" i="13"/>
  <c r="H745" i="13"/>
  <c r="H769" i="13"/>
  <c r="H765" i="13"/>
  <c r="H789" i="13"/>
  <c r="H773" i="13"/>
  <c r="H778" i="13"/>
  <c r="H774" i="13"/>
  <c r="H793" i="13"/>
  <c r="H761" i="13"/>
  <c r="H770" i="13"/>
  <c r="H534" i="13"/>
  <c r="H536" i="13"/>
  <c r="H553" i="13"/>
  <c r="H566" i="13"/>
  <c r="H526" i="13"/>
  <c r="H568" i="13"/>
  <c r="H558" i="13"/>
  <c r="H528" i="13"/>
  <c r="H545" i="13"/>
  <c r="H560" i="13"/>
  <c r="H565" i="13"/>
  <c r="H533" i="13"/>
  <c r="H546" i="13"/>
  <c r="H535" i="13"/>
  <c r="H567" i="13"/>
  <c r="H517" i="13"/>
  <c r="H541" i="13"/>
  <c r="H572" i="13"/>
  <c r="H540" i="13"/>
  <c r="H539" i="13"/>
  <c r="H571" i="13"/>
  <c r="H516" i="13"/>
  <c r="H570" i="13"/>
  <c r="H538" i="13"/>
  <c r="H520" i="13"/>
  <c r="H543" i="13"/>
  <c r="H569" i="13"/>
  <c r="H537" i="13"/>
  <c r="H548" i="13"/>
  <c r="H531" i="13"/>
  <c r="H563" i="13"/>
  <c r="H550" i="13"/>
  <c r="H549" i="13"/>
  <c r="H521" i="13"/>
  <c r="H524" i="13"/>
  <c r="H562" i="13"/>
  <c r="H523" i="13"/>
  <c r="H522" i="13"/>
  <c r="H519" i="13"/>
  <c r="H559" i="13"/>
  <c r="H518" i="13"/>
  <c r="H527" i="13"/>
  <c r="H542" i="13"/>
  <c r="H525" i="13"/>
  <c r="H561" i="13"/>
  <c r="H544" i="13"/>
  <c r="H547" i="13"/>
  <c r="H557" i="13"/>
  <c r="H551" i="13"/>
  <c r="H564" i="13"/>
  <c r="H529" i="13"/>
  <c r="H555" i="13"/>
  <c r="H532" i="13"/>
  <c r="H530" i="13"/>
  <c r="H556" i="13"/>
  <c r="H552" i="13"/>
  <c r="H554" i="13"/>
  <c r="J435" i="13"/>
  <c r="J413" i="13"/>
  <c r="J457" i="13"/>
  <c r="J430" i="13"/>
  <c r="J419" i="13"/>
  <c r="J434" i="13"/>
  <c r="J431" i="13"/>
  <c r="J420" i="13"/>
  <c r="J438" i="13"/>
  <c r="J442" i="13"/>
  <c r="J439" i="13"/>
  <c r="J428" i="13"/>
  <c r="J443" i="13"/>
  <c r="J446" i="13"/>
  <c r="J450" i="13"/>
  <c r="J447" i="13"/>
  <c r="J436" i="13"/>
  <c r="J416" i="13"/>
  <c r="J402" i="13"/>
  <c r="J406" i="13"/>
  <c r="J407" i="13"/>
  <c r="J449" i="13"/>
  <c r="J422" i="13"/>
  <c r="J411" i="13"/>
  <c r="J426" i="13"/>
  <c r="J423" i="13"/>
  <c r="J412" i="13"/>
  <c r="J456" i="13"/>
  <c r="J454" i="13"/>
  <c r="J427" i="13"/>
  <c r="J440" i="13"/>
  <c r="J458" i="13"/>
  <c r="J418" i="13"/>
  <c r="J445" i="13"/>
  <c r="J448" i="13"/>
  <c r="J429" i="13"/>
  <c r="J403" i="13"/>
  <c r="J417" i="13"/>
  <c r="J405" i="13"/>
  <c r="J425" i="13"/>
  <c r="J408" i="13"/>
  <c r="J451" i="13"/>
  <c r="J433" i="13"/>
  <c r="J410" i="13"/>
  <c r="J441" i="13"/>
  <c r="J409" i="13"/>
  <c r="J455" i="13"/>
  <c r="J444" i="13"/>
  <c r="J424" i="13"/>
  <c r="J432" i="13"/>
  <c r="J414" i="13"/>
  <c r="J452" i="13"/>
  <c r="J437" i="13"/>
  <c r="J421" i="13"/>
  <c r="J453" i="13"/>
  <c r="J415" i="13"/>
  <c r="J404" i="13"/>
  <c r="L387" i="13"/>
  <c r="L359" i="13"/>
  <c r="L391" i="13"/>
  <c r="L379" i="13"/>
  <c r="L384" i="13"/>
  <c r="L352" i="13"/>
  <c r="L383" i="13"/>
  <c r="L388" i="13"/>
  <c r="L357" i="13"/>
  <c r="L349" i="13"/>
  <c r="L355" i="13"/>
  <c r="L356" i="13"/>
  <c r="L345" i="13"/>
  <c r="L395" i="13"/>
  <c r="L360" i="13"/>
  <c r="L392" i="13"/>
  <c r="L370" i="13"/>
  <c r="L366" i="13"/>
  <c r="L362" i="13"/>
  <c r="L369" i="13"/>
  <c r="L348" i="13"/>
  <c r="L377" i="13"/>
  <c r="L358" i="13"/>
  <c r="L354" i="13"/>
  <c r="L375" i="13"/>
  <c r="L380" i="13"/>
  <c r="L351" i="13"/>
  <c r="L372" i="13"/>
  <c r="L389" i="13"/>
  <c r="L378" i="13"/>
  <c r="L361" i="13"/>
  <c r="L353" i="13"/>
  <c r="L376" i="13"/>
  <c r="L382" i="13"/>
  <c r="L397" i="13"/>
  <c r="L374" i="13"/>
  <c r="L373" i="13"/>
  <c r="L396" i="13"/>
  <c r="L401" i="13"/>
  <c r="L393" i="13"/>
  <c r="L400" i="13"/>
  <c r="L381" i="13"/>
  <c r="L386" i="13"/>
  <c r="L363" i="13"/>
  <c r="L394" i="13"/>
  <c r="L367" i="13"/>
  <c r="L346" i="13"/>
  <c r="L371" i="13"/>
  <c r="L364" i="13"/>
  <c r="L385" i="13"/>
  <c r="L347" i="13"/>
  <c r="L390" i="13"/>
  <c r="L350" i="13"/>
  <c r="L399" i="13"/>
  <c r="L368" i="13"/>
  <c r="L398" i="13"/>
  <c r="L365" i="13"/>
  <c r="M20" i="7"/>
  <c r="K20" i="7"/>
  <c r="K519" i="13"/>
  <c r="K527" i="13"/>
  <c r="K535" i="13"/>
  <c r="K543" i="13"/>
  <c r="K551" i="13"/>
  <c r="K559" i="13"/>
  <c r="K567" i="13"/>
  <c r="K520" i="13"/>
  <c r="K528" i="13"/>
  <c r="K536" i="13"/>
  <c r="K544" i="13"/>
  <c r="K552" i="13"/>
  <c r="K560" i="13"/>
  <c r="K568" i="13"/>
  <c r="K521" i="13"/>
  <c r="K529" i="13"/>
  <c r="K537" i="13"/>
  <c r="K545" i="13"/>
  <c r="K553" i="13"/>
  <c r="K561" i="13"/>
  <c r="K569" i="13"/>
  <c r="K522" i="13"/>
  <c r="K530" i="13"/>
  <c r="K538" i="13"/>
  <c r="K546" i="13"/>
  <c r="K554" i="13"/>
  <c r="K562" i="13"/>
  <c r="K570" i="13"/>
  <c r="K531" i="13"/>
  <c r="K547" i="13"/>
  <c r="K563" i="13"/>
  <c r="K516" i="13"/>
  <c r="K532" i="13"/>
  <c r="K548" i="13"/>
  <c r="K564" i="13"/>
  <c r="K517" i="13"/>
  <c r="K533" i="13"/>
  <c r="K549" i="13"/>
  <c r="K565" i="13"/>
  <c r="K518" i="13"/>
  <c r="K534" i="13"/>
  <c r="K550" i="13"/>
  <c r="K566" i="13"/>
  <c r="K523" i="13"/>
  <c r="K539" i="13"/>
  <c r="K555" i="13"/>
  <c r="K571" i="13"/>
  <c r="K524" i="13"/>
  <c r="K540" i="13"/>
  <c r="K556" i="13"/>
  <c r="K572" i="13"/>
  <c r="K525" i="13"/>
  <c r="K541" i="13"/>
  <c r="K557" i="13"/>
  <c r="K526" i="13"/>
  <c r="K542" i="13"/>
  <c r="K558" i="13"/>
  <c r="K630" i="13"/>
  <c r="K638" i="13"/>
  <c r="K646" i="13"/>
  <c r="K674" i="13"/>
  <c r="K679" i="13"/>
  <c r="K661" i="13"/>
  <c r="K631" i="13"/>
  <c r="K639" i="13"/>
  <c r="K647" i="13"/>
  <c r="K678" i="13"/>
  <c r="K675" i="13"/>
  <c r="K663" i="13"/>
  <c r="K665" i="13"/>
  <c r="K632" i="13"/>
  <c r="K640" i="13"/>
  <c r="K648" i="13"/>
  <c r="K682" i="13"/>
  <c r="K655" i="13"/>
  <c r="K656" i="13"/>
  <c r="K659" i="13"/>
  <c r="K673" i="13"/>
  <c r="K633" i="13"/>
  <c r="K641" i="13"/>
  <c r="K649" i="13"/>
  <c r="K654" i="13"/>
  <c r="K686" i="13"/>
  <c r="K672" i="13"/>
  <c r="K669" i="13"/>
  <c r="K667" i="13"/>
  <c r="K642" i="13"/>
  <c r="K662" i="13"/>
  <c r="K643" i="13"/>
  <c r="K666" i="13"/>
  <c r="K664" i="13"/>
  <c r="K644" i="13"/>
  <c r="K670" i="13"/>
  <c r="K677" i="13"/>
  <c r="K645" i="13"/>
  <c r="K634" i="13"/>
  <c r="K650" i="13"/>
  <c r="K635" i="13"/>
  <c r="K636" i="13"/>
  <c r="K637" i="13"/>
  <c r="K653" i="13"/>
  <c r="K658" i="13"/>
  <c r="K685" i="13"/>
  <c r="K671" i="13"/>
  <c r="K668" i="13"/>
  <c r="K676" i="13"/>
  <c r="K681" i="13"/>
  <c r="K680" i="13"/>
  <c r="K660" i="13"/>
  <c r="K651" i="13"/>
  <c r="K683" i="13"/>
  <c r="K684" i="13"/>
  <c r="K652" i="13"/>
  <c r="K657" i="13"/>
  <c r="K575" i="13"/>
  <c r="K583" i="13"/>
  <c r="K591" i="13"/>
  <c r="K599" i="13"/>
  <c r="K607" i="13"/>
  <c r="K614" i="13"/>
  <c r="K622" i="13"/>
  <c r="K576" i="13"/>
  <c r="K584" i="13"/>
  <c r="K592" i="13"/>
  <c r="K600" i="13"/>
  <c r="K608" i="13"/>
  <c r="K615" i="13"/>
  <c r="K623" i="13"/>
  <c r="K577" i="13"/>
  <c r="K585" i="13"/>
  <c r="K593" i="13"/>
  <c r="K601" i="13"/>
  <c r="K609" i="13"/>
  <c r="K616" i="13"/>
  <c r="K624" i="13"/>
  <c r="K578" i="13"/>
  <c r="K586" i="13"/>
  <c r="K594" i="13"/>
  <c r="K602" i="13"/>
  <c r="K610" i="13"/>
  <c r="K617" i="13"/>
  <c r="K625" i="13"/>
  <c r="K579" i="13"/>
  <c r="K595" i="13"/>
  <c r="K611" i="13"/>
  <c r="K626" i="13"/>
  <c r="K580" i="13"/>
  <c r="K596" i="13"/>
  <c r="K612" i="13"/>
  <c r="K627" i="13"/>
  <c r="K581" i="13"/>
  <c r="K597" i="13"/>
  <c r="K613" i="13"/>
  <c r="K628" i="13"/>
  <c r="K582" i="13"/>
  <c r="K598" i="13"/>
  <c r="K629" i="13"/>
  <c r="K587" i="13"/>
  <c r="K603" i="13"/>
  <c r="K618" i="13"/>
  <c r="K588" i="13"/>
  <c r="K604" i="13"/>
  <c r="K619" i="13"/>
  <c r="K573" i="13"/>
  <c r="K589" i="13"/>
  <c r="K605" i="13"/>
  <c r="K620" i="13"/>
  <c r="K574" i="13"/>
  <c r="K590" i="13"/>
  <c r="K606" i="13"/>
  <c r="K621" i="13"/>
  <c r="I576" i="13"/>
  <c r="I608" i="13"/>
  <c r="I597" i="13"/>
  <c r="I591" i="13"/>
  <c r="I616" i="13"/>
  <c r="I579" i="13"/>
  <c r="I622" i="13"/>
  <c r="I611" i="13"/>
  <c r="I621" i="13"/>
  <c r="I580" i="13"/>
  <c r="I612" i="13"/>
  <c r="I601" i="13"/>
  <c r="I610" i="13"/>
  <c r="I624" i="13"/>
  <c r="I586" i="13"/>
  <c r="I626" i="13"/>
  <c r="I584" i="13"/>
  <c r="I573" i="13"/>
  <c r="I605" i="13"/>
  <c r="I619" i="13"/>
  <c r="I599" i="13"/>
  <c r="I583" i="13"/>
  <c r="I604" i="13"/>
  <c r="I593" i="13"/>
  <c r="I578" i="13"/>
  <c r="I606" i="13"/>
  <c r="I629" i="13"/>
  <c r="I614" i="13"/>
  <c r="I607" i="13"/>
  <c r="I575" i="13"/>
  <c r="I581" i="13"/>
  <c r="I574" i="13"/>
  <c r="I585" i="13"/>
  <c r="I587" i="13"/>
  <c r="I589" i="13"/>
  <c r="I592" i="13"/>
  <c r="I596" i="13"/>
  <c r="I600" i="13"/>
  <c r="I577" i="13"/>
  <c r="I627" i="13"/>
  <c r="I625" i="13"/>
  <c r="I603" i="13"/>
  <c r="I588" i="13"/>
  <c r="I590" i="13"/>
  <c r="I598" i="13"/>
  <c r="I594" i="13"/>
  <c r="I602" i="13"/>
  <c r="I609" i="13"/>
  <c r="I617" i="13"/>
  <c r="I615" i="13"/>
  <c r="I613" i="13"/>
  <c r="I620" i="13"/>
  <c r="I582" i="13"/>
  <c r="I618" i="13"/>
  <c r="I595" i="13"/>
  <c r="I623" i="13"/>
  <c r="I628" i="13"/>
  <c r="H612" i="13"/>
  <c r="H627" i="13"/>
  <c r="H577" i="13"/>
  <c r="H592" i="13"/>
  <c r="H613" i="13"/>
  <c r="H620" i="13"/>
  <c r="H628" i="13"/>
  <c r="H615" i="13"/>
  <c r="H623" i="13"/>
  <c r="H609" i="13"/>
  <c r="H585" i="13"/>
  <c r="H598" i="13"/>
  <c r="H610" i="13"/>
  <c r="H617" i="13"/>
  <c r="H600" i="13"/>
  <c r="H605" i="13"/>
  <c r="H618" i="13"/>
  <c r="H625" i="13"/>
  <c r="H590" i="13"/>
  <c r="H619" i="13"/>
  <c r="H626" i="13"/>
  <c r="H597" i="13"/>
  <c r="H599" i="13"/>
  <c r="H573" i="13"/>
  <c r="H604" i="13"/>
  <c r="H603" i="13"/>
  <c r="H602" i="13"/>
  <c r="H575" i="13"/>
  <c r="H607" i="13"/>
  <c r="H601" i="13"/>
  <c r="H595" i="13"/>
  <c r="H614" i="13"/>
  <c r="H582" i="13"/>
  <c r="H581" i="13"/>
  <c r="H583" i="13"/>
  <c r="H588" i="13"/>
  <c r="H589" i="13"/>
  <c r="H587" i="13"/>
  <c r="H584" i="13"/>
  <c r="H586" i="13"/>
  <c r="H580" i="13"/>
  <c r="H578" i="13"/>
  <c r="H594" i="13"/>
  <c r="H606" i="13"/>
  <c r="H574" i="13"/>
  <c r="H629" i="13"/>
  <c r="H621" i="13"/>
  <c r="H616" i="13"/>
  <c r="H608" i="13"/>
  <c r="H622" i="13"/>
  <c r="H593" i="13"/>
  <c r="H624" i="13"/>
  <c r="H579" i="13"/>
  <c r="H576" i="13"/>
  <c r="H591" i="13"/>
  <c r="H611" i="13"/>
  <c r="H596" i="13"/>
  <c r="G562" i="13"/>
  <c r="G535" i="13"/>
  <c r="G567" i="13"/>
  <c r="G520" i="13"/>
  <c r="G532" i="13"/>
  <c r="G564" i="13"/>
  <c r="G557" i="13"/>
  <c r="G517" i="13"/>
  <c r="G554" i="13"/>
  <c r="G539" i="13"/>
  <c r="G571" i="13"/>
  <c r="G536" i="13"/>
  <c r="G568" i="13"/>
  <c r="G570" i="13"/>
  <c r="G522" i="13"/>
  <c r="G543" i="13"/>
  <c r="G540" i="13"/>
  <c r="G572" i="13"/>
  <c r="G537" i="13"/>
  <c r="G533" i="13"/>
  <c r="G530" i="13"/>
  <c r="G541" i="13"/>
  <c r="G531" i="13"/>
  <c r="G563" i="13"/>
  <c r="G528" i="13"/>
  <c r="G560" i="13"/>
  <c r="G538" i="13"/>
  <c r="G566" i="13"/>
  <c r="G561" i="13"/>
  <c r="G519" i="13"/>
  <c r="G549" i="13"/>
  <c r="G529" i="13"/>
  <c r="G521" i="13"/>
  <c r="G518" i="13"/>
  <c r="G542" i="13"/>
  <c r="G523" i="13"/>
  <c r="G524" i="13"/>
  <c r="G534" i="13"/>
  <c r="G527" i="13"/>
  <c r="G544" i="13"/>
  <c r="G555" i="13"/>
  <c r="G559" i="13"/>
  <c r="G558" i="13"/>
  <c r="G565" i="13"/>
  <c r="G550" i="13"/>
  <c r="G569" i="13"/>
  <c r="G546" i="13"/>
  <c r="G553" i="13"/>
  <c r="G548" i="13"/>
  <c r="G525" i="13"/>
  <c r="G516" i="13"/>
  <c r="G552" i="13"/>
  <c r="G526" i="13"/>
  <c r="G547" i="13"/>
  <c r="G556" i="13"/>
  <c r="G545" i="13"/>
  <c r="G551" i="13"/>
  <c r="B33" i="7"/>
  <c r="D425" i="8" s="1"/>
  <c r="D33" i="7"/>
  <c r="D62" i="7"/>
  <c r="D83" i="7" s="1"/>
  <c r="F888" i="8"/>
  <c r="F942" i="8"/>
  <c r="F903" i="8"/>
  <c r="F910" i="8"/>
  <c r="F926" i="8"/>
  <c r="F920" i="8"/>
  <c r="F933" i="8"/>
  <c r="F904" i="8"/>
  <c r="F936" i="8"/>
  <c r="F896" i="8"/>
  <c r="F909" i="8"/>
  <c r="F927" i="8"/>
  <c r="F943" i="8"/>
  <c r="F911" i="8"/>
  <c r="F895" i="8"/>
  <c r="F925" i="8"/>
  <c r="F941" i="8"/>
  <c r="F918" i="8"/>
  <c r="F928" i="8"/>
  <c r="F917" i="8"/>
  <c r="F935" i="8"/>
  <c r="F894" i="8"/>
  <c r="F934" i="8"/>
  <c r="F919" i="8"/>
  <c r="F944" i="8"/>
  <c r="F902" i="8"/>
  <c r="F912" i="8"/>
  <c r="F893" i="8"/>
  <c r="F901" i="8"/>
  <c r="F890" i="8"/>
  <c r="F898" i="8"/>
  <c r="F889" i="8"/>
  <c r="F929" i="8"/>
  <c r="F938" i="8"/>
  <c r="F913" i="8"/>
  <c r="F914" i="8"/>
  <c r="F921" i="8"/>
  <c r="F905" i="8"/>
  <c r="F937" i="8"/>
  <c r="F906" i="8"/>
  <c r="F945" i="8"/>
  <c r="F930" i="8"/>
  <c r="F922" i="8"/>
  <c r="F891" i="8"/>
  <c r="F899" i="8"/>
  <c r="F907" i="8"/>
  <c r="F923" i="8"/>
  <c r="F931" i="8"/>
  <c r="F939" i="8"/>
  <c r="F915" i="8"/>
  <c r="F946" i="8"/>
  <c r="F897" i="8"/>
  <c r="F900" i="8"/>
  <c r="F908" i="8"/>
  <c r="F916" i="8"/>
  <c r="F924" i="8"/>
  <c r="F932" i="8"/>
  <c r="F940" i="8"/>
  <c r="F892" i="8"/>
  <c r="H53" i="7"/>
  <c r="H74" i="7" s="1"/>
  <c r="J374" i="8"/>
  <c r="J357" i="8"/>
  <c r="J404" i="8"/>
  <c r="J392" i="8"/>
  <c r="J391" i="8"/>
  <c r="J379" i="8"/>
  <c r="J402" i="8"/>
  <c r="J366" i="8"/>
  <c r="J396" i="8"/>
  <c r="J384" i="8"/>
  <c r="J375" i="8"/>
  <c r="J403" i="8"/>
  <c r="J414" i="8"/>
  <c r="J363" i="8"/>
  <c r="J386" i="8"/>
  <c r="J406" i="8"/>
  <c r="J389" i="8"/>
  <c r="J372" i="8"/>
  <c r="J360" i="8"/>
  <c r="J415" i="8"/>
  <c r="J378" i="8"/>
  <c r="J385" i="8"/>
  <c r="J383" i="8"/>
  <c r="J408" i="8"/>
  <c r="J390" i="8"/>
  <c r="J365" i="8"/>
  <c r="J381" i="8"/>
  <c r="J412" i="8"/>
  <c r="J397" i="8"/>
  <c r="J388" i="8"/>
  <c r="J368" i="8"/>
  <c r="J362" i="8"/>
  <c r="J400" i="8"/>
  <c r="J387" i="8"/>
  <c r="J382" i="8"/>
  <c r="J398" i="8"/>
  <c r="J373" i="8"/>
  <c r="J364" i="8"/>
  <c r="J359" i="8"/>
  <c r="J409" i="8"/>
  <c r="J394" i="8"/>
  <c r="J401" i="8"/>
  <c r="J399" i="8"/>
  <c r="J395" i="8"/>
  <c r="J413" i="8"/>
  <c r="J380" i="8"/>
  <c r="J370" i="8"/>
  <c r="J371" i="8"/>
  <c r="J369" i="8"/>
  <c r="J377" i="8"/>
  <c r="J410" i="8"/>
  <c r="J361" i="8"/>
  <c r="J367" i="8"/>
  <c r="J405" i="8"/>
  <c r="J407" i="8"/>
  <c r="J411" i="8"/>
  <c r="J376" i="8"/>
  <c r="J393" i="8"/>
  <c r="J358" i="8"/>
  <c r="G57" i="7"/>
  <c r="G78" i="7" s="1"/>
  <c r="I640" i="8"/>
  <c r="I647" i="8"/>
  <c r="I598" i="8"/>
  <c r="I595" i="8"/>
  <c r="I641" i="8"/>
  <c r="I637" i="8"/>
  <c r="I649" i="8"/>
  <c r="I645" i="8"/>
  <c r="I604" i="8"/>
  <c r="I632" i="8"/>
  <c r="I639" i="8"/>
  <c r="I625" i="8"/>
  <c r="I621" i="8"/>
  <c r="I633" i="8"/>
  <c r="I629" i="8"/>
  <c r="I599" i="8"/>
  <c r="I614" i="8"/>
  <c r="I611" i="8"/>
  <c r="I612" i="8"/>
  <c r="I610" i="8"/>
  <c r="I636" i="8"/>
  <c r="I600" i="8"/>
  <c r="I616" i="8"/>
  <c r="I603" i="8"/>
  <c r="I644" i="8"/>
  <c r="I619" i="8"/>
  <c r="I635" i="8"/>
  <c r="I618" i="8"/>
  <c r="I650" i="8"/>
  <c r="I620" i="8"/>
  <c r="I648" i="8"/>
  <c r="I606" i="8"/>
  <c r="I593" i="8"/>
  <c r="I594" i="8"/>
  <c r="I607" i="8"/>
  <c r="I623" i="8"/>
  <c r="I622" i="8"/>
  <c r="I638" i="8"/>
  <c r="I596" i="8"/>
  <c r="I626" i="8"/>
  <c r="I601" i="8"/>
  <c r="I608" i="8"/>
  <c r="I624" i="8"/>
  <c r="I628" i="8"/>
  <c r="I627" i="8"/>
  <c r="I643" i="8"/>
  <c r="I602" i="8"/>
  <c r="I634" i="8"/>
  <c r="I609" i="8"/>
  <c r="I613" i="8"/>
  <c r="I631" i="8"/>
  <c r="I597" i="8"/>
  <c r="I642" i="8"/>
  <c r="I617" i="8"/>
  <c r="I630" i="8"/>
  <c r="I605" i="8"/>
  <c r="I615" i="8"/>
  <c r="I646" i="8"/>
  <c r="I651" i="8"/>
  <c r="D92" i="8"/>
  <c r="D107" i="8"/>
  <c r="D114" i="8"/>
  <c r="D89" i="8"/>
  <c r="D67" i="8"/>
  <c r="D86" i="8"/>
  <c r="D109" i="8"/>
  <c r="D87" i="8"/>
  <c r="D116" i="8"/>
  <c r="D104" i="8"/>
  <c r="D79" i="8"/>
  <c r="D65" i="8"/>
  <c r="D62" i="8"/>
  <c r="D103" i="8"/>
  <c r="D118" i="8"/>
  <c r="D71" i="8"/>
  <c r="D99" i="8"/>
  <c r="D70" i="8"/>
  <c r="D113" i="8"/>
  <c r="D94" i="8"/>
  <c r="D69" i="8"/>
  <c r="D72" i="8"/>
  <c r="D88" i="8"/>
  <c r="D81" i="8"/>
  <c r="D84" i="8"/>
  <c r="D66" i="8"/>
  <c r="D82" i="8"/>
  <c r="D63" i="8"/>
  <c r="D83" i="8"/>
  <c r="D77" i="8"/>
  <c r="D64" i="8"/>
  <c r="D96" i="8"/>
  <c r="D110" i="8"/>
  <c r="D73" i="8"/>
  <c r="D120" i="8"/>
  <c r="D101" i="8"/>
  <c r="D111" i="8"/>
  <c r="D68" i="8"/>
  <c r="D112" i="8"/>
  <c r="D115" i="8"/>
  <c r="D75" i="8"/>
  <c r="D119" i="8"/>
  <c r="D117" i="8"/>
  <c r="D102" i="8"/>
  <c r="D91" i="8"/>
  <c r="D78" i="8"/>
  <c r="D95" i="8"/>
  <c r="D105" i="8"/>
  <c r="D74" i="8"/>
  <c r="D98" i="8"/>
  <c r="D90" i="8"/>
  <c r="D93" i="8"/>
  <c r="D108" i="8"/>
  <c r="D85" i="8"/>
  <c r="D76" i="8"/>
  <c r="D80" i="8"/>
  <c r="D106" i="8"/>
  <c r="D97" i="8"/>
  <c r="D100" i="8"/>
  <c r="F54" i="7"/>
  <c r="F75" i="7" s="1"/>
  <c r="H446" i="8"/>
  <c r="H461" i="8"/>
  <c r="H420" i="8"/>
  <c r="H416" i="8"/>
  <c r="H443" i="8"/>
  <c r="H438" i="8"/>
  <c r="H453" i="8"/>
  <c r="H472" i="8"/>
  <c r="H427" i="8"/>
  <c r="H473" i="8"/>
  <c r="H444" i="8"/>
  <c r="H418" i="8"/>
  <c r="H457" i="8"/>
  <c r="H439" i="8"/>
  <c r="H474" i="8"/>
  <c r="H433" i="8"/>
  <c r="H430" i="8"/>
  <c r="H445" i="8"/>
  <c r="H448" i="8"/>
  <c r="H458" i="8"/>
  <c r="H422" i="8"/>
  <c r="H470" i="8"/>
  <c r="H437" i="8"/>
  <c r="H440" i="8"/>
  <c r="H471" i="8"/>
  <c r="H451" i="8"/>
  <c r="H462" i="8"/>
  <c r="H424" i="8"/>
  <c r="H464" i="8"/>
  <c r="H450" i="8"/>
  <c r="H447" i="8"/>
  <c r="H429" i="8"/>
  <c r="H469" i="8"/>
  <c r="H428" i="8"/>
  <c r="H468" i="8"/>
  <c r="H441" i="8"/>
  <c r="H419" i="8"/>
  <c r="H465" i="8"/>
  <c r="H452" i="8"/>
  <c r="H426" i="8"/>
  <c r="H454" i="8"/>
  <c r="H421" i="8"/>
  <c r="H460" i="8"/>
  <c r="H459" i="8"/>
  <c r="H467" i="8"/>
  <c r="H436" i="8"/>
  <c r="H432" i="8"/>
  <c r="H455" i="8"/>
  <c r="H431" i="8"/>
  <c r="H425" i="8"/>
  <c r="H442" i="8"/>
  <c r="H463" i="8"/>
  <c r="H456" i="8"/>
  <c r="H435" i="8"/>
  <c r="H434" i="8"/>
  <c r="H423" i="8"/>
  <c r="H449" i="8"/>
  <c r="H466" i="8"/>
  <c r="H417" i="8"/>
  <c r="G52" i="7"/>
  <c r="G73" i="7" s="1"/>
  <c r="I311" i="8"/>
  <c r="I334" i="8"/>
  <c r="I341" i="8"/>
  <c r="I306" i="8"/>
  <c r="I353" i="8"/>
  <c r="I329" i="8"/>
  <c r="I303" i="8"/>
  <c r="I326" i="8"/>
  <c r="I333" i="8"/>
  <c r="I298" i="8"/>
  <c r="I313" i="8"/>
  <c r="I337" i="8"/>
  <c r="I339" i="8"/>
  <c r="I318" i="8"/>
  <c r="I325" i="8"/>
  <c r="I319" i="8"/>
  <c r="I335" i="8"/>
  <c r="I351" i="8"/>
  <c r="I356" i="8"/>
  <c r="I354" i="8"/>
  <c r="I349" i="8"/>
  <c r="I350" i="8"/>
  <c r="I309" i="8"/>
  <c r="I322" i="8"/>
  <c r="I321" i="8"/>
  <c r="I342" i="8"/>
  <c r="I301" i="8"/>
  <c r="I317" i="8"/>
  <c r="I314" i="8"/>
  <c r="I343" i="8"/>
  <c r="I310" i="8"/>
  <c r="I324" i="8"/>
  <c r="I323" i="8"/>
  <c r="I332" i="8"/>
  <c r="I327" i="8"/>
  <c r="I330" i="8"/>
  <c r="I308" i="8"/>
  <c r="I340" i="8"/>
  <c r="I312" i="8"/>
  <c r="I305" i="8"/>
  <c r="I345" i="8"/>
  <c r="I352" i="8"/>
  <c r="I336" i="8"/>
  <c r="I302" i="8"/>
  <c r="I315" i="8"/>
  <c r="I344" i="8"/>
  <c r="I316" i="8"/>
  <c r="I355" i="8"/>
  <c r="I331" i="8"/>
  <c r="I347" i="8"/>
  <c r="I304" i="8"/>
  <c r="I338" i="8"/>
  <c r="I348" i="8"/>
  <c r="I346" i="8"/>
  <c r="I307" i="8"/>
  <c r="I328" i="8"/>
  <c r="I300" i="8"/>
  <c r="I299" i="8"/>
  <c r="I320" i="8"/>
  <c r="D482" i="8"/>
  <c r="D505" i="8"/>
  <c r="D488" i="8"/>
  <c r="D476" i="8"/>
  <c r="D487" i="8"/>
  <c r="D533" i="8"/>
  <c r="D502" i="8"/>
  <c r="D507" i="8"/>
  <c r="D527" i="8"/>
  <c r="D490" i="8"/>
  <c r="D514" i="8"/>
  <c r="D497" i="8"/>
  <c r="D532" i="8"/>
  <c r="D517" i="8"/>
  <c r="D486" i="8"/>
  <c r="D491" i="8"/>
  <c r="D529" i="8"/>
  <c r="D480" i="8"/>
  <c r="D524" i="8"/>
  <c r="D501" i="8"/>
  <c r="D525" i="8"/>
  <c r="D504" i="8"/>
  <c r="D520" i="8"/>
  <c r="D503" i="8"/>
  <c r="D479" i="8"/>
  <c r="D493" i="8"/>
  <c r="D492" i="8"/>
  <c r="D508" i="8"/>
  <c r="D478" i="8"/>
  <c r="D510" i="8"/>
  <c r="D518" i="8"/>
  <c r="D498" i="8"/>
  <c r="D496" i="8"/>
  <c r="D512" i="8"/>
  <c r="D528" i="8"/>
  <c r="D519" i="8"/>
  <c r="D484" i="8"/>
  <c r="D500" i="8"/>
  <c r="D516" i="8"/>
  <c r="D494" i="8"/>
  <c r="D526" i="8"/>
  <c r="D511" i="8"/>
  <c r="D481" i="8"/>
  <c r="D485" i="8"/>
  <c r="D477" i="8"/>
  <c r="D531" i="8"/>
  <c r="D506" i="8"/>
  <c r="D489" i="8"/>
  <c r="D495" i="8"/>
  <c r="D483" i="8"/>
  <c r="D523" i="8"/>
  <c r="D475" i="8"/>
  <c r="D522" i="8"/>
  <c r="D499" i="8"/>
  <c r="D530" i="8"/>
  <c r="D513" i="8"/>
  <c r="D515" i="8"/>
  <c r="D521" i="8"/>
  <c r="D509" i="8"/>
  <c r="D60" i="7"/>
  <c r="D81" i="7" s="1"/>
  <c r="F812" i="8"/>
  <c r="F821" i="8"/>
  <c r="F815" i="8"/>
  <c r="F808" i="8"/>
  <c r="F828" i="8"/>
  <c r="F822" i="8"/>
  <c r="F802" i="8"/>
  <c r="F771" i="8"/>
  <c r="F785" i="8"/>
  <c r="F814" i="8"/>
  <c r="F782" i="8"/>
  <c r="F797" i="8"/>
  <c r="F792" i="8"/>
  <c r="F791" i="8"/>
  <c r="F789" i="8"/>
  <c r="F804" i="8"/>
  <c r="F777" i="8"/>
  <c r="F795" i="8"/>
  <c r="F807" i="8"/>
  <c r="F781" i="8"/>
  <c r="F796" i="8"/>
  <c r="F770" i="8"/>
  <c r="F826" i="8"/>
  <c r="F803" i="8"/>
  <c r="F774" i="8"/>
  <c r="F827" i="8"/>
  <c r="F776" i="8"/>
  <c r="F817" i="8"/>
  <c r="F810" i="8"/>
  <c r="F783" i="8"/>
  <c r="F794" i="8"/>
  <c r="F811" i="8"/>
  <c r="F823" i="8"/>
  <c r="F818" i="8"/>
  <c r="F801" i="8"/>
  <c r="F819" i="8"/>
  <c r="F775" i="8"/>
  <c r="F809" i="8"/>
  <c r="F806" i="8"/>
  <c r="F790" i="8"/>
  <c r="F779" i="8"/>
  <c r="F773" i="8"/>
  <c r="F780" i="8"/>
  <c r="F786" i="8"/>
  <c r="F788" i="8"/>
  <c r="F816" i="8"/>
  <c r="F798" i="8"/>
  <c r="F805" i="8"/>
  <c r="F825" i="8"/>
  <c r="F800" i="8"/>
  <c r="F778" i="8"/>
  <c r="F813" i="8"/>
  <c r="F784" i="8"/>
  <c r="F787" i="8"/>
  <c r="F772" i="8"/>
  <c r="F799" i="8"/>
  <c r="F824" i="8"/>
  <c r="F793" i="8"/>
  <c r="F820" i="8"/>
  <c r="D474" i="8"/>
  <c r="D437" i="8"/>
  <c r="D442" i="8"/>
  <c r="D443" i="8"/>
  <c r="D428" i="8"/>
  <c r="D453" i="8"/>
  <c r="D458" i="8"/>
  <c r="G56" i="7"/>
  <c r="G77" i="7" s="1"/>
  <c r="I551" i="8"/>
  <c r="I537" i="8"/>
  <c r="I592" i="8"/>
  <c r="I575" i="8"/>
  <c r="I558" i="8"/>
  <c r="I579" i="8"/>
  <c r="I548" i="8"/>
  <c r="I586" i="8"/>
  <c r="I543" i="8"/>
  <c r="I550" i="8"/>
  <c r="I584" i="8"/>
  <c r="I547" i="8"/>
  <c r="I567" i="8"/>
  <c r="I536" i="8"/>
  <c r="I542" i="8"/>
  <c r="I553" i="8"/>
  <c r="I555" i="8"/>
  <c r="I570" i="8"/>
  <c r="I577" i="8"/>
  <c r="I564" i="8"/>
  <c r="I565" i="8"/>
  <c r="I535" i="8"/>
  <c r="I591" i="8"/>
  <c r="I574" i="8"/>
  <c r="I587" i="8"/>
  <c r="I561" i="8"/>
  <c r="I546" i="8"/>
  <c r="I585" i="8"/>
  <c r="I588" i="8"/>
  <c r="I568" i="8"/>
  <c r="I541" i="8"/>
  <c r="I559" i="8"/>
  <c r="I590" i="8"/>
  <c r="I534" i="8"/>
  <c r="I583" i="8"/>
  <c r="I566" i="8"/>
  <c r="I560" i="8"/>
  <c r="I576" i="8"/>
  <c r="I582" i="8"/>
  <c r="I563" i="8"/>
  <c r="I557" i="8"/>
  <c r="I578" i="8"/>
  <c r="I571" i="8"/>
  <c r="I562" i="8"/>
  <c r="I581" i="8"/>
  <c r="I556" i="8"/>
  <c r="I545" i="8"/>
  <c r="I569" i="8"/>
  <c r="I589" i="8"/>
  <c r="I544" i="8"/>
  <c r="I538" i="8"/>
  <c r="I540" i="8"/>
  <c r="I554" i="8"/>
  <c r="I572" i="8"/>
  <c r="I573" i="8"/>
  <c r="I552" i="8"/>
  <c r="I580" i="8"/>
  <c r="I539" i="8"/>
  <c r="I549" i="8"/>
  <c r="E48" i="7"/>
  <c r="E69" i="7" s="1"/>
  <c r="G84" i="8"/>
  <c r="G98" i="8"/>
  <c r="G65" i="8"/>
  <c r="G62" i="8"/>
  <c r="G103" i="8"/>
  <c r="G118" i="8"/>
  <c r="G113" i="8"/>
  <c r="G100" i="8"/>
  <c r="G115" i="8"/>
  <c r="G105" i="8"/>
  <c r="G120" i="8"/>
  <c r="G87" i="8"/>
  <c r="G96" i="8"/>
  <c r="G75" i="8"/>
  <c r="G97" i="8"/>
  <c r="G77" i="8"/>
  <c r="G102" i="8"/>
  <c r="G111" i="8"/>
  <c r="G78" i="8"/>
  <c r="G92" i="8"/>
  <c r="G71" i="8"/>
  <c r="G91" i="8"/>
  <c r="G85" i="8"/>
  <c r="G93" i="8"/>
  <c r="G90" i="8"/>
  <c r="G70" i="8"/>
  <c r="G83" i="8"/>
  <c r="G104" i="8"/>
  <c r="G101" i="8"/>
  <c r="G99" i="8"/>
  <c r="G107" i="8"/>
  <c r="G117" i="8"/>
  <c r="G86" i="8"/>
  <c r="G110" i="8"/>
  <c r="G66" i="8"/>
  <c r="G69" i="8"/>
  <c r="G114" i="8"/>
  <c r="G74" i="8"/>
  <c r="G79" i="8"/>
  <c r="G68" i="8"/>
  <c r="G112" i="8"/>
  <c r="G94" i="8"/>
  <c r="G119" i="8"/>
  <c r="G116" i="8"/>
  <c r="G76" i="8"/>
  <c r="G72" i="8"/>
  <c r="G67" i="8"/>
  <c r="G95" i="8"/>
  <c r="G81" i="8"/>
  <c r="G63" i="8"/>
  <c r="G109" i="8"/>
  <c r="G64" i="8"/>
  <c r="G106" i="8"/>
  <c r="G82" i="8"/>
  <c r="G73" i="8"/>
  <c r="G108" i="8"/>
  <c r="G88" i="8"/>
  <c r="G80" i="8"/>
  <c r="G89" i="8"/>
  <c r="E878" i="8"/>
  <c r="E856" i="8"/>
  <c r="E885" i="8"/>
  <c r="E830" i="8"/>
  <c r="E868" i="8"/>
  <c r="E873" i="8"/>
  <c r="E851" i="8"/>
  <c r="D595" i="8"/>
  <c r="D602" i="8"/>
  <c r="D617" i="8"/>
  <c r="D614" i="8"/>
  <c r="D599" i="8"/>
  <c r="D597" i="8"/>
  <c r="D623" i="8"/>
  <c r="D594" i="8"/>
  <c r="D609" i="8"/>
  <c r="D606" i="8"/>
  <c r="D644" i="8"/>
  <c r="D640" i="8"/>
  <c r="D648" i="8"/>
  <c r="D607" i="8"/>
  <c r="D651" i="8"/>
  <c r="D611" i="8"/>
  <c r="D618" i="8"/>
  <c r="D633" i="8"/>
  <c r="D630" i="8"/>
  <c r="D605" i="8"/>
  <c r="D631" i="8"/>
  <c r="D629" i="8"/>
  <c r="D615" i="8"/>
  <c r="D645" i="8"/>
  <c r="D620" i="8"/>
  <c r="D603" i="8"/>
  <c r="D634" i="8"/>
  <c r="D650" i="8"/>
  <c r="D649" i="8"/>
  <c r="D647" i="8"/>
  <c r="D619" i="8"/>
  <c r="D635" i="8"/>
  <c r="D593" i="8"/>
  <c r="D622" i="8"/>
  <c r="D621" i="8"/>
  <c r="D624" i="8"/>
  <c r="D638" i="8"/>
  <c r="D596" i="8"/>
  <c r="D628" i="8"/>
  <c r="D610" i="8"/>
  <c r="D625" i="8"/>
  <c r="D598" i="8"/>
  <c r="D604" i="8"/>
  <c r="D636" i="8"/>
  <c r="D626" i="8"/>
  <c r="D642" i="8"/>
  <c r="D641" i="8"/>
  <c r="D627" i="8"/>
  <c r="D643" i="8"/>
  <c r="D601" i="8"/>
  <c r="D637" i="8"/>
  <c r="D608" i="8"/>
  <c r="D639" i="8"/>
  <c r="D646" i="8"/>
  <c r="D600" i="8"/>
  <c r="D616" i="8"/>
  <c r="D612" i="8"/>
  <c r="D613" i="8"/>
  <c r="D632" i="8"/>
  <c r="D48" i="7"/>
  <c r="D69" i="7" s="1"/>
  <c r="F68" i="8"/>
  <c r="F81" i="8"/>
  <c r="F95" i="8"/>
  <c r="F110" i="8"/>
  <c r="F78" i="8"/>
  <c r="F113" i="8"/>
  <c r="F84" i="8"/>
  <c r="F96" i="8"/>
  <c r="F100" i="8"/>
  <c r="F83" i="8"/>
  <c r="F97" i="8"/>
  <c r="F112" i="8"/>
  <c r="F77" i="8"/>
  <c r="F90" i="8"/>
  <c r="F117" i="8"/>
  <c r="F73" i="8"/>
  <c r="F85" i="8"/>
  <c r="F115" i="8"/>
  <c r="F99" i="8"/>
  <c r="F114" i="8"/>
  <c r="F98" i="8"/>
  <c r="F71" i="8"/>
  <c r="F69" i="8"/>
  <c r="F104" i="8"/>
  <c r="F75" i="8"/>
  <c r="F107" i="8"/>
  <c r="F89" i="8"/>
  <c r="F82" i="8"/>
  <c r="F101" i="8"/>
  <c r="F109" i="8"/>
  <c r="F74" i="8"/>
  <c r="F106" i="8"/>
  <c r="F93" i="8"/>
  <c r="F66" i="8"/>
  <c r="F87" i="8"/>
  <c r="F111" i="8"/>
  <c r="F103" i="8"/>
  <c r="F92" i="8"/>
  <c r="F94" i="8"/>
  <c r="F108" i="8"/>
  <c r="F62" i="8"/>
  <c r="F119" i="8"/>
  <c r="F64" i="8"/>
  <c r="F105" i="8"/>
  <c r="F118" i="8"/>
  <c r="F63" i="8"/>
  <c r="F65" i="8"/>
  <c r="F79" i="8"/>
  <c r="F116" i="8"/>
  <c r="F86" i="8"/>
  <c r="F76" i="8"/>
  <c r="F70" i="8"/>
  <c r="F91" i="8"/>
  <c r="F120" i="8"/>
  <c r="F88" i="8"/>
  <c r="F80" i="8"/>
  <c r="F72" i="8"/>
  <c r="F67" i="8"/>
  <c r="F102" i="8"/>
  <c r="H57" i="7"/>
  <c r="H78" i="7" s="1"/>
  <c r="J649" i="8"/>
  <c r="J607" i="8"/>
  <c r="J604" i="8"/>
  <c r="J627" i="8"/>
  <c r="J594" i="8"/>
  <c r="J641" i="8"/>
  <c r="J648" i="8"/>
  <c r="J599" i="8"/>
  <c r="J596" i="8"/>
  <c r="J611" i="8"/>
  <c r="J637" i="8"/>
  <c r="J635" i="8"/>
  <c r="J601" i="8"/>
  <c r="J608" i="8"/>
  <c r="J623" i="8"/>
  <c r="J620" i="8"/>
  <c r="J618" i="8"/>
  <c r="J614" i="8"/>
  <c r="J626" i="8"/>
  <c r="J622" i="8"/>
  <c r="J616" i="8"/>
  <c r="J632" i="8"/>
  <c r="J631" i="8"/>
  <c r="J647" i="8"/>
  <c r="J643" i="8"/>
  <c r="J619" i="8"/>
  <c r="J617" i="8"/>
  <c r="J633" i="8"/>
  <c r="J646" i="8"/>
  <c r="J621" i="8"/>
  <c r="J636" i="8"/>
  <c r="J595" i="8"/>
  <c r="J650" i="8"/>
  <c r="J593" i="8"/>
  <c r="J624" i="8"/>
  <c r="J640" i="8"/>
  <c r="J639" i="8"/>
  <c r="J598" i="8"/>
  <c r="J603" i="8"/>
  <c r="J609" i="8"/>
  <c r="J625" i="8"/>
  <c r="J612" i="8"/>
  <c r="J602" i="8"/>
  <c r="J628" i="8"/>
  <c r="J644" i="8"/>
  <c r="J634" i="8"/>
  <c r="J610" i="8"/>
  <c r="J638" i="8"/>
  <c r="J630" i="8"/>
  <c r="J597" i="8"/>
  <c r="J605" i="8"/>
  <c r="J606" i="8"/>
  <c r="J615" i="8"/>
  <c r="J613" i="8"/>
  <c r="J600" i="8"/>
  <c r="J642" i="8"/>
  <c r="J629" i="8"/>
  <c r="J645" i="8"/>
  <c r="J651" i="8"/>
  <c r="G48" i="7"/>
  <c r="G69" i="7" s="1"/>
  <c r="I71" i="8"/>
  <c r="I66" i="8"/>
  <c r="I77" i="8"/>
  <c r="I70" i="8"/>
  <c r="I62" i="8"/>
  <c r="I89" i="8"/>
  <c r="I67" i="8"/>
  <c r="I65" i="8"/>
  <c r="I79" i="8"/>
  <c r="I81" i="8"/>
  <c r="I86" i="8"/>
  <c r="I63" i="8"/>
  <c r="I87" i="8"/>
  <c r="I72" i="8"/>
  <c r="I92" i="8"/>
  <c r="I100" i="8"/>
  <c r="I108" i="8"/>
  <c r="I116" i="8"/>
  <c r="I94" i="8"/>
  <c r="I118" i="8"/>
  <c r="I88" i="8"/>
  <c r="I93" i="8"/>
  <c r="I101" i="8"/>
  <c r="I109" i="8"/>
  <c r="I117" i="8"/>
  <c r="I75" i="8"/>
  <c r="I64" i="8"/>
  <c r="I110" i="8"/>
  <c r="I102" i="8"/>
  <c r="I85" i="8"/>
  <c r="I78" i="8"/>
  <c r="I82" i="8"/>
  <c r="I97" i="8"/>
  <c r="I105" i="8"/>
  <c r="I113" i="8"/>
  <c r="I84" i="8"/>
  <c r="I96" i="8"/>
  <c r="I112" i="8"/>
  <c r="I80" i="8"/>
  <c r="I99" i="8"/>
  <c r="I68" i="8"/>
  <c r="I119" i="8"/>
  <c r="I76" i="8"/>
  <c r="I90" i="8"/>
  <c r="I98" i="8"/>
  <c r="I114" i="8"/>
  <c r="I115" i="8"/>
  <c r="I103" i="8"/>
  <c r="I69" i="8"/>
  <c r="I106" i="8"/>
  <c r="I104" i="8"/>
  <c r="I111" i="8"/>
  <c r="I83" i="8"/>
  <c r="I74" i="8"/>
  <c r="I95" i="8"/>
  <c r="I120" i="8"/>
  <c r="I73" i="8"/>
  <c r="I91" i="8"/>
  <c r="I107" i="8"/>
  <c r="D56" i="7"/>
  <c r="D77" i="7" s="1"/>
  <c r="F565" i="8"/>
  <c r="F546" i="8"/>
  <c r="F557" i="8"/>
  <c r="F549" i="8"/>
  <c r="F587" i="8"/>
  <c r="F540" i="8"/>
  <c r="F547" i="8"/>
  <c r="F541" i="8"/>
  <c r="F581" i="8"/>
  <c r="F534" i="8"/>
  <c r="F542" i="8"/>
  <c r="F576" i="8"/>
  <c r="F591" i="8"/>
  <c r="F562" i="8"/>
  <c r="F583" i="8"/>
  <c r="F544" i="8"/>
  <c r="F548" i="8"/>
  <c r="F580" i="8"/>
  <c r="F563" i="8"/>
  <c r="F585" i="8"/>
  <c r="F567" i="8"/>
  <c r="F586" i="8"/>
  <c r="F551" i="8"/>
  <c r="F556" i="8"/>
  <c r="F536" i="8"/>
  <c r="F579" i="8"/>
  <c r="F538" i="8"/>
  <c r="F572" i="8"/>
  <c r="F555" i="8"/>
  <c r="F573" i="8"/>
  <c r="F589" i="8"/>
  <c r="F588" i="8"/>
  <c r="F543" i="8"/>
  <c r="F571" i="8"/>
  <c r="F584" i="8"/>
  <c r="F537" i="8"/>
  <c r="F539" i="8"/>
  <c r="F590" i="8"/>
  <c r="F582" i="8"/>
  <c r="F592" i="8"/>
  <c r="F575" i="8"/>
  <c r="F569" i="8"/>
  <c r="F561" i="8"/>
  <c r="F560" i="8"/>
  <c r="F550" i="8"/>
  <c r="F574" i="8"/>
  <c r="F570" i="8"/>
  <c r="F535" i="8"/>
  <c r="F566" i="8"/>
  <c r="F553" i="8"/>
  <c r="F552" i="8"/>
  <c r="F568" i="8"/>
  <c r="F558" i="8"/>
  <c r="F554" i="8"/>
  <c r="F545" i="8"/>
  <c r="F564" i="8"/>
  <c r="F578" i="8"/>
  <c r="F577" i="8"/>
  <c r="F559" i="8"/>
  <c r="D289" i="8"/>
  <c r="D288" i="8"/>
  <c r="D287" i="8"/>
  <c r="D290" i="8"/>
  <c r="D286" i="8"/>
  <c r="D261" i="8"/>
  <c r="D260" i="8"/>
  <c r="D276" i="8"/>
  <c r="D281" i="8"/>
  <c r="D243" i="8"/>
  <c r="D280" i="8"/>
  <c r="D279" i="8"/>
  <c r="D244" i="8"/>
  <c r="D274" i="8"/>
  <c r="D270" i="8"/>
  <c r="D245" i="8"/>
  <c r="D240" i="8"/>
  <c r="D249" i="8"/>
  <c r="D248" i="8"/>
  <c r="D247" i="8"/>
  <c r="D267" i="8"/>
  <c r="D251" i="8"/>
  <c r="D257" i="8"/>
  <c r="D273" i="8"/>
  <c r="D263" i="8"/>
  <c r="D283" i="8"/>
  <c r="D254" i="8"/>
  <c r="D284" i="8"/>
  <c r="D258" i="8"/>
  <c r="D262" i="8"/>
  <c r="D268" i="8"/>
  <c r="D293" i="8"/>
  <c r="D250" i="8"/>
  <c r="D242" i="8"/>
  <c r="D264" i="8"/>
  <c r="D277" i="8"/>
  <c r="D285" i="8"/>
  <c r="D266" i="8"/>
  <c r="D259" i="8"/>
  <c r="D294" i="8"/>
  <c r="D269" i="8"/>
  <c r="D253" i="8"/>
  <c r="D241" i="8"/>
  <c r="D265" i="8"/>
  <c r="D296" i="8"/>
  <c r="D255" i="8"/>
  <c r="D271" i="8"/>
  <c r="D275" i="8"/>
  <c r="D291" i="8"/>
  <c r="D246" i="8"/>
  <c r="D295" i="8"/>
  <c r="D282" i="8"/>
  <c r="D292" i="8"/>
  <c r="D297" i="8"/>
  <c r="D278" i="8"/>
  <c r="D239" i="8"/>
  <c r="D256" i="8"/>
  <c r="D272" i="8"/>
  <c r="D252" i="8"/>
  <c r="E50" i="7"/>
  <c r="E71" i="7" s="1"/>
  <c r="G184" i="8"/>
  <c r="G236" i="8"/>
  <c r="G219" i="8"/>
  <c r="G224" i="8"/>
  <c r="G206" i="8"/>
  <c r="G191" i="8"/>
  <c r="G228" i="8"/>
  <c r="G211" i="8"/>
  <c r="G208" i="8"/>
  <c r="G189" i="8"/>
  <c r="G226" i="8"/>
  <c r="G233" i="8"/>
  <c r="G190" i="8"/>
  <c r="G200" i="8"/>
  <c r="G232" i="8"/>
  <c r="G205" i="8"/>
  <c r="G188" i="8"/>
  <c r="G183" i="8"/>
  <c r="G181" i="8"/>
  <c r="G235" i="8"/>
  <c r="G231" i="8"/>
  <c r="G192" i="8"/>
  <c r="G234" i="8"/>
  <c r="G198" i="8"/>
  <c r="G207" i="8"/>
  <c r="G182" i="8"/>
  <c r="G194" i="8"/>
  <c r="G214" i="8"/>
  <c r="G185" i="8"/>
  <c r="G221" i="8"/>
  <c r="G237" i="8"/>
  <c r="G196" i="8"/>
  <c r="G212" i="8"/>
  <c r="G203" i="8"/>
  <c r="G210" i="8"/>
  <c r="G217" i="8"/>
  <c r="G186" i="8"/>
  <c r="G227" i="8"/>
  <c r="G223" i="8"/>
  <c r="G222" i="8"/>
  <c r="G218" i="8"/>
  <c r="G225" i="8"/>
  <c r="G216" i="8"/>
  <c r="G199" i="8"/>
  <c r="G197" i="8"/>
  <c r="G187" i="8"/>
  <c r="G180" i="8"/>
  <c r="G230" i="8"/>
  <c r="G209" i="8"/>
  <c r="G193" i="8"/>
  <c r="G220" i="8"/>
  <c r="G215" i="8"/>
  <c r="G195" i="8"/>
  <c r="G201" i="8"/>
  <c r="G213" i="8"/>
  <c r="G229" i="8"/>
  <c r="G238" i="8"/>
  <c r="G204" i="8"/>
  <c r="G202" i="8"/>
  <c r="C33" i="7"/>
  <c r="G49" i="7"/>
  <c r="G70" i="7" s="1"/>
  <c r="I144" i="8"/>
  <c r="I179" i="8"/>
  <c r="I178" i="8"/>
  <c r="I177" i="8"/>
  <c r="I167" i="8"/>
  <c r="I158" i="8"/>
  <c r="I136" i="8"/>
  <c r="I171" i="8"/>
  <c r="I142" i="8"/>
  <c r="I170" i="8"/>
  <c r="I169" i="8"/>
  <c r="I151" i="8"/>
  <c r="I166" i="8"/>
  <c r="I134" i="8"/>
  <c r="I159" i="8"/>
  <c r="I163" i="8"/>
  <c r="I162" i="8"/>
  <c r="I161" i="8"/>
  <c r="I143" i="8"/>
  <c r="I172" i="8"/>
  <c r="I138" i="8"/>
  <c r="I135" i="8"/>
  <c r="I155" i="8"/>
  <c r="I154" i="8"/>
  <c r="I153" i="8"/>
  <c r="I165" i="8"/>
  <c r="I141" i="8"/>
  <c r="I157" i="8"/>
  <c r="I133" i="8"/>
  <c r="I140" i="8"/>
  <c r="I137" i="8"/>
  <c r="I149" i="8"/>
  <c r="I174" i="8"/>
  <c r="I168" i="8"/>
  <c r="I156" i="8"/>
  <c r="I146" i="8"/>
  <c r="I148" i="8"/>
  <c r="I160" i="8"/>
  <c r="I176" i="8"/>
  <c r="I175" i="8"/>
  <c r="I152" i="8"/>
  <c r="I147" i="8"/>
  <c r="I164" i="8"/>
  <c r="I145" i="8"/>
  <c r="I139" i="8"/>
  <c r="I173" i="8"/>
  <c r="I150" i="8"/>
  <c r="I124" i="8"/>
  <c r="I132" i="8"/>
  <c r="I125" i="8"/>
  <c r="I126" i="8"/>
  <c r="I121" i="8"/>
  <c r="I129" i="8"/>
  <c r="I128" i="8"/>
  <c r="I131" i="8"/>
  <c r="I130" i="8"/>
  <c r="I127" i="8"/>
  <c r="I122" i="8"/>
  <c r="I123" i="8"/>
  <c r="G54" i="7"/>
  <c r="G75" i="7" s="1"/>
  <c r="I455" i="8"/>
  <c r="I470" i="8"/>
  <c r="I429" i="8"/>
  <c r="I425" i="8"/>
  <c r="I434" i="8"/>
  <c r="I447" i="8"/>
  <c r="I462" i="8"/>
  <c r="I421" i="8"/>
  <c r="I417" i="8"/>
  <c r="I459" i="8"/>
  <c r="I418" i="8"/>
  <c r="I432" i="8"/>
  <c r="I428" i="8"/>
  <c r="I463" i="8"/>
  <c r="I430" i="8"/>
  <c r="I469" i="8"/>
  <c r="I433" i="8"/>
  <c r="I460" i="8"/>
  <c r="I419" i="8"/>
  <c r="I445" i="8"/>
  <c r="I473" i="8"/>
  <c r="I444" i="8"/>
  <c r="I472" i="8"/>
  <c r="I426" i="8"/>
  <c r="I437" i="8"/>
  <c r="I465" i="8"/>
  <c r="I468" i="8"/>
  <c r="I466" i="8"/>
  <c r="I448" i="8"/>
  <c r="I424" i="8"/>
  <c r="I446" i="8"/>
  <c r="I436" i="8"/>
  <c r="I442" i="8"/>
  <c r="I423" i="8"/>
  <c r="I449" i="8"/>
  <c r="I451" i="8"/>
  <c r="I471" i="8"/>
  <c r="I427" i="8"/>
  <c r="I416" i="8"/>
  <c r="I456" i="8"/>
  <c r="I431" i="8"/>
  <c r="I454" i="8"/>
  <c r="I457" i="8"/>
  <c r="I420" i="8"/>
  <c r="I464" i="8"/>
  <c r="I435" i="8"/>
  <c r="I467" i="8"/>
  <c r="I474" i="8"/>
  <c r="I422" i="8"/>
  <c r="I440" i="8"/>
  <c r="I438" i="8"/>
  <c r="I453" i="8"/>
  <c r="I441" i="8"/>
  <c r="I452" i="8"/>
  <c r="I458" i="8"/>
  <c r="I450" i="8"/>
  <c r="I461" i="8"/>
  <c r="I439" i="8"/>
  <c r="I443" i="8"/>
  <c r="D54" i="7"/>
  <c r="D75" i="7" s="1"/>
  <c r="F428" i="8"/>
  <c r="F443" i="8"/>
  <c r="F466" i="8"/>
  <c r="F462" i="8"/>
  <c r="F425" i="8"/>
  <c r="F420" i="8"/>
  <c r="F435" i="8"/>
  <c r="F458" i="8"/>
  <c r="F454" i="8"/>
  <c r="F455" i="8"/>
  <c r="F469" i="8"/>
  <c r="F452" i="8"/>
  <c r="F419" i="8"/>
  <c r="F467" i="8"/>
  <c r="F422" i="8"/>
  <c r="F470" i="8"/>
  <c r="F456" i="8"/>
  <c r="F434" i="8"/>
  <c r="F457" i="8"/>
  <c r="F448" i="8"/>
  <c r="F439" i="8"/>
  <c r="F421" i="8"/>
  <c r="F440" i="8"/>
  <c r="F426" i="8"/>
  <c r="F474" i="8"/>
  <c r="F441" i="8"/>
  <c r="F432" i="8"/>
  <c r="F423" i="8"/>
  <c r="F433" i="8"/>
  <c r="F461" i="8"/>
  <c r="F436" i="8"/>
  <c r="F427" i="8"/>
  <c r="F437" i="8"/>
  <c r="F472" i="8"/>
  <c r="F445" i="8"/>
  <c r="F444" i="8"/>
  <c r="F468" i="8"/>
  <c r="F446" i="8"/>
  <c r="F473" i="8"/>
  <c r="F417" i="8"/>
  <c r="F449" i="8"/>
  <c r="F447" i="8"/>
  <c r="F450" i="8"/>
  <c r="F430" i="8"/>
  <c r="F416" i="8"/>
  <c r="F471" i="8"/>
  <c r="F424" i="8"/>
  <c r="F451" i="8"/>
  <c r="F464" i="8"/>
  <c r="F453" i="8"/>
  <c r="F431" i="8"/>
  <c r="F463" i="8"/>
  <c r="F460" i="8"/>
  <c r="F459" i="8"/>
  <c r="F418" i="8"/>
  <c r="F442" i="8"/>
  <c r="F438" i="8"/>
  <c r="F465" i="8"/>
  <c r="F429" i="8"/>
  <c r="D57" i="7"/>
  <c r="D78" i="7" s="1"/>
  <c r="F613" i="8"/>
  <c r="F620" i="8"/>
  <c r="F635" i="8"/>
  <c r="F632" i="8"/>
  <c r="F617" i="8"/>
  <c r="F615" i="8"/>
  <c r="F641" i="8"/>
  <c r="F605" i="8"/>
  <c r="F612" i="8"/>
  <c r="F627" i="8"/>
  <c r="F624" i="8"/>
  <c r="F601" i="8"/>
  <c r="F599" i="8"/>
  <c r="F625" i="8"/>
  <c r="F629" i="8"/>
  <c r="F636" i="8"/>
  <c r="F648" i="8"/>
  <c r="F623" i="8"/>
  <c r="F649" i="8"/>
  <c r="F647" i="8"/>
  <c r="F645" i="8"/>
  <c r="F604" i="8"/>
  <c r="F603" i="8"/>
  <c r="F619" i="8"/>
  <c r="F614" i="8"/>
  <c r="F646" i="8"/>
  <c r="F618" i="8"/>
  <c r="F650" i="8"/>
  <c r="F622" i="8"/>
  <c r="F593" i="8"/>
  <c r="F608" i="8"/>
  <c r="F621" i="8"/>
  <c r="F594" i="8"/>
  <c r="F626" i="8"/>
  <c r="F637" i="8"/>
  <c r="F596" i="8"/>
  <c r="F595" i="8"/>
  <c r="F611" i="8"/>
  <c r="F640" i="8"/>
  <c r="F598" i="8"/>
  <c r="F630" i="8"/>
  <c r="F631" i="8"/>
  <c r="F602" i="8"/>
  <c r="F634" i="8"/>
  <c r="F597" i="8"/>
  <c r="F628" i="8"/>
  <c r="F643" i="8"/>
  <c r="F600" i="8"/>
  <c r="F616" i="8"/>
  <c r="F607" i="8"/>
  <c r="F644" i="8"/>
  <c r="F642" i="8"/>
  <c r="F606" i="8"/>
  <c r="F609" i="8"/>
  <c r="F639" i="8"/>
  <c r="F633" i="8"/>
  <c r="F638" i="8"/>
  <c r="F610" i="8"/>
  <c r="F651" i="8"/>
  <c r="F48" i="7"/>
  <c r="F69" i="7" s="1"/>
  <c r="H75" i="8"/>
  <c r="H84" i="8"/>
  <c r="H83" i="8"/>
  <c r="H72" i="8"/>
  <c r="H79" i="8"/>
  <c r="H87" i="8"/>
  <c r="H71" i="8"/>
  <c r="H66" i="8"/>
  <c r="H88" i="8"/>
  <c r="H77" i="8"/>
  <c r="H86" i="8"/>
  <c r="H76" i="8"/>
  <c r="H70" i="8"/>
  <c r="H80" i="8"/>
  <c r="H69" i="8"/>
  <c r="H85" i="8"/>
  <c r="H63" i="8"/>
  <c r="H67" i="8"/>
  <c r="H119" i="8"/>
  <c r="H111" i="8"/>
  <c r="H103" i="8"/>
  <c r="H95" i="8"/>
  <c r="H82" i="8"/>
  <c r="H110" i="8"/>
  <c r="H94" i="8"/>
  <c r="H117" i="8"/>
  <c r="H118" i="8"/>
  <c r="H102" i="8"/>
  <c r="H109" i="8"/>
  <c r="H62" i="8"/>
  <c r="H78" i="8"/>
  <c r="H81" i="8"/>
  <c r="H114" i="8"/>
  <c r="H106" i="8"/>
  <c r="H98" i="8"/>
  <c r="H90" i="8"/>
  <c r="H68" i="8"/>
  <c r="H65" i="8"/>
  <c r="H115" i="8"/>
  <c r="H100" i="8"/>
  <c r="H97" i="8"/>
  <c r="H108" i="8"/>
  <c r="H93" i="8"/>
  <c r="H92" i="8"/>
  <c r="H113" i="8"/>
  <c r="H99" i="8"/>
  <c r="H73" i="8"/>
  <c r="H112" i="8"/>
  <c r="H74" i="8"/>
  <c r="H107" i="8"/>
  <c r="H64" i="8"/>
  <c r="H101" i="8"/>
  <c r="H105" i="8"/>
  <c r="H116" i="8"/>
  <c r="H96" i="8"/>
  <c r="H120" i="8"/>
  <c r="H104" i="8"/>
  <c r="H91" i="8"/>
  <c r="H89" i="8"/>
  <c r="F56" i="7"/>
  <c r="F77" i="7" s="1"/>
  <c r="H542" i="8"/>
  <c r="H549" i="8"/>
  <c r="H583" i="8"/>
  <c r="H566" i="8"/>
  <c r="H570" i="8"/>
  <c r="H534" i="8"/>
  <c r="H541" i="8"/>
  <c r="H575" i="8"/>
  <c r="H558" i="8"/>
  <c r="H553" i="8"/>
  <c r="H590" i="8"/>
  <c r="H573" i="8"/>
  <c r="H586" i="8"/>
  <c r="H545" i="8"/>
  <c r="H540" i="8"/>
  <c r="H580" i="8"/>
  <c r="H543" i="8"/>
  <c r="H536" i="8"/>
  <c r="H567" i="8"/>
  <c r="H551" i="8"/>
  <c r="H564" i="8"/>
  <c r="H585" i="8"/>
  <c r="H550" i="8"/>
  <c r="H589" i="8"/>
  <c r="H582" i="8"/>
  <c r="H538" i="8"/>
  <c r="H565" i="8"/>
  <c r="H544" i="8"/>
  <c r="H559" i="8"/>
  <c r="H574" i="8"/>
  <c r="H557" i="8"/>
  <c r="H539" i="8"/>
  <c r="H537" i="8"/>
  <c r="H581" i="8"/>
  <c r="H554" i="8"/>
  <c r="H561" i="8"/>
  <c r="H552" i="8"/>
  <c r="H579" i="8"/>
  <c r="H569" i="8"/>
  <c r="H592" i="8"/>
  <c r="H588" i="8"/>
  <c r="H547" i="8"/>
  <c r="H535" i="8"/>
  <c r="H584" i="8"/>
  <c r="H578" i="8"/>
  <c r="H577" i="8"/>
  <c r="H571" i="8"/>
  <c r="H563" i="8"/>
  <c r="H562" i="8"/>
  <c r="H576" i="8"/>
  <c r="H572" i="8"/>
  <c r="H591" i="8"/>
  <c r="H548" i="8"/>
  <c r="H568" i="8"/>
  <c r="H546" i="8"/>
  <c r="H560" i="8"/>
  <c r="H556" i="8"/>
  <c r="H555" i="8"/>
  <c r="H587" i="8"/>
  <c r="C48" i="7"/>
  <c r="C69" i="7" s="1"/>
  <c r="E71" i="8"/>
  <c r="E88" i="8"/>
  <c r="E84" i="8"/>
  <c r="E83" i="8"/>
  <c r="E112" i="8"/>
  <c r="E66" i="8"/>
  <c r="E115" i="8"/>
  <c r="E70" i="8"/>
  <c r="E64" i="8"/>
  <c r="E117" i="8"/>
  <c r="E87" i="8"/>
  <c r="E86" i="8"/>
  <c r="E90" i="8"/>
  <c r="E91" i="8"/>
  <c r="E106" i="8"/>
  <c r="E75" i="8"/>
  <c r="E85" i="8"/>
  <c r="E69" i="8"/>
  <c r="E82" i="8"/>
  <c r="E96" i="8"/>
  <c r="E111" i="8"/>
  <c r="E98" i="8"/>
  <c r="E97" i="8"/>
  <c r="E119" i="8"/>
  <c r="E107" i="8"/>
  <c r="E114" i="8"/>
  <c r="E120" i="8"/>
  <c r="E108" i="8"/>
  <c r="E116" i="8"/>
  <c r="E80" i="8"/>
  <c r="E65" i="8"/>
  <c r="E92" i="8"/>
  <c r="E103" i="8"/>
  <c r="E67" i="8"/>
  <c r="E113" i="8"/>
  <c r="E68" i="8"/>
  <c r="E110" i="8"/>
  <c r="E89" i="8"/>
  <c r="E99" i="8"/>
  <c r="E62" i="8"/>
  <c r="E105" i="8"/>
  <c r="E63" i="8"/>
  <c r="E77" i="8"/>
  <c r="E93" i="8"/>
  <c r="E78" i="8"/>
  <c r="E101" i="8"/>
  <c r="E94" i="8"/>
  <c r="E109" i="8"/>
  <c r="E81" i="8"/>
  <c r="E76" i="8"/>
  <c r="E74" i="8"/>
  <c r="E72" i="8"/>
  <c r="E118" i="8"/>
  <c r="E102" i="8"/>
  <c r="E79" i="8"/>
  <c r="E104" i="8"/>
  <c r="E100" i="8"/>
  <c r="E73" i="8"/>
  <c r="E95" i="8"/>
  <c r="G58" i="7"/>
  <c r="G79" i="7" s="1"/>
  <c r="I657" i="8"/>
  <c r="I672" i="8"/>
  <c r="I680" i="8"/>
  <c r="I666" i="8"/>
  <c r="I686" i="8"/>
  <c r="I664" i="8"/>
  <c r="I660" i="8"/>
  <c r="I704" i="8"/>
  <c r="I710" i="8"/>
  <c r="I667" i="8"/>
  <c r="I681" i="8"/>
  <c r="I700" i="8"/>
  <c r="I698" i="8"/>
  <c r="I676" i="8"/>
  <c r="I652" i="8"/>
  <c r="I679" i="8"/>
  <c r="I707" i="8"/>
  <c r="I684" i="8"/>
  <c r="I703" i="8"/>
  <c r="I702" i="8"/>
  <c r="I671" i="8"/>
  <c r="I699" i="8"/>
  <c r="I653" i="8"/>
  <c r="I696" i="8"/>
  <c r="I669" i="8"/>
  <c r="I691" i="8"/>
  <c r="I655" i="8"/>
  <c r="I695" i="8"/>
  <c r="I659" i="8"/>
  <c r="I694" i="8"/>
  <c r="I683" i="8"/>
  <c r="I673" i="8"/>
  <c r="I656" i="8"/>
  <c r="I661" i="8"/>
  <c r="I654" i="8"/>
  <c r="I665" i="8"/>
  <c r="I688" i="8"/>
  <c r="I687" i="8"/>
  <c r="I663" i="8"/>
  <c r="I674" i="8"/>
  <c r="I675" i="8"/>
  <c r="I705" i="8"/>
  <c r="I692" i="8"/>
  <c r="I658" i="8"/>
  <c r="I682" i="8"/>
  <c r="I701" i="8"/>
  <c r="I677" i="8"/>
  <c r="I662" i="8"/>
  <c r="I709" i="8"/>
  <c r="I706" i="8"/>
  <c r="I668" i="8"/>
  <c r="I670" i="8"/>
  <c r="I689" i="8"/>
  <c r="I708" i="8"/>
  <c r="I697" i="8"/>
  <c r="I690" i="8"/>
  <c r="I678" i="8"/>
  <c r="I685" i="8"/>
  <c r="I693" i="8"/>
  <c r="G47" i="7"/>
  <c r="G68" i="7" s="1"/>
  <c r="I47" i="8"/>
  <c r="I13" i="8"/>
  <c r="I5" i="8"/>
  <c r="I23" i="8"/>
  <c r="I3" i="8"/>
  <c r="I25" i="8"/>
  <c r="I55" i="8"/>
  <c r="I57" i="8"/>
  <c r="I45" i="8"/>
  <c r="I58" i="8"/>
  <c r="I38" i="8"/>
  <c r="I27" i="8"/>
  <c r="I6" i="8"/>
  <c r="I26" i="8"/>
  <c r="I30" i="8"/>
  <c r="I18" i="8"/>
  <c r="I37" i="8"/>
  <c r="I33" i="8"/>
  <c r="I59" i="8"/>
  <c r="I15" i="8"/>
  <c r="I24" i="8"/>
  <c r="I56" i="8"/>
  <c r="I14" i="8"/>
  <c r="I9" i="8"/>
  <c r="I29" i="8"/>
  <c r="I42" i="8"/>
  <c r="I22" i="8"/>
  <c r="I39" i="8"/>
  <c r="I32" i="8"/>
  <c r="I19" i="8"/>
  <c r="I17" i="8"/>
  <c r="I28" i="8"/>
  <c r="I60" i="8"/>
  <c r="I11" i="8"/>
  <c r="I4" i="8"/>
  <c r="I35" i="8"/>
  <c r="I12" i="8"/>
  <c r="I44" i="8"/>
  <c r="I46" i="8"/>
  <c r="I41" i="8"/>
  <c r="I61" i="8"/>
  <c r="I50" i="8"/>
  <c r="I40" i="8"/>
  <c r="I53" i="8"/>
  <c r="I7" i="8"/>
  <c r="I52" i="8"/>
  <c r="I31" i="8"/>
  <c r="I8" i="8"/>
  <c r="I10" i="8"/>
  <c r="I48" i="8"/>
  <c r="I43" i="8"/>
  <c r="I34" i="8"/>
  <c r="I21" i="8"/>
  <c r="I54" i="8"/>
  <c r="I16" i="8"/>
  <c r="I20" i="8"/>
  <c r="I51" i="8"/>
  <c r="I49" i="8"/>
  <c r="I36" i="8"/>
  <c r="E56" i="7"/>
  <c r="E77" i="7" s="1"/>
  <c r="G540" i="8"/>
  <c r="G544" i="8"/>
  <c r="G574" i="8"/>
  <c r="G557" i="8"/>
  <c r="G539" i="8"/>
  <c r="G551" i="8"/>
  <c r="G561" i="8"/>
  <c r="G568" i="8"/>
  <c r="G566" i="8"/>
  <c r="G549" i="8"/>
  <c r="G535" i="8"/>
  <c r="G590" i="8"/>
  <c r="G536" i="8"/>
  <c r="G565" i="8"/>
  <c r="G546" i="8"/>
  <c r="G559" i="8"/>
  <c r="G583" i="8"/>
  <c r="G586" i="8"/>
  <c r="G550" i="8"/>
  <c r="G538" i="8"/>
  <c r="G588" i="8"/>
  <c r="G577" i="8"/>
  <c r="G543" i="8"/>
  <c r="G547" i="8"/>
  <c r="G567" i="8"/>
  <c r="G570" i="8"/>
  <c r="G534" i="8"/>
  <c r="G582" i="8"/>
  <c r="G581" i="8"/>
  <c r="G552" i="8"/>
  <c r="G564" i="8"/>
  <c r="G548" i="8"/>
  <c r="G558" i="8"/>
  <c r="G580" i="8"/>
  <c r="G541" i="8"/>
  <c r="G573" i="8"/>
  <c r="G537" i="8"/>
  <c r="G584" i="8"/>
  <c r="G591" i="8"/>
  <c r="G578" i="8"/>
  <c r="G560" i="8"/>
  <c r="G575" i="8"/>
  <c r="G592" i="8"/>
  <c r="G589" i="8"/>
  <c r="G555" i="8"/>
  <c r="G587" i="8"/>
  <c r="G562" i="8"/>
  <c r="G563" i="8"/>
  <c r="G556" i="8"/>
  <c r="G545" i="8"/>
  <c r="G542" i="8"/>
  <c r="G576" i="8"/>
  <c r="G553" i="8"/>
  <c r="G571" i="8"/>
  <c r="G572" i="8"/>
  <c r="G579" i="8"/>
  <c r="G554" i="8"/>
  <c r="G569" i="8"/>
  <c r="G585" i="8"/>
  <c r="C57" i="7"/>
  <c r="C78" i="7" s="1"/>
  <c r="E604" i="8"/>
  <c r="E611" i="8"/>
  <c r="E626" i="8"/>
  <c r="E623" i="8"/>
  <c r="E646" i="8"/>
  <c r="E605" i="8"/>
  <c r="E601" i="8"/>
  <c r="E613" i="8"/>
  <c r="E609" i="8"/>
  <c r="E596" i="8"/>
  <c r="E603" i="8"/>
  <c r="E618" i="8"/>
  <c r="E615" i="8"/>
  <c r="E630" i="8"/>
  <c r="E597" i="8"/>
  <c r="E593" i="8"/>
  <c r="E620" i="8"/>
  <c r="E627" i="8"/>
  <c r="E642" i="8"/>
  <c r="E639" i="8"/>
  <c r="E637" i="8"/>
  <c r="E633" i="8"/>
  <c r="E645" i="8"/>
  <c r="E641" i="8"/>
  <c r="E600" i="8"/>
  <c r="E647" i="8"/>
  <c r="E616" i="8"/>
  <c r="E648" i="8"/>
  <c r="E619" i="8"/>
  <c r="E634" i="8"/>
  <c r="E607" i="8"/>
  <c r="E617" i="8"/>
  <c r="E622" i="8"/>
  <c r="E635" i="8"/>
  <c r="E650" i="8"/>
  <c r="E621" i="8"/>
  <c r="E649" i="8"/>
  <c r="E624" i="8"/>
  <c r="E636" i="8"/>
  <c r="E595" i="8"/>
  <c r="E594" i="8"/>
  <c r="E610" i="8"/>
  <c r="E598" i="8"/>
  <c r="E632" i="8"/>
  <c r="E599" i="8"/>
  <c r="E612" i="8"/>
  <c r="E643" i="8"/>
  <c r="E608" i="8"/>
  <c r="E640" i="8"/>
  <c r="E631" i="8"/>
  <c r="E638" i="8"/>
  <c r="E602" i="8"/>
  <c r="E614" i="8"/>
  <c r="E628" i="8"/>
  <c r="E625" i="8"/>
  <c r="E606" i="8"/>
  <c r="E644" i="8"/>
  <c r="E629" i="8"/>
  <c r="E651" i="8"/>
  <c r="C56" i="7"/>
  <c r="C77" i="7" s="1"/>
  <c r="E556" i="8"/>
  <c r="E586" i="8"/>
  <c r="E578" i="8"/>
  <c r="E538" i="8"/>
  <c r="E572" i="8"/>
  <c r="E543" i="8"/>
  <c r="E547" i="8"/>
  <c r="E564" i="8"/>
  <c r="E579" i="8"/>
  <c r="E562" i="8"/>
  <c r="E544" i="8"/>
  <c r="E565" i="8"/>
  <c r="E545" i="8"/>
  <c r="E548" i="8"/>
  <c r="E568" i="8"/>
  <c r="E580" i="8"/>
  <c r="E555" i="8"/>
  <c r="E567" i="8"/>
  <c r="E536" i="8"/>
  <c r="E552" i="8"/>
  <c r="E546" i="8"/>
  <c r="E571" i="8"/>
  <c r="E539" i="8"/>
  <c r="E540" i="8"/>
  <c r="E588" i="8"/>
  <c r="E549" i="8"/>
  <c r="E587" i="8"/>
  <c r="E563" i="8"/>
  <c r="E553" i="8"/>
  <c r="E573" i="8"/>
  <c r="E560" i="8"/>
  <c r="E585" i="8"/>
  <c r="E554" i="8"/>
  <c r="E591" i="8"/>
  <c r="E566" i="8"/>
  <c r="E592" i="8"/>
  <c r="E534" i="8"/>
  <c r="E561" i="8"/>
  <c r="E559" i="8"/>
  <c r="E575" i="8"/>
  <c r="E541" i="8"/>
  <c r="E535" i="8"/>
  <c r="E584" i="8"/>
  <c r="E557" i="8"/>
  <c r="E574" i="8"/>
  <c r="E589" i="8"/>
  <c r="E569" i="8"/>
  <c r="E550" i="8"/>
  <c r="E582" i="8"/>
  <c r="E537" i="8"/>
  <c r="E576" i="8"/>
  <c r="E551" i="8"/>
  <c r="E542" i="8"/>
  <c r="E570" i="8"/>
  <c r="E583" i="8"/>
  <c r="E581" i="8"/>
  <c r="E577" i="8"/>
  <c r="E558" i="8"/>
  <c r="E590" i="8"/>
  <c r="E57" i="7"/>
  <c r="E78" i="7" s="1"/>
  <c r="G622" i="8"/>
  <c r="G629" i="8"/>
  <c r="G644" i="8"/>
  <c r="G641" i="8"/>
  <c r="G623" i="8"/>
  <c r="G619" i="8"/>
  <c r="G631" i="8"/>
  <c r="G627" i="8"/>
  <c r="G614" i="8"/>
  <c r="G621" i="8"/>
  <c r="G636" i="8"/>
  <c r="G633" i="8"/>
  <c r="G648" i="8"/>
  <c r="G607" i="8"/>
  <c r="G603" i="8"/>
  <c r="G615" i="8"/>
  <c r="G611" i="8"/>
  <c r="G638" i="8"/>
  <c r="G645" i="8"/>
  <c r="G596" i="8"/>
  <c r="G593" i="8"/>
  <c r="G594" i="8"/>
  <c r="G618" i="8"/>
  <c r="G630" i="8"/>
  <c r="G616" i="8"/>
  <c r="G647" i="8"/>
  <c r="G646" i="8"/>
  <c r="G605" i="8"/>
  <c r="G604" i="8"/>
  <c r="G620" i="8"/>
  <c r="G649" i="8"/>
  <c r="G595" i="8"/>
  <c r="G650" i="8"/>
  <c r="G606" i="8"/>
  <c r="G624" i="8"/>
  <c r="G599" i="8"/>
  <c r="G637" i="8"/>
  <c r="G609" i="8"/>
  <c r="G625" i="8"/>
  <c r="G626" i="8"/>
  <c r="G600" i="8"/>
  <c r="G632" i="8"/>
  <c r="G602" i="8"/>
  <c r="G597" i="8"/>
  <c r="G613" i="8"/>
  <c r="G612" i="8"/>
  <c r="G628" i="8"/>
  <c r="G598" i="8"/>
  <c r="G635" i="8"/>
  <c r="G608" i="8"/>
  <c r="G640" i="8"/>
  <c r="G610" i="8"/>
  <c r="G601" i="8"/>
  <c r="G634" i="8"/>
  <c r="G642" i="8"/>
  <c r="G617" i="8"/>
  <c r="G643" i="8"/>
  <c r="G639" i="8"/>
  <c r="G651" i="8"/>
  <c r="D535" i="8"/>
  <c r="D577" i="8"/>
  <c r="D552" i="8"/>
  <c r="D586" i="8"/>
  <c r="D569" i="8"/>
  <c r="D563" i="8"/>
  <c r="D549" i="8"/>
  <c r="D579" i="8"/>
  <c r="D585" i="8"/>
  <c r="D566" i="8"/>
  <c r="D583" i="8"/>
  <c r="D565" i="8"/>
  <c r="D584" i="8"/>
  <c r="D551" i="8"/>
  <c r="D544" i="8"/>
  <c r="D573" i="8"/>
  <c r="D580" i="8"/>
  <c r="D567" i="8"/>
  <c r="D547" i="8"/>
  <c r="D548" i="8"/>
  <c r="D568" i="8"/>
  <c r="D545" i="8"/>
  <c r="D540" i="8"/>
  <c r="D570" i="8"/>
  <c r="D538" i="8"/>
  <c r="D554" i="8"/>
  <c r="D555" i="8"/>
  <c r="D571" i="8"/>
  <c r="D587" i="8"/>
  <c r="D562" i="8"/>
  <c r="D537" i="8"/>
  <c r="D553" i="8"/>
  <c r="D543" i="8"/>
  <c r="D574" i="8"/>
  <c r="D576" i="8"/>
  <c r="D578" i="8"/>
  <c r="D590" i="8"/>
  <c r="D558" i="8"/>
  <c r="D559" i="8"/>
  <c r="D560" i="8"/>
  <c r="D534" i="8"/>
  <c r="D572" i="8"/>
  <c r="D536" i="8"/>
  <c r="D592" i="8"/>
  <c r="D541" i="8"/>
  <c r="D591" i="8"/>
  <c r="D564" i="8"/>
  <c r="D542" i="8"/>
  <c r="D539" i="8"/>
  <c r="D561" i="8"/>
  <c r="D582" i="8"/>
  <c r="D581" i="8"/>
  <c r="D556" i="8"/>
  <c r="D557" i="8"/>
  <c r="D589" i="8"/>
  <c r="D575" i="8"/>
  <c r="D546" i="8"/>
  <c r="D588" i="8"/>
  <c r="D550" i="8"/>
  <c r="E33" i="7"/>
  <c r="H33" i="7"/>
  <c r="H56" i="7"/>
  <c r="H77" i="7" s="1"/>
  <c r="J584" i="8"/>
  <c r="J547" i="8"/>
  <c r="J567" i="8"/>
  <c r="J588" i="8"/>
  <c r="J552" i="8"/>
  <c r="J538" i="8"/>
  <c r="J545" i="8"/>
  <c r="J534" i="8"/>
  <c r="J576" i="8"/>
  <c r="J559" i="8"/>
  <c r="J543" i="8"/>
  <c r="J568" i="8"/>
  <c r="J556" i="8"/>
  <c r="J582" i="8"/>
  <c r="J536" i="8"/>
  <c r="J592" i="8"/>
  <c r="J575" i="8"/>
  <c r="J569" i="8"/>
  <c r="J585" i="8"/>
  <c r="J553" i="8"/>
  <c r="J560" i="8"/>
  <c r="J591" i="8"/>
  <c r="J535" i="8"/>
  <c r="J551" i="8"/>
  <c r="J539" i="8"/>
  <c r="J544" i="8"/>
  <c r="J550" i="8"/>
  <c r="J563" i="8"/>
  <c r="J554" i="8"/>
  <c r="J537" i="8"/>
  <c r="J542" i="8"/>
  <c r="J557" i="8"/>
  <c r="J589" i="8"/>
  <c r="J562" i="8"/>
  <c r="J558" i="8"/>
  <c r="J583" i="8"/>
  <c r="J572" i="8"/>
  <c r="J581" i="8"/>
  <c r="J541" i="8"/>
  <c r="J548" i="8"/>
  <c r="J571" i="8"/>
  <c r="J590" i="8"/>
  <c r="J561" i="8"/>
  <c r="J540" i="8"/>
  <c r="J586" i="8"/>
  <c r="J566" i="8"/>
  <c r="J577" i="8"/>
  <c r="J580" i="8"/>
  <c r="J579" i="8"/>
  <c r="J573" i="8"/>
  <c r="J565" i="8"/>
  <c r="J546" i="8"/>
  <c r="J564" i="8"/>
  <c r="J549" i="8"/>
  <c r="J578" i="8"/>
  <c r="J574" i="8"/>
  <c r="J555" i="8"/>
  <c r="J587" i="8"/>
  <c r="J570" i="8"/>
  <c r="H48" i="7"/>
  <c r="H69" i="7" s="1"/>
  <c r="J113" i="8"/>
  <c r="J93" i="8"/>
  <c r="J117" i="8"/>
  <c r="J109" i="8"/>
  <c r="J97" i="8"/>
  <c r="J105" i="8"/>
  <c r="J64" i="8"/>
  <c r="J72" i="8"/>
  <c r="J80" i="8"/>
  <c r="J88" i="8"/>
  <c r="J98" i="8"/>
  <c r="J103" i="8"/>
  <c r="J108" i="8"/>
  <c r="J66" i="8"/>
  <c r="J82" i="8"/>
  <c r="J65" i="8"/>
  <c r="J73" i="8"/>
  <c r="J81" i="8"/>
  <c r="J89" i="8"/>
  <c r="J94" i="8"/>
  <c r="J99" i="8"/>
  <c r="J104" i="8"/>
  <c r="J74" i="8"/>
  <c r="J90" i="8"/>
  <c r="J95" i="8"/>
  <c r="J100" i="8"/>
  <c r="J69" i="8"/>
  <c r="J77" i="8"/>
  <c r="J85" i="8"/>
  <c r="J110" i="8"/>
  <c r="J115" i="8"/>
  <c r="J120" i="8"/>
  <c r="J68" i="8"/>
  <c r="J84" i="8"/>
  <c r="J71" i="8"/>
  <c r="J119" i="8"/>
  <c r="J92" i="8"/>
  <c r="J62" i="8"/>
  <c r="J111" i="8"/>
  <c r="J83" i="8"/>
  <c r="J70" i="8"/>
  <c r="J86" i="8"/>
  <c r="J116" i="8"/>
  <c r="J87" i="8"/>
  <c r="J112" i="8"/>
  <c r="J75" i="8"/>
  <c r="J118" i="8"/>
  <c r="J76" i="8"/>
  <c r="J114" i="8"/>
  <c r="J78" i="8"/>
  <c r="J67" i="8"/>
  <c r="J96" i="8"/>
  <c r="J106" i="8"/>
  <c r="J101" i="8"/>
  <c r="J63" i="8"/>
  <c r="J79" i="8"/>
  <c r="J102" i="8"/>
  <c r="J107" i="8"/>
  <c r="J91" i="8"/>
  <c r="M19" i="7"/>
  <c r="F57" i="7"/>
  <c r="F78" i="7" s="1"/>
  <c r="H631" i="8"/>
  <c r="H638" i="8"/>
  <c r="H650" i="8"/>
  <c r="H609" i="8"/>
  <c r="H635" i="8"/>
  <c r="H633" i="8"/>
  <c r="H623" i="8"/>
  <c r="H630" i="8"/>
  <c r="H645" i="8"/>
  <c r="H642" i="8"/>
  <c r="H593" i="8"/>
  <c r="H619" i="8"/>
  <c r="H617" i="8"/>
  <c r="H643" i="8"/>
  <c r="H647" i="8"/>
  <c r="H605" i="8"/>
  <c r="H602" i="8"/>
  <c r="H641" i="8"/>
  <c r="H600" i="8"/>
  <c r="H596" i="8"/>
  <c r="H608" i="8"/>
  <c r="H604" i="8"/>
  <c r="H646" i="8"/>
  <c r="H618" i="8"/>
  <c r="H634" i="8"/>
  <c r="H612" i="8"/>
  <c r="H644" i="8"/>
  <c r="H616" i="8"/>
  <c r="H648" i="8"/>
  <c r="H649" i="8"/>
  <c r="H620" i="8"/>
  <c r="H606" i="8"/>
  <c r="H622" i="8"/>
  <c r="H621" i="8"/>
  <c r="H637" i="8"/>
  <c r="H607" i="8"/>
  <c r="H594" i="8"/>
  <c r="H625" i="8"/>
  <c r="H601" i="8"/>
  <c r="H610" i="8"/>
  <c r="H626" i="8"/>
  <c r="H628" i="8"/>
  <c r="H603" i="8"/>
  <c r="H639" i="8"/>
  <c r="H597" i="8"/>
  <c r="H632" i="8"/>
  <c r="H598" i="8"/>
  <c r="H614" i="8"/>
  <c r="H613" i="8"/>
  <c r="H629" i="8"/>
  <c r="H640" i="8"/>
  <c r="H611" i="8"/>
  <c r="H595" i="8"/>
  <c r="H599" i="8"/>
  <c r="H615" i="8"/>
  <c r="H624" i="8"/>
  <c r="H627" i="8"/>
  <c r="H636" i="8"/>
  <c r="H651" i="8"/>
  <c r="H25" i="7"/>
  <c r="H46" i="7" s="1"/>
  <c r="H67" i="7" s="1"/>
  <c r="G25" i="7"/>
  <c r="G46" i="7" s="1"/>
  <c r="G67" i="7" s="1"/>
  <c r="H34" i="7"/>
  <c r="G34" i="7"/>
  <c r="M18" i="7"/>
  <c r="C34" i="7"/>
  <c r="K16" i="7"/>
  <c r="G38" i="7" s="1"/>
  <c r="D34" i="7"/>
  <c r="M17" i="7"/>
  <c r="B41" i="7"/>
  <c r="E34" i="7"/>
  <c r="G41" i="7"/>
  <c r="D40" i="7"/>
  <c r="B40" i="7"/>
  <c r="F38" i="7"/>
  <c r="B32" i="7"/>
  <c r="H41" i="7"/>
  <c r="E37" i="7"/>
  <c r="E41" i="7"/>
  <c r="B31" i="7"/>
  <c r="F34" i="7"/>
  <c r="G39" i="7"/>
  <c r="C30" i="7"/>
  <c r="E30" i="7"/>
  <c r="G30" i="7"/>
  <c r="H30" i="7"/>
  <c r="H29" i="7"/>
  <c r="D30" i="7"/>
  <c r="F30" i="7"/>
  <c r="C28" i="7"/>
  <c r="F28" i="7"/>
  <c r="H28" i="7"/>
  <c r="B28" i="7"/>
  <c r="D28" i="7"/>
  <c r="E28" i="7"/>
  <c r="C26" i="7"/>
  <c r="H26" i="7"/>
  <c r="E26" i="7"/>
  <c r="E39" i="7"/>
  <c r="H39" i="7"/>
  <c r="G40" i="7"/>
  <c r="H37" i="7"/>
  <c r="G29" i="7"/>
  <c r="E32" i="7"/>
  <c r="B29" i="7"/>
  <c r="F41" i="7"/>
  <c r="F29" i="7"/>
  <c r="B39" i="7"/>
  <c r="F31" i="7"/>
  <c r="C29" i="7"/>
  <c r="F37" i="7"/>
  <c r="C32" i="7"/>
  <c r="H40" i="7"/>
  <c r="F40" i="7"/>
  <c r="H31" i="7"/>
  <c r="B37" i="7"/>
  <c r="D29" i="7"/>
  <c r="D32" i="7"/>
  <c r="C41" i="7"/>
  <c r="F39" i="7"/>
  <c r="F32" i="7"/>
  <c r="C31" i="7"/>
  <c r="D37" i="7"/>
  <c r="E40" i="7"/>
  <c r="G32" i="7"/>
  <c r="D26" i="7"/>
  <c r="F26" i="7"/>
  <c r="B26" i="7"/>
  <c r="D31" i="7"/>
  <c r="E31" i="7"/>
  <c r="C37" i="7"/>
  <c r="C39" i="7"/>
  <c r="B25" i="7"/>
  <c r="C25" i="7"/>
  <c r="C46" i="7" s="1"/>
  <c r="C67" i="7" s="1"/>
  <c r="D25" i="7"/>
  <c r="D46" i="7" s="1"/>
  <c r="D67" i="7" s="1"/>
  <c r="E25" i="7"/>
  <c r="E46" i="7" s="1"/>
  <c r="E67" i="7" s="1"/>
  <c r="F25" i="7"/>
  <c r="F46" i="7" s="1"/>
  <c r="F67" i="7" s="1"/>
  <c r="B51" i="7"/>
  <c r="B72" i="7" s="1"/>
  <c r="B55" i="7"/>
  <c r="B76" i="7" s="1"/>
  <c r="I36" i="7"/>
  <c r="B57" i="7"/>
  <c r="B78" i="7" s="1"/>
  <c r="I35" i="7"/>
  <c r="B56" i="7"/>
  <c r="B77" i="7" s="1"/>
  <c r="I27" i="7"/>
  <c r="B48" i="7"/>
  <c r="B69" i="7" s="1"/>
  <c r="E831" i="8" l="1"/>
  <c r="E862" i="8"/>
  <c r="E883" i="8"/>
  <c r="E835" i="8"/>
  <c r="E882" i="8"/>
  <c r="E881" i="8"/>
  <c r="E861" i="8"/>
  <c r="E870" i="8"/>
  <c r="E839" i="8"/>
  <c r="E848" i="8"/>
  <c r="E829" i="8"/>
  <c r="E864" i="8"/>
  <c r="E875" i="8"/>
  <c r="E866" i="8"/>
  <c r="E850" i="8"/>
  <c r="E847" i="8"/>
  <c r="E877" i="8"/>
  <c r="E854" i="8"/>
  <c r="E869" i="8"/>
  <c r="E845" i="8"/>
  <c r="E867" i="8"/>
  <c r="E840" i="8"/>
  <c r="E857" i="8"/>
  <c r="E837" i="8"/>
  <c r="E880" i="8"/>
  <c r="E879" i="8"/>
  <c r="E853" i="8"/>
  <c r="C61" i="7"/>
  <c r="C82" i="7" s="1"/>
  <c r="E844" i="8"/>
  <c r="E876" i="8"/>
  <c r="E838" i="8"/>
  <c r="E841" i="8"/>
  <c r="E846" i="8"/>
  <c r="E836" i="8"/>
  <c r="E871" i="8"/>
  <c r="E863" i="8"/>
  <c r="E842" i="8"/>
  <c r="E849" i="8"/>
  <c r="E843" i="8"/>
  <c r="E859" i="8"/>
  <c r="E858" i="8"/>
  <c r="E865" i="8"/>
  <c r="E860" i="8"/>
  <c r="E855" i="8"/>
  <c r="E834" i="8"/>
  <c r="E884" i="8"/>
  <c r="E874" i="8"/>
  <c r="E833" i="8"/>
  <c r="E832" i="8"/>
  <c r="E852" i="8"/>
  <c r="E887" i="8"/>
  <c r="E886" i="8"/>
  <c r="D473" i="8"/>
  <c r="G483" i="13"/>
  <c r="G481" i="13"/>
  <c r="G485" i="13"/>
  <c r="G501" i="13"/>
  <c r="G476" i="13"/>
  <c r="G469" i="13"/>
  <c r="G491" i="13"/>
  <c r="G464" i="13"/>
  <c r="G489" i="13"/>
  <c r="G477" i="13"/>
  <c r="G490" i="13"/>
  <c r="G506" i="13"/>
  <c r="G494" i="13"/>
  <c r="G474" i="13"/>
  <c r="G499" i="13"/>
  <c r="G472" i="13"/>
  <c r="G497" i="13"/>
  <c r="G482" i="13"/>
  <c r="G495" i="13"/>
  <c r="G511" i="13"/>
  <c r="G479" i="13"/>
  <c r="G475" i="13"/>
  <c r="G512" i="13"/>
  <c r="G473" i="13"/>
  <c r="G470" i="13"/>
  <c r="G486" i="13"/>
  <c r="G471" i="13"/>
  <c r="G507" i="13"/>
  <c r="G513" i="13"/>
  <c r="G500" i="13"/>
  <c r="G515" i="13"/>
  <c r="G460" i="13"/>
  <c r="G514" i="13"/>
  <c r="G487" i="13"/>
  <c r="G463" i="13"/>
  <c r="G462" i="13"/>
  <c r="G459" i="13"/>
  <c r="G496" i="13"/>
  <c r="G465" i="13"/>
  <c r="G467" i="13"/>
  <c r="G504" i="13"/>
  <c r="G505" i="13"/>
  <c r="G502" i="13"/>
  <c r="G466" i="13"/>
  <c r="G508" i="13"/>
  <c r="G478" i="13"/>
  <c r="G480" i="13"/>
  <c r="G492" i="13"/>
  <c r="G509" i="13"/>
  <c r="G488" i="13"/>
  <c r="G510" i="13"/>
  <c r="G484" i="13"/>
  <c r="G493" i="13"/>
  <c r="G503" i="13"/>
  <c r="G461" i="13"/>
  <c r="G498" i="13"/>
  <c r="G468" i="13"/>
  <c r="J350" i="13"/>
  <c r="J351" i="13"/>
  <c r="J358" i="13"/>
  <c r="J390" i="13"/>
  <c r="J346" i="13"/>
  <c r="J356" i="13"/>
  <c r="J382" i="13"/>
  <c r="J379" i="13"/>
  <c r="J368" i="13"/>
  <c r="J388" i="13"/>
  <c r="J347" i="13"/>
  <c r="J357" i="13"/>
  <c r="J386" i="13"/>
  <c r="J383" i="13"/>
  <c r="J381" i="13"/>
  <c r="J401" i="13"/>
  <c r="J348" i="13"/>
  <c r="J394" i="13"/>
  <c r="J387" i="13"/>
  <c r="J400" i="13"/>
  <c r="J364" i="13"/>
  <c r="J369" i="13"/>
  <c r="J349" i="13"/>
  <c r="J362" i="13"/>
  <c r="J398" i="13"/>
  <c r="J352" i="13"/>
  <c r="J366" i="13"/>
  <c r="J353" i="13"/>
  <c r="J370" i="13"/>
  <c r="J345" i="13"/>
  <c r="J355" i="13"/>
  <c r="J378" i="13"/>
  <c r="J375" i="13"/>
  <c r="J395" i="13"/>
  <c r="J360" i="13"/>
  <c r="J393" i="13"/>
  <c r="J384" i="13"/>
  <c r="J399" i="13"/>
  <c r="J373" i="13"/>
  <c r="J392" i="13"/>
  <c r="J376" i="13"/>
  <c r="J354" i="13"/>
  <c r="J359" i="13"/>
  <c r="J389" i="13"/>
  <c r="J372" i="13"/>
  <c r="J363" i="13"/>
  <c r="J377" i="13"/>
  <c r="J385" i="13"/>
  <c r="J374" i="13"/>
  <c r="J367" i="13"/>
  <c r="J396" i="13"/>
  <c r="J371" i="13"/>
  <c r="J361" i="13"/>
  <c r="J365" i="13"/>
  <c r="J397" i="13"/>
  <c r="J391" i="13"/>
  <c r="J380" i="13"/>
  <c r="K352" i="13"/>
  <c r="K378" i="13"/>
  <c r="K377" i="13"/>
  <c r="K397" i="13"/>
  <c r="K369" i="13"/>
  <c r="K345" i="13"/>
  <c r="K353" i="13"/>
  <c r="K382" i="13"/>
  <c r="K379" i="13"/>
  <c r="K399" i="13"/>
  <c r="K401" i="13"/>
  <c r="K346" i="13"/>
  <c r="K354" i="13"/>
  <c r="K386" i="13"/>
  <c r="K368" i="13"/>
  <c r="K396" i="13"/>
  <c r="K360" i="13"/>
  <c r="K347" i="13"/>
  <c r="K355" i="13"/>
  <c r="K358" i="13"/>
  <c r="K390" i="13"/>
  <c r="K381" i="13"/>
  <c r="K361" i="13"/>
  <c r="K357" i="13"/>
  <c r="K348" i="13"/>
  <c r="K356" i="13"/>
  <c r="K349" i="13"/>
  <c r="K350" i="13"/>
  <c r="K351" i="13"/>
  <c r="K366" i="13"/>
  <c r="K400" i="13"/>
  <c r="K363" i="13"/>
  <c r="K370" i="13"/>
  <c r="K380" i="13"/>
  <c r="K374" i="13"/>
  <c r="K364" i="13"/>
  <c r="K393" i="13"/>
  <c r="K394" i="13"/>
  <c r="K372" i="13"/>
  <c r="K395" i="13"/>
  <c r="K398" i="13"/>
  <c r="K385" i="13"/>
  <c r="K365" i="13"/>
  <c r="K387" i="13"/>
  <c r="K367" i="13"/>
  <c r="K384" i="13"/>
  <c r="K362" i="13"/>
  <c r="K383" i="13"/>
  <c r="K359" i="13"/>
  <c r="K371" i="13"/>
  <c r="K388" i="13"/>
  <c r="K376" i="13"/>
  <c r="K389" i="13"/>
  <c r="K391" i="13"/>
  <c r="K373" i="13"/>
  <c r="K375" i="13"/>
  <c r="K392" i="13"/>
  <c r="K835" i="13"/>
  <c r="K845" i="13"/>
  <c r="K830" i="13"/>
  <c r="K802" i="13"/>
  <c r="K842" i="13"/>
  <c r="K849" i="13"/>
  <c r="K812" i="13"/>
  <c r="K857" i="13"/>
  <c r="K811" i="13"/>
  <c r="K822" i="13"/>
  <c r="K806" i="13"/>
  <c r="K850" i="13"/>
  <c r="K820" i="13"/>
  <c r="K816" i="13"/>
  <c r="K810" i="13"/>
  <c r="K808" i="13"/>
  <c r="K815" i="13"/>
  <c r="K828" i="13"/>
  <c r="K824" i="13"/>
  <c r="K853" i="13"/>
  <c r="K801" i="13"/>
  <c r="K823" i="13"/>
  <c r="K836" i="13"/>
  <c r="K832" i="13"/>
  <c r="K839" i="13"/>
  <c r="K843" i="13"/>
  <c r="K847" i="13"/>
  <c r="K838" i="13"/>
  <c r="K855" i="13"/>
  <c r="K809" i="13"/>
  <c r="K821" i="13"/>
  <c r="K831" i="13"/>
  <c r="K814" i="13"/>
  <c r="K844" i="13"/>
  <c r="K805" i="13"/>
  <c r="K837" i="13"/>
  <c r="K827" i="13"/>
  <c r="K852" i="13"/>
  <c r="K807" i="13"/>
  <c r="K819" i="13"/>
  <c r="K813" i="13"/>
  <c r="K804" i="13"/>
  <c r="K803" i="13"/>
  <c r="K817" i="13"/>
  <c r="K840" i="13"/>
  <c r="K818" i="13"/>
  <c r="K825" i="13"/>
  <c r="K848" i="13"/>
  <c r="K826" i="13"/>
  <c r="K833" i="13"/>
  <c r="K856" i="13"/>
  <c r="K834" i="13"/>
  <c r="K841" i="13"/>
  <c r="K829" i="13"/>
  <c r="K854" i="13"/>
  <c r="K846" i="13"/>
  <c r="K851" i="13"/>
  <c r="G679" i="13"/>
  <c r="G632" i="13"/>
  <c r="G640" i="13"/>
  <c r="G648" i="13"/>
  <c r="G657" i="13"/>
  <c r="G683" i="13"/>
  <c r="G653" i="13"/>
  <c r="G660" i="13"/>
  <c r="G638" i="13"/>
  <c r="G641" i="13"/>
  <c r="G686" i="13"/>
  <c r="G674" i="13"/>
  <c r="G664" i="13"/>
  <c r="G662" i="13"/>
  <c r="G646" i="13"/>
  <c r="G685" i="13"/>
  <c r="G670" i="13"/>
  <c r="G668" i="13"/>
  <c r="G635" i="13"/>
  <c r="G675" i="13"/>
  <c r="G658" i="13"/>
  <c r="G639" i="13"/>
  <c r="G681" i="13"/>
  <c r="G655" i="13"/>
  <c r="G652" i="13"/>
  <c r="G645" i="13"/>
  <c r="G656" i="13"/>
  <c r="G633" i="13"/>
  <c r="G636" i="13"/>
  <c r="G669" i="13"/>
  <c r="G630" i="13"/>
  <c r="G672" i="13"/>
  <c r="G667" i="13"/>
  <c r="G678" i="13"/>
  <c r="G665" i="13"/>
  <c r="G637" i="13"/>
  <c r="G676" i="13"/>
  <c r="G682" i="13"/>
  <c r="G680" i="13"/>
  <c r="G643" i="13"/>
  <c r="G650" i="13"/>
  <c r="G654" i="13"/>
  <c r="G661" i="13"/>
  <c r="G649" i="13"/>
  <c r="G651" i="13"/>
  <c r="G631" i="13"/>
  <c r="G671" i="13"/>
  <c r="G666" i="13"/>
  <c r="G673" i="13"/>
  <c r="G659" i="13"/>
  <c r="G663" i="13"/>
  <c r="G647" i="13"/>
  <c r="G634" i="13"/>
  <c r="G677" i="13"/>
  <c r="G642" i="13"/>
  <c r="G644" i="13"/>
  <c r="G684" i="13"/>
  <c r="H635" i="13"/>
  <c r="H643" i="13"/>
  <c r="H651" i="13"/>
  <c r="H660" i="13"/>
  <c r="H676" i="13"/>
  <c r="H684" i="13"/>
  <c r="H636" i="13"/>
  <c r="H644" i="13"/>
  <c r="H652" i="13"/>
  <c r="H663" i="13"/>
  <c r="H664" i="13"/>
  <c r="H631" i="13"/>
  <c r="H639" i="13"/>
  <c r="H647" i="13"/>
  <c r="H655" i="13"/>
  <c r="H667" i="13"/>
  <c r="H679" i="13"/>
  <c r="H656" i="13"/>
  <c r="H668" i="13"/>
  <c r="H680" i="13"/>
  <c r="H671" i="13"/>
  <c r="H633" i="13"/>
  <c r="H641" i="13"/>
  <c r="H649" i="13"/>
  <c r="H672" i="13"/>
  <c r="H634" i="13"/>
  <c r="H642" i="13"/>
  <c r="H650" i="13"/>
  <c r="H659" i="13"/>
  <c r="H675" i="13"/>
  <c r="H683" i="13"/>
  <c r="H662" i="13"/>
  <c r="H658" i="13"/>
  <c r="H653" i="13"/>
  <c r="H686" i="13"/>
  <c r="H654" i="13"/>
  <c r="H666" i="13"/>
  <c r="H674" i="13"/>
  <c r="H670" i="13"/>
  <c r="H645" i="13"/>
  <c r="H682" i="13"/>
  <c r="H638" i="13"/>
  <c r="H657" i="13"/>
  <c r="H640" i="13"/>
  <c r="H677" i="13"/>
  <c r="H669" i="13"/>
  <c r="H630" i="13"/>
  <c r="H637" i="13"/>
  <c r="H685" i="13"/>
  <c r="H648" i="13"/>
  <c r="H681" i="13"/>
  <c r="H632" i="13"/>
  <c r="H673" i="13"/>
  <c r="H678" i="13"/>
  <c r="H665" i="13"/>
  <c r="H646" i="13"/>
  <c r="H661" i="13"/>
  <c r="I768" i="13"/>
  <c r="I794" i="13"/>
  <c r="I765" i="13"/>
  <c r="I797" i="13"/>
  <c r="I752" i="13"/>
  <c r="I799" i="13"/>
  <c r="I755" i="13"/>
  <c r="I782" i="13"/>
  <c r="I798" i="13"/>
  <c r="I769" i="13"/>
  <c r="I747" i="13"/>
  <c r="I754" i="13"/>
  <c r="I760" i="13"/>
  <c r="I800" i="13"/>
  <c r="I751" i="13"/>
  <c r="I778" i="13"/>
  <c r="I756" i="13"/>
  <c r="I773" i="13"/>
  <c r="I771" i="13"/>
  <c r="I744" i="13"/>
  <c r="I767" i="13"/>
  <c r="I750" i="13"/>
  <c r="I759" i="13"/>
  <c r="I748" i="13"/>
  <c r="I780" i="13"/>
  <c r="I761" i="13"/>
  <c r="I793" i="13"/>
  <c r="I774" i="13"/>
  <c r="I770" i="13"/>
  <c r="I753" i="13"/>
  <c r="I764" i="13"/>
  <c r="I783" i="13"/>
  <c r="I775" i="13"/>
  <c r="I757" i="13"/>
  <c r="I776" i="13"/>
  <c r="I788" i="13"/>
  <c r="I792" i="13"/>
  <c r="I777" i="13"/>
  <c r="I791" i="13"/>
  <c r="I790" i="13"/>
  <c r="I749" i="13"/>
  <c r="I762" i="13"/>
  <c r="I745" i="13"/>
  <c r="I784" i="13"/>
  <c r="I763" i="13"/>
  <c r="I796" i="13"/>
  <c r="I781" i="13"/>
  <c r="I786" i="13"/>
  <c r="I766" i="13"/>
  <c r="I785" i="13"/>
  <c r="I758" i="13"/>
  <c r="I789" i="13"/>
  <c r="I787" i="13"/>
  <c r="I746" i="13"/>
  <c r="I772" i="13"/>
  <c r="I779" i="13"/>
  <c r="I795" i="13"/>
  <c r="J740" i="13"/>
  <c r="J708" i="13"/>
  <c r="J720" i="13"/>
  <c r="J712" i="13"/>
  <c r="J710" i="13"/>
  <c r="J742" i="13"/>
  <c r="J715" i="13"/>
  <c r="J700" i="13"/>
  <c r="J721" i="13"/>
  <c r="J704" i="13"/>
  <c r="J714" i="13"/>
  <c r="J687" i="13"/>
  <c r="J719" i="13"/>
  <c r="J713" i="13"/>
  <c r="J696" i="13"/>
  <c r="J692" i="13"/>
  <c r="J717" i="13"/>
  <c r="J701" i="13"/>
  <c r="J718" i="13"/>
  <c r="J691" i="13"/>
  <c r="J723" i="13"/>
  <c r="J732" i="13"/>
  <c r="J709" i="13"/>
  <c r="J705" i="13"/>
  <c r="J697" i="13"/>
  <c r="J706" i="13"/>
  <c r="J738" i="13"/>
  <c r="J711" i="13"/>
  <c r="J743" i="13"/>
  <c r="J725" i="13"/>
  <c r="J688" i="13"/>
  <c r="J698" i="13"/>
  <c r="J703" i="13"/>
  <c r="J689" i="13"/>
  <c r="J702" i="13"/>
  <c r="J707" i="13"/>
  <c r="J722" i="13"/>
  <c r="J727" i="13"/>
  <c r="J728" i="13"/>
  <c r="J724" i="13"/>
  <c r="J716" i="13"/>
  <c r="J726" i="13"/>
  <c r="J731" i="13"/>
  <c r="J741" i="13"/>
  <c r="J737" i="13"/>
  <c r="J729" i="13"/>
  <c r="J730" i="13"/>
  <c r="J735" i="13"/>
  <c r="J736" i="13"/>
  <c r="J690" i="13"/>
  <c r="J695" i="13"/>
  <c r="J694" i="13"/>
  <c r="J699" i="13"/>
  <c r="J693" i="13"/>
  <c r="J739" i="13"/>
  <c r="J733" i="13"/>
  <c r="J734" i="13"/>
  <c r="K706" i="13"/>
  <c r="K738" i="13"/>
  <c r="K719" i="13"/>
  <c r="K700" i="13"/>
  <c r="K720" i="13"/>
  <c r="K695" i="13"/>
  <c r="K697" i="13"/>
  <c r="K737" i="13"/>
  <c r="K710" i="13"/>
  <c r="K742" i="13"/>
  <c r="K736" i="13"/>
  <c r="K713" i="13"/>
  <c r="K696" i="13"/>
  <c r="K733" i="13"/>
  <c r="K707" i="13"/>
  <c r="K714" i="13"/>
  <c r="K715" i="13"/>
  <c r="K709" i="13"/>
  <c r="K735" i="13"/>
  <c r="K740" i="13"/>
  <c r="K727" i="13"/>
  <c r="K718" i="13"/>
  <c r="K732" i="13"/>
  <c r="K711" i="13"/>
  <c r="K708" i="13"/>
  <c r="K691" i="13"/>
  <c r="K726" i="13"/>
  <c r="K687" i="13"/>
  <c r="K688" i="13"/>
  <c r="K705" i="13"/>
  <c r="K721" i="13"/>
  <c r="K730" i="13"/>
  <c r="K704" i="13"/>
  <c r="K701" i="13"/>
  <c r="K723" i="13"/>
  <c r="K725" i="13"/>
  <c r="K734" i="13"/>
  <c r="K717" i="13"/>
  <c r="K703" i="13"/>
  <c r="K731" i="13"/>
  <c r="K729" i="13"/>
  <c r="K722" i="13"/>
  <c r="K693" i="13"/>
  <c r="K699" i="13"/>
  <c r="K712" i="13"/>
  <c r="K716" i="13"/>
  <c r="K692" i="13"/>
  <c r="K689" i="13"/>
  <c r="K739" i="13"/>
  <c r="K690" i="13"/>
  <c r="K728" i="13"/>
  <c r="K694" i="13"/>
  <c r="K741" i="13"/>
  <c r="K698" i="13"/>
  <c r="K743" i="13"/>
  <c r="K702" i="13"/>
  <c r="K724" i="13"/>
  <c r="D430" i="8"/>
  <c r="D420" i="8"/>
  <c r="D426" i="8"/>
  <c r="D447" i="8"/>
  <c r="D449" i="8"/>
  <c r="D438" i="8"/>
  <c r="D440" i="8"/>
  <c r="D431" i="8"/>
  <c r="D416" i="8"/>
  <c r="D445" i="8"/>
  <c r="D471" i="8"/>
  <c r="D434" i="8"/>
  <c r="D419" i="8"/>
  <c r="D417" i="8"/>
  <c r="D441" i="8"/>
  <c r="D427" i="8"/>
  <c r="D462" i="8"/>
  <c r="D464" i="8"/>
  <c r="D422" i="8"/>
  <c r="D446" i="8"/>
  <c r="D466" i="8"/>
  <c r="G803" i="13"/>
  <c r="G809" i="13"/>
  <c r="G811" i="13"/>
  <c r="G805" i="13"/>
  <c r="G807" i="13"/>
  <c r="G801" i="13"/>
  <c r="G814" i="13"/>
  <c r="G822" i="13"/>
  <c r="G830" i="13"/>
  <c r="G838" i="13"/>
  <c r="G846" i="13"/>
  <c r="G854" i="13"/>
  <c r="G815" i="13"/>
  <c r="G823" i="13"/>
  <c r="G831" i="13"/>
  <c r="G839" i="13"/>
  <c r="G847" i="13"/>
  <c r="G855" i="13"/>
  <c r="G816" i="13"/>
  <c r="G824" i="13"/>
  <c r="G832" i="13"/>
  <c r="G840" i="13"/>
  <c r="G848" i="13"/>
  <c r="G856" i="13"/>
  <c r="G813" i="13"/>
  <c r="G821" i="13"/>
  <c r="G829" i="13"/>
  <c r="G837" i="13"/>
  <c r="G845" i="13"/>
  <c r="G853" i="13"/>
  <c r="G825" i="13"/>
  <c r="G841" i="13"/>
  <c r="G857" i="13"/>
  <c r="G806" i="13"/>
  <c r="G804" i="13"/>
  <c r="G826" i="13"/>
  <c r="G842" i="13"/>
  <c r="G808" i="13"/>
  <c r="G827" i="13"/>
  <c r="G843" i="13"/>
  <c r="G802" i="13"/>
  <c r="G820" i="13"/>
  <c r="G836" i="13"/>
  <c r="G852" i="13"/>
  <c r="G817" i="13"/>
  <c r="G849" i="13"/>
  <c r="G818" i="13"/>
  <c r="G850" i="13"/>
  <c r="G819" i="13"/>
  <c r="G851" i="13"/>
  <c r="G828" i="13"/>
  <c r="G833" i="13"/>
  <c r="G834" i="13"/>
  <c r="G835" i="13"/>
  <c r="G812" i="13"/>
  <c r="G810" i="13"/>
  <c r="G844" i="13"/>
  <c r="F802" i="13"/>
  <c r="F810" i="13"/>
  <c r="F854" i="13"/>
  <c r="F846" i="13"/>
  <c r="F838" i="13"/>
  <c r="F830" i="13"/>
  <c r="F822" i="13"/>
  <c r="F814" i="13"/>
  <c r="F804" i="13"/>
  <c r="F852" i="13"/>
  <c r="F836" i="13"/>
  <c r="F820" i="13"/>
  <c r="F843" i="13"/>
  <c r="F819" i="13"/>
  <c r="F834" i="13"/>
  <c r="F841" i="13"/>
  <c r="F801" i="13"/>
  <c r="F839" i="13"/>
  <c r="F823" i="13"/>
  <c r="F803" i="13"/>
  <c r="F811" i="13"/>
  <c r="F853" i="13"/>
  <c r="F845" i="13"/>
  <c r="F837" i="13"/>
  <c r="F829" i="13"/>
  <c r="F821" i="13"/>
  <c r="F813" i="13"/>
  <c r="F812" i="13"/>
  <c r="F844" i="13"/>
  <c r="F828" i="13"/>
  <c r="F805" i="13"/>
  <c r="F851" i="13"/>
  <c r="F835" i="13"/>
  <c r="F842" i="13"/>
  <c r="F807" i="13"/>
  <c r="F833" i="13"/>
  <c r="F831" i="13"/>
  <c r="F827" i="13"/>
  <c r="F806" i="13"/>
  <c r="F850" i="13"/>
  <c r="F817" i="13"/>
  <c r="F855" i="13"/>
  <c r="F826" i="13"/>
  <c r="F857" i="13"/>
  <c r="F818" i="13"/>
  <c r="F849" i="13"/>
  <c r="F825" i="13"/>
  <c r="F808" i="13"/>
  <c r="F856" i="13"/>
  <c r="F848" i="13"/>
  <c r="F840" i="13"/>
  <c r="F832" i="13"/>
  <c r="F824" i="13"/>
  <c r="F816" i="13"/>
  <c r="F809" i="13"/>
  <c r="F847" i="13"/>
  <c r="F815" i="13"/>
  <c r="D459" i="8"/>
  <c r="D454" i="8"/>
  <c r="D439" i="8"/>
  <c r="D465" i="8"/>
  <c r="D463" i="8"/>
  <c r="D455" i="8"/>
  <c r="D444" i="8"/>
  <c r="J854" i="13"/>
  <c r="J809" i="13"/>
  <c r="J814" i="13"/>
  <c r="J830" i="13"/>
  <c r="J842" i="13"/>
  <c r="J848" i="13"/>
  <c r="J851" i="13"/>
  <c r="J824" i="13"/>
  <c r="J827" i="13"/>
  <c r="J804" i="13"/>
  <c r="J818" i="13"/>
  <c r="J834" i="13"/>
  <c r="J840" i="13"/>
  <c r="J843" i="13"/>
  <c r="J846" i="13"/>
  <c r="J822" i="13"/>
  <c r="J856" i="13"/>
  <c r="J801" i="13"/>
  <c r="J816" i="13"/>
  <c r="J819" i="13"/>
  <c r="J850" i="13"/>
  <c r="J826" i="13"/>
  <c r="J832" i="13"/>
  <c r="J835" i="13"/>
  <c r="J838" i="13"/>
  <c r="J806" i="13"/>
  <c r="J811" i="13"/>
  <c r="J825" i="13"/>
  <c r="J852" i="13"/>
  <c r="J831" i="13"/>
  <c r="J810" i="13"/>
  <c r="J853" i="13"/>
  <c r="J817" i="13"/>
  <c r="J844" i="13"/>
  <c r="J823" i="13"/>
  <c r="J845" i="13"/>
  <c r="J808" i="13"/>
  <c r="J836" i="13"/>
  <c r="J815" i="13"/>
  <c r="J802" i="13"/>
  <c r="J807" i="13"/>
  <c r="J805" i="13"/>
  <c r="J833" i="13"/>
  <c r="J839" i="13"/>
  <c r="J829" i="13"/>
  <c r="J821" i="13"/>
  <c r="J813" i="13"/>
  <c r="J857" i="13"/>
  <c r="J841" i="13"/>
  <c r="J837" i="13"/>
  <c r="J812" i="13"/>
  <c r="J820" i="13"/>
  <c r="J803" i="13"/>
  <c r="J849" i="13"/>
  <c r="J855" i="13"/>
  <c r="J847" i="13"/>
  <c r="J828" i="13"/>
  <c r="D435" i="8"/>
  <c r="D467" i="8"/>
  <c r="D472" i="8"/>
  <c r="D468" i="8"/>
  <c r="D418" i="8"/>
  <c r="D460" i="8"/>
  <c r="D456" i="8"/>
  <c r="D448" i="8"/>
  <c r="J493" i="13"/>
  <c r="J494" i="13"/>
  <c r="J495" i="13"/>
  <c r="J461" i="13"/>
  <c r="J474" i="13"/>
  <c r="J491" i="13"/>
  <c r="J504" i="13"/>
  <c r="J512" i="13"/>
  <c r="J465" i="13"/>
  <c r="J502" i="13"/>
  <c r="J503" i="13"/>
  <c r="J466" i="13"/>
  <c r="J492" i="13"/>
  <c r="J496" i="13"/>
  <c r="J509" i="13"/>
  <c r="J467" i="13"/>
  <c r="J473" i="13"/>
  <c r="J510" i="13"/>
  <c r="J511" i="13"/>
  <c r="J484" i="13"/>
  <c r="J475" i="13"/>
  <c r="J501" i="13"/>
  <c r="J514" i="13"/>
  <c r="J477" i="13"/>
  <c r="J513" i="13"/>
  <c r="J486" i="13"/>
  <c r="J487" i="13"/>
  <c r="J469" i="13"/>
  <c r="J460" i="13"/>
  <c r="J499" i="13"/>
  <c r="J507" i="13"/>
  <c r="J500" i="13"/>
  <c r="J482" i="13"/>
  <c r="J489" i="13"/>
  <c r="J471" i="13"/>
  <c r="J459" i="13"/>
  <c r="J498" i="13"/>
  <c r="J497" i="13"/>
  <c r="J462" i="13"/>
  <c r="J479" i="13"/>
  <c r="J464" i="13"/>
  <c r="J468" i="13"/>
  <c r="J476" i="13"/>
  <c r="J505" i="13"/>
  <c r="J470" i="13"/>
  <c r="J515" i="13"/>
  <c r="J480" i="13"/>
  <c r="J506" i="13"/>
  <c r="J483" i="13"/>
  <c r="J478" i="13"/>
  <c r="J485" i="13"/>
  <c r="J490" i="13"/>
  <c r="J481" i="13"/>
  <c r="J463" i="13"/>
  <c r="J488" i="13"/>
  <c r="J508" i="13"/>
  <c r="J472" i="13"/>
  <c r="J757" i="13"/>
  <c r="J776" i="13"/>
  <c r="J764" i="13"/>
  <c r="J744" i="13"/>
  <c r="J773" i="13"/>
  <c r="J785" i="13"/>
  <c r="J761" i="13"/>
  <c r="J780" i="13"/>
  <c r="J800" i="13"/>
  <c r="J768" i="13"/>
  <c r="J796" i="13"/>
  <c r="J774" i="13"/>
  <c r="J747" i="13"/>
  <c r="J779" i="13"/>
  <c r="J781" i="13"/>
  <c r="J746" i="13"/>
  <c r="J778" i="13"/>
  <c r="J751" i="13"/>
  <c r="J783" i="13"/>
  <c r="J772" i="13"/>
  <c r="J752" i="13"/>
  <c r="J750" i="13"/>
  <c r="J782" i="13"/>
  <c r="J755" i="13"/>
  <c r="J787" i="13"/>
  <c r="J792" i="13"/>
  <c r="J765" i="13"/>
  <c r="J770" i="13"/>
  <c r="J775" i="13"/>
  <c r="J788" i="13"/>
  <c r="J777" i="13"/>
  <c r="J793" i="13"/>
  <c r="J762" i="13"/>
  <c r="J767" i="13"/>
  <c r="J789" i="13"/>
  <c r="J766" i="13"/>
  <c r="J771" i="13"/>
  <c r="J786" i="13"/>
  <c r="J791" i="13"/>
  <c r="J784" i="13"/>
  <c r="J790" i="13"/>
  <c r="J795" i="13"/>
  <c r="J760" i="13"/>
  <c r="J794" i="13"/>
  <c r="J799" i="13"/>
  <c r="J756" i="13"/>
  <c r="J748" i="13"/>
  <c r="J754" i="13"/>
  <c r="J759" i="13"/>
  <c r="J745" i="13"/>
  <c r="J749" i="13"/>
  <c r="J758" i="13"/>
  <c r="J763" i="13"/>
  <c r="J797" i="13"/>
  <c r="J769" i="13"/>
  <c r="J798" i="13"/>
  <c r="J753" i="13"/>
  <c r="G380" i="13"/>
  <c r="G369" i="13"/>
  <c r="G401" i="13"/>
  <c r="G392" i="13"/>
  <c r="G390" i="13"/>
  <c r="G345" i="13"/>
  <c r="G373" i="13"/>
  <c r="G394" i="13"/>
  <c r="G354" i="13"/>
  <c r="G356" i="13"/>
  <c r="G382" i="13"/>
  <c r="G349" i="13"/>
  <c r="G346" i="13"/>
  <c r="G377" i="13"/>
  <c r="G363" i="13"/>
  <c r="G359" i="13"/>
  <c r="G352" i="13"/>
  <c r="G399" i="13"/>
  <c r="G365" i="13"/>
  <c r="G397" i="13"/>
  <c r="G398" i="13"/>
  <c r="G379" i="13"/>
  <c r="G388" i="13"/>
  <c r="G348" i="13"/>
  <c r="G364" i="13"/>
  <c r="G374" i="13"/>
  <c r="G367" i="13"/>
  <c r="G353" i="13"/>
  <c r="G355" i="13"/>
  <c r="G366" i="13"/>
  <c r="G391" i="13"/>
  <c r="G371" i="13"/>
  <c r="G357" i="13"/>
  <c r="G383" i="13"/>
  <c r="G347" i="13"/>
  <c r="G368" i="13"/>
  <c r="G361" i="13"/>
  <c r="G351" i="13"/>
  <c r="G396" i="13"/>
  <c r="G350" i="13"/>
  <c r="G389" i="13"/>
  <c r="G360" i="13"/>
  <c r="G378" i="13"/>
  <c r="G393" i="13"/>
  <c r="G362" i="13"/>
  <c r="G395" i="13"/>
  <c r="G372" i="13"/>
  <c r="G400" i="13"/>
  <c r="G386" i="13"/>
  <c r="G381" i="13"/>
  <c r="G385" i="13"/>
  <c r="G384" i="13"/>
  <c r="G358" i="13"/>
  <c r="G376" i="13"/>
  <c r="G370" i="13"/>
  <c r="G375" i="13"/>
  <c r="G387" i="13"/>
  <c r="K463" i="13"/>
  <c r="K471" i="13"/>
  <c r="K479" i="13"/>
  <c r="K487" i="13"/>
  <c r="K495" i="13"/>
  <c r="K503" i="13"/>
  <c r="K511" i="13"/>
  <c r="K464" i="13"/>
  <c r="K472" i="13"/>
  <c r="K480" i="13"/>
  <c r="K488" i="13"/>
  <c r="K496" i="13"/>
  <c r="K504" i="13"/>
  <c r="K512" i="13"/>
  <c r="K465" i="13"/>
  <c r="K473" i="13"/>
  <c r="K481" i="13"/>
  <c r="K489" i="13"/>
  <c r="K497" i="13"/>
  <c r="K505" i="13"/>
  <c r="K513" i="13"/>
  <c r="K466" i="13"/>
  <c r="K474" i="13"/>
  <c r="K482" i="13"/>
  <c r="K490" i="13"/>
  <c r="K498" i="13"/>
  <c r="K506" i="13"/>
  <c r="K514" i="13"/>
  <c r="K460" i="13"/>
  <c r="K461" i="13"/>
  <c r="K462" i="13"/>
  <c r="K467" i="13"/>
  <c r="K483" i="13"/>
  <c r="K499" i="13"/>
  <c r="K515" i="13"/>
  <c r="K468" i="13"/>
  <c r="K484" i="13"/>
  <c r="K500" i="13"/>
  <c r="K469" i="13"/>
  <c r="K485" i="13"/>
  <c r="K501" i="13"/>
  <c r="K470" i="13"/>
  <c r="K486" i="13"/>
  <c r="K502" i="13"/>
  <c r="K475" i="13"/>
  <c r="K491" i="13"/>
  <c r="K507" i="13"/>
  <c r="K476" i="13"/>
  <c r="K492" i="13"/>
  <c r="K508" i="13"/>
  <c r="K477" i="13"/>
  <c r="K493" i="13"/>
  <c r="K509" i="13"/>
  <c r="K459" i="13"/>
  <c r="K478" i="13"/>
  <c r="K494" i="13"/>
  <c r="K510" i="13"/>
  <c r="M518" i="13"/>
  <c r="M532" i="13"/>
  <c r="M551" i="13"/>
  <c r="M564" i="13"/>
  <c r="M527" i="13"/>
  <c r="M540" i="13"/>
  <c r="M559" i="13"/>
  <c r="M572" i="13"/>
  <c r="M571" i="13"/>
  <c r="M539" i="13"/>
  <c r="M533" i="13"/>
  <c r="M565" i="13"/>
  <c r="M542" i="13"/>
  <c r="M543" i="13"/>
  <c r="M537" i="13"/>
  <c r="M569" i="13"/>
  <c r="M546" i="13"/>
  <c r="M568" i="13"/>
  <c r="M536" i="13"/>
  <c r="M519" i="13"/>
  <c r="M547" i="13"/>
  <c r="M529" i="13"/>
  <c r="M561" i="13"/>
  <c r="M538" i="13"/>
  <c r="M570" i="13"/>
  <c r="M544" i="13"/>
  <c r="M552" i="13"/>
  <c r="M524" i="13"/>
  <c r="M516" i="13"/>
  <c r="M522" i="13"/>
  <c r="M566" i="13"/>
  <c r="M525" i="13"/>
  <c r="M526" i="13"/>
  <c r="M531" i="13"/>
  <c r="M523" i="13"/>
  <c r="M557" i="13"/>
  <c r="M521" i="13"/>
  <c r="M558" i="13"/>
  <c r="M528" i="13"/>
  <c r="M534" i="13"/>
  <c r="M563" i="13"/>
  <c r="M567" i="13"/>
  <c r="M541" i="13"/>
  <c r="M550" i="13"/>
  <c r="M545" i="13"/>
  <c r="M554" i="13"/>
  <c r="M535" i="13"/>
  <c r="M517" i="13"/>
  <c r="M555" i="13"/>
  <c r="M549" i="13"/>
  <c r="M562" i="13"/>
  <c r="M553" i="13"/>
  <c r="M520" i="13"/>
  <c r="M560" i="13"/>
  <c r="M530" i="13"/>
  <c r="M556" i="13"/>
  <c r="M548" i="13"/>
  <c r="J676" i="13"/>
  <c r="J637" i="13"/>
  <c r="J645" i="13"/>
  <c r="J647" i="13"/>
  <c r="J632" i="13"/>
  <c r="J640" i="13"/>
  <c r="J656" i="13"/>
  <c r="J680" i="13"/>
  <c r="J638" i="13"/>
  <c r="J678" i="13"/>
  <c r="J652" i="13"/>
  <c r="J683" i="13"/>
  <c r="J677" i="13"/>
  <c r="J673" i="13"/>
  <c r="J665" i="13"/>
  <c r="J641" i="13"/>
  <c r="J639" i="13"/>
  <c r="J646" i="13"/>
  <c r="J682" i="13"/>
  <c r="J655" i="13"/>
  <c r="J684" i="13"/>
  <c r="J654" i="13"/>
  <c r="J686" i="13"/>
  <c r="J659" i="13"/>
  <c r="J630" i="13"/>
  <c r="J674" i="13"/>
  <c r="J651" i="13"/>
  <c r="J644" i="13"/>
  <c r="J679" i="13"/>
  <c r="J681" i="13"/>
  <c r="J664" i="13"/>
  <c r="J660" i="13"/>
  <c r="J649" i="13"/>
  <c r="J657" i="13"/>
  <c r="J635" i="13"/>
  <c r="J669" i="13"/>
  <c r="J634" i="13"/>
  <c r="J643" i="13"/>
  <c r="J636" i="13"/>
  <c r="J633" i="13"/>
  <c r="J631" i="13"/>
  <c r="J685" i="13"/>
  <c r="J658" i="13"/>
  <c r="J663" i="13"/>
  <c r="J661" i="13"/>
  <c r="J662" i="13"/>
  <c r="J667" i="13"/>
  <c r="J648" i="13"/>
  <c r="J666" i="13"/>
  <c r="J671" i="13"/>
  <c r="J653" i="13"/>
  <c r="J672" i="13"/>
  <c r="J642" i="13"/>
  <c r="J675" i="13"/>
  <c r="J650" i="13"/>
  <c r="J670" i="13"/>
  <c r="J668" i="13"/>
  <c r="I461" i="13"/>
  <c r="I469" i="13"/>
  <c r="I477" i="13"/>
  <c r="I485" i="13"/>
  <c r="I493" i="13"/>
  <c r="I501" i="13"/>
  <c r="I509" i="13"/>
  <c r="I462" i="13"/>
  <c r="I470" i="13"/>
  <c r="I478" i="13"/>
  <c r="I486" i="13"/>
  <c r="I494" i="13"/>
  <c r="I502" i="13"/>
  <c r="I510" i="13"/>
  <c r="I463" i="13"/>
  <c r="I471" i="13"/>
  <c r="I479" i="13"/>
  <c r="I487" i="13"/>
  <c r="I495" i="13"/>
  <c r="I503" i="13"/>
  <c r="I511" i="13"/>
  <c r="I464" i="13"/>
  <c r="I472" i="13"/>
  <c r="I480" i="13"/>
  <c r="I488" i="13"/>
  <c r="I496" i="13"/>
  <c r="I504" i="13"/>
  <c r="I512" i="13"/>
  <c r="I460" i="13"/>
  <c r="I476" i="13"/>
  <c r="I492" i="13"/>
  <c r="I508" i="13"/>
  <c r="I465" i="13"/>
  <c r="I481" i="13"/>
  <c r="I497" i="13"/>
  <c r="I513" i="13"/>
  <c r="I466" i="13"/>
  <c r="I482" i="13"/>
  <c r="I498" i="13"/>
  <c r="I514" i="13"/>
  <c r="I459" i="13"/>
  <c r="I475" i="13"/>
  <c r="I491" i="13"/>
  <c r="I507" i="13"/>
  <c r="I490" i="13"/>
  <c r="I467" i="13"/>
  <c r="I499" i="13"/>
  <c r="I468" i="13"/>
  <c r="I500" i="13"/>
  <c r="I473" i="13"/>
  <c r="I505" i="13"/>
  <c r="I474" i="13"/>
  <c r="I506" i="13"/>
  <c r="I483" i="13"/>
  <c r="I515" i="13"/>
  <c r="I484" i="13"/>
  <c r="I489" i="13"/>
  <c r="L461" i="13"/>
  <c r="L466" i="13"/>
  <c r="L474" i="13"/>
  <c r="L482" i="13"/>
  <c r="L490" i="13"/>
  <c r="L498" i="13"/>
  <c r="L506" i="13"/>
  <c r="L514" i="13"/>
  <c r="L467" i="13"/>
  <c r="L475" i="13"/>
  <c r="L483" i="13"/>
  <c r="L491" i="13"/>
  <c r="L499" i="13"/>
  <c r="L507" i="13"/>
  <c r="L515" i="13"/>
  <c r="L459" i="13"/>
  <c r="L468" i="13"/>
  <c r="L476" i="13"/>
  <c r="L484" i="13"/>
  <c r="L492" i="13"/>
  <c r="L500" i="13"/>
  <c r="L508" i="13"/>
  <c r="L465" i="13"/>
  <c r="L473" i="13"/>
  <c r="L481" i="13"/>
  <c r="L489" i="13"/>
  <c r="L497" i="13"/>
  <c r="L505" i="13"/>
  <c r="L513" i="13"/>
  <c r="L470" i="13"/>
  <c r="L486" i="13"/>
  <c r="L502" i="13"/>
  <c r="L471" i="13"/>
  <c r="L487" i="13"/>
  <c r="L503" i="13"/>
  <c r="L472" i="13"/>
  <c r="L488" i="13"/>
  <c r="L504" i="13"/>
  <c r="L460" i="13"/>
  <c r="L477" i="13"/>
  <c r="L493" i="13"/>
  <c r="L509" i="13"/>
  <c r="L462" i="13"/>
  <c r="L478" i="13"/>
  <c r="L494" i="13"/>
  <c r="L510" i="13"/>
  <c r="L463" i="13"/>
  <c r="L479" i="13"/>
  <c r="L495" i="13"/>
  <c r="L511" i="13"/>
  <c r="L464" i="13"/>
  <c r="L480" i="13"/>
  <c r="L496" i="13"/>
  <c r="L512" i="13"/>
  <c r="L469" i="13"/>
  <c r="L485" i="13"/>
  <c r="L501" i="13"/>
  <c r="L413" i="13"/>
  <c r="L421" i="13"/>
  <c r="L429" i="13"/>
  <c r="L437" i="13"/>
  <c r="L445" i="13"/>
  <c r="L453" i="13"/>
  <c r="L414" i="13"/>
  <c r="L422" i="13"/>
  <c r="L430" i="13"/>
  <c r="L438" i="13"/>
  <c r="L446" i="13"/>
  <c r="L454" i="13"/>
  <c r="L415" i="13"/>
  <c r="L425" i="13"/>
  <c r="L435" i="13"/>
  <c r="L447" i="13"/>
  <c r="L457" i="13"/>
  <c r="L405" i="13"/>
  <c r="L416" i="13"/>
  <c r="L426" i="13"/>
  <c r="L436" i="13"/>
  <c r="L448" i="13"/>
  <c r="L458" i="13"/>
  <c r="L417" i="13"/>
  <c r="L427" i="13"/>
  <c r="L439" i="13"/>
  <c r="L449" i="13"/>
  <c r="L412" i="13"/>
  <c r="L424" i="13"/>
  <c r="L434" i="13"/>
  <c r="L444" i="13"/>
  <c r="L456" i="13"/>
  <c r="L406" i="13"/>
  <c r="L403" i="13"/>
  <c r="L431" i="13"/>
  <c r="L451" i="13"/>
  <c r="L407" i="13"/>
  <c r="L432" i="13"/>
  <c r="L452" i="13"/>
  <c r="L402" i="13"/>
  <c r="L411" i="13"/>
  <c r="L433" i="13"/>
  <c r="L455" i="13"/>
  <c r="L410" i="13"/>
  <c r="L418" i="13"/>
  <c r="L440" i="13"/>
  <c r="L419" i="13"/>
  <c r="L441" i="13"/>
  <c r="L404" i="13"/>
  <c r="L420" i="13"/>
  <c r="L442" i="13"/>
  <c r="L408" i="13"/>
  <c r="L423" i="13"/>
  <c r="L443" i="13"/>
  <c r="L428" i="13"/>
  <c r="L450" i="13"/>
  <c r="L409" i="13"/>
  <c r="B54" i="7"/>
  <c r="B75" i="7" s="1"/>
  <c r="H361" i="13"/>
  <c r="H369" i="13"/>
  <c r="H377" i="13"/>
  <c r="H385" i="13"/>
  <c r="H393" i="13"/>
  <c r="H401" i="13"/>
  <c r="H362" i="13"/>
  <c r="H370" i="13"/>
  <c r="H378" i="13"/>
  <c r="H386" i="13"/>
  <c r="H394" i="13"/>
  <c r="H347" i="13"/>
  <c r="H363" i="13"/>
  <c r="H371" i="13"/>
  <c r="H379" i="13"/>
  <c r="H387" i="13"/>
  <c r="H395" i="13"/>
  <c r="H359" i="13"/>
  <c r="H373" i="13"/>
  <c r="H384" i="13"/>
  <c r="H398" i="13"/>
  <c r="H353" i="13"/>
  <c r="H360" i="13"/>
  <c r="H374" i="13"/>
  <c r="H388" i="13"/>
  <c r="H399" i="13"/>
  <c r="H357" i="13"/>
  <c r="H364" i="13"/>
  <c r="H375" i="13"/>
  <c r="H389" i="13"/>
  <c r="H400" i="13"/>
  <c r="H358" i="13"/>
  <c r="H372" i="13"/>
  <c r="H383" i="13"/>
  <c r="H397" i="13"/>
  <c r="H349" i="13"/>
  <c r="H355" i="13"/>
  <c r="H382" i="13"/>
  <c r="H351" i="13"/>
  <c r="H350" i="13"/>
  <c r="H365" i="13"/>
  <c r="H390" i="13"/>
  <c r="H346" i="13"/>
  <c r="H352" i="13"/>
  <c r="H367" i="13"/>
  <c r="H392" i="13"/>
  <c r="H368" i="13"/>
  <c r="H396" i="13"/>
  <c r="H376" i="13"/>
  <c r="H380" i="13"/>
  <c r="H354" i="13"/>
  <c r="H366" i="13"/>
  <c r="H345" i="13"/>
  <c r="H356" i="13"/>
  <c r="H381" i="13"/>
  <c r="H391" i="13"/>
  <c r="H348" i="13"/>
  <c r="L652" i="13"/>
  <c r="L649" i="13"/>
  <c r="L683" i="13"/>
  <c r="L672" i="13"/>
  <c r="L645" i="13"/>
  <c r="L636" i="13"/>
  <c r="L674" i="13"/>
  <c r="L632" i="13"/>
  <c r="L655" i="13"/>
  <c r="L631" i="13"/>
  <c r="L676" i="13"/>
  <c r="L650" i="13"/>
  <c r="L643" i="13"/>
  <c r="L654" i="13"/>
  <c r="L637" i="13"/>
  <c r="L669" i="13"/>
  <c r="L659" i="13"/>
  <c r="L639" i="13"/>
  <c r="L680" i="13"/>
  <c r="L657" i="13"/>
  <c r="L648" i="13"/>
  <c r="L673" i="13"/>
  <c r="L658" i="13"/>
  <c r="L678" i="13"/>
  <c r="L677" i="13"/>
  <c r="L641" i="13"/>
  <c r="L679" i="13"/>
  <c r="L646" i="13"/>
  <c r="L668" i="13"/>
  <c r="L640" i="13"/>
  <c r="L666" i="13"/>
  <c r="L661" i="13"/>
  <c r="L633" i="13"/>
  <c r="L630" i="13"/>
  <c r="L685" i="13"/>
  <c r="L665" i="13"/>
  <c r="L663" i="13"/>
  <c r="L638" i="13"/>
  <c r="L647" i="13"/>
  <c r="L635" i="13"/>
  <c r="L667" i="13"/>
  <c r="L656" i="13"/>
  <c r="L670" i="13"/>
  <c r="L634" i="13"/>
  <c r="L671" i="13"/>
  <c r="L660" i="13"/>
  <c r="L686" i="13"/>
  <c r="L642" i="13"/>
  <c r="L644" i="13"/>
  <c r="L675" i="13"/>
  <c r="L664" i="13"/>
  <c r="L651" i="13"/>
  <c r="L684" i="13"/>
  <c r="L653" i="13"/>
  <c r="L681" i="13"/>
  <c r="L682" i="13"/>
  <c r="L662" i="13"/>
  <c r="I669" i="13"/>
  <c r="I630" i="13"/>
  <c r="I660" i="13"/>
  <c r="I658" i="13"/>
  <c r="I634" i="13"/>
  <c r="I671" i="13"/>
  <c r="I678" i="13"/>
  <c r="I673" i="13"/>
  <c r="I664" i="13"/>
  <c r="I662" i="13"/>
  <c r="I675" i="13"/>
  <c r="I639" i="13"/>
  <c r="I686" i="13"/>
  <c r="I631" i="13"/>
  <c r="I637" i="13"/>
  <c r="I632" i="13"/>
  <c r="I677" i="13"/>
  <c r="I666" i="13"/>
  <c r="I679" i="13"/>
  <c r="I644" i="13"/>
  <c r="I670" i="13"/>
  <c r="I645" i="13"/>
  <c r="I665" i="13"/>
  <c r="I649" i="13"/>
  <c r="I638" i="13"/>
  <c r="I656" i="13"/>
  <c r="I663" i="13"/>
  <c r="I659" i="13"/>
  <c r="I636" i="13"/>
  <c r="I635" i="13"/>
  <c r="I633" i="13"/>
  <c r="I667" i="13"/>
  <c r="I674" i="13"/>
  <c r="I643" i="13"/>
  <c r="I641" i="13"/>
  <c r="I680" i="13"/>
  <c r="I672" i="13"/>
  <c r="I651" i="13"/>
  <c r="I640" i="13"/>
  <c r="I682" i="13"/>
  <c r="I685" i="13"/>
  <c r="I683" i="13"/>
  <c r="I646" i="13"/>
  <c r="I655" i="13"/>
  <c r="I684" i="13"/>
  <c r="I652" i="13"/>
  <c r="I653" i="13"/>
  <c r="I668" i="13"/>
  <c r="I648" i="13"/>
  <c r="I676" i="13"/>
  <c r="I657" i="13"/>
  <c r="I647" i="13"/>
  <c r="I661" i="13"/>
  <c r="I681" i="13"/>
  <c r="I650" i="13"/>
  <c r="I642" i="13"/>
  <c r="I654" i="13"/>
  <c r="I409" i="13"/>
  <c r="I413" i="13"/>
  <c r="I421" i="13"/>
  <c r="I429" i="13"/>
  <c r="I437" i="13"/>
  <c r="I445" i="13"/>
  <c r="I453" i="13"/>
  <c r="I402" i="13"/>
  <c r="I410" i="13"/>
  <c r="I414" i="13"/>
  <c r="I422" i="13"/>
  <c r="I430" i="13"/>
  <c r="I438" i="13"/>
  <c r="I446" i="13"/>
  <c r="I454" i="13"/>
  <c r="I403" i="13"/>
  <c r="I415" i="13"/>
  <c r="I423" i="13"/>
  <c r="I431" i="13"/>
  <c r="I439" i="13"/>
  <c r="I447" i="13"/>
  <c r="I455" i="13"/>
  <c r="I404" i="13"/>
  <c r="I416" i="13"/>
  <c r="I424" i="13"/>
  <c r="I432" i="13"/>
  <c r="I440" i="13"/>
  <c r="I448" i="13"/>
  <c r="I456" i="13"/>
  <c r="I412" i="13"/>
  <c r="I428" i="13"/>
  <c r="I444" i="13"/>
  <c r="I417" i="13"/>
  <c r="I433" i="13"/>
  <c r="I449" i="13"/>
  <c r="I405" i="13"/>
  <c r="I418" i="13"/>
  <c r="I434" i="13"/>
  <c r="I450" i="13"/>
  <c r="I411" i="13"/>
  <c r="I427" i="13"/>
  <c r="I443" i="13"/>
  <c r="I426" i="13"/>
  <c r="I458" i="13"/>
  <c r="I406" i="13"/>
  <c r="I435" i="13"/>
  <c r="I407" i="13"/>
  <c r="I436" i="13"/>
  <c r="I408" i="13"/>
  <c r="I441" i="13"/>
  <c r="I442" i="13"/>
  <c r="I419" i="13"/>
  <c r="I451" i="13"/>
  <c r="I420" i="13"/>
  <c r="I452" i="13"/>
  <c r="I425" i="13"/>
  <c r="I457" i="13"/>
  <c r="G419" i="13"/>
  <c r="G456" i="13"/>
  <c r="G412" i="13"/>
  <c r="G417" i="13"/>
  <c r="G414" i="13"/>
  <c r="G450" i="13"/>
  <c r="G405" i="13"/>
  <c r="G427" i="13"/>
  <c r="G407" i="13"/>
  <c r="G420" i="13"/>
  <c r="G425" i="13"/>
  <c r="G422" i="13"/>
  <c r="G409" i="13"/>
  <c r="G435" i="13"/>
  <c r="G411" i="13"/>
  <c r="G413" i="13"/>
  <c r="G428" i="13"/>
  <c r="G433" i="13"/>
  <c r="G430" i="13"/>
  <c r="G431" i="13"/>
  <c r="G448" i="13"/>
  <c r="G410" i="13"/>
  <c r="G406" i="13"/>
  <c r="G402" i="13"/>
  <c r="G429" i="13"/>
  <c r="G454" i="13"/>
  <c r="G437" i="13"/>
  <c r="G455" i="13"/>
  <c r="G416" i="13"/>
  <c r="G408" i="13"/>
  <c r="G453" i="13"/>
  <c r="G424" i="13"/>
  <c r="G436" i="13"/>
  <c r="G423" i="13"/>
  <c r="G458" i="13"/>
  <c r="G434" i="13"/>
  <c r="G432" i="13"/>
  <c r="G444" i="13"/>
  <c r="G404" i="13"/>
  <c r="G426" i="13"/>
  <c r="G415" i="13"/>
  <c r="G440" i="13"/>
  <c r="G452" i="13"/>
  <c r="G441" i="13"/>
  <c r="G421" i="13"/>
  <c r="G446" i="13"/>
  <c r="G442" i="13"/>
  <c r="G438" i="13"/>
  <c r="G403" i="13"/>
  <c r="G449" i="13"/>
  <c r="G418" i="13"/>
  <c r="G457" i="13"/>
  <c r="G447" i="13"/>
  <c r="G443" i="13"/>
  <c r="G451" i="13"/>
  <c r="G445" i="13"/>
  <c r="G439" i="13"/>
  <c r="D424" i="8"/>
  <c r="D423" i="8"/>
  <c r="D432" i="8"/>
  <c r="D469" i="8"/>
  <c r="D450" i="8"/>
  <c r="D457" i="8"/>
  <c r="D451" i="8"/>
  <c r="H426" i="13"/>
  <c r="H442" i="13"/>
  <c r="H418" i="13"/>
  <c r="H448" i="13"/>
  <c r="H402" i="13"/>
  <c r="H403" i="13"/>
  <c r="H411" i="13"/>
  <c r="H409" i="13"/>
  <c r="H422" i="13"/>
  <c r="H419" i="13"/>
  <c r="H444" i="13"/>
  <c r="H441" i="13"/>
  <c r="H421" i="13"/>
  <c r="H429" i="13"/>
  <c r="H456" i="13"/>
  <c r="H410" i="13"/>
  <c r="H430" i="13"/>
  <c r="H427" i="13"/>
  <c r="H415" i="13"/>
  <c r="H452" i="13"/>
  <c r="H449" i="13"/>
  <c r="H438" i="13"/>
  <c r="H435" i="13"/>
  <c r="H416" i="13"/>
  <c r="H423" i="13"/>
  <c r="H432" i="13"/>
  <c r="H434" i="13"/>
  <c r="H408" i="13"/>
  <c r="H414" i="13"/>
  <c r="H436" i="13"/>
  <c r="H433" i="13"/>
  <c r="H453" i="13"/>
  <c r="H407" i="13"/>
  <c r="H431" i="13"/>
  <c r="H458" i="13"/>
  <c r="H455" i="13"/>
  <c r="H439" i="13"/>
  <c r="H412" i="13"/>
  <c r="H413" i="13"/>
  <c r="H445" i="13"/>
  <c r="H404" i="13"/>
  <c r="H405" i="13"/>
  <c r="H457" i="13"/>
  <c r="H420" i="13"/>
  <c r="H417" i="13"/>
  <c r="H428" i="13"/>
  <c r="H425" i="13"/>
  <c r="H450" i="13"/>
  <c r="H447" i="13"/>
  <c r="H406" i="13"/>
  <c r="H446" i="13"/>
  <c r="H443" i="13"/>
  <c r="H454" i="13"/>
  <c r="H451" i="13"/>
  <c r="H424" i="13"/>
  <c r="H440" i="13"/>
  <c r="H437" i="13"/>
  <c r="F468" i="13"/>
  <c r="F506" i="13"/>
  <c r="F473" i="13"/>
  <c r="F475" i="13"/>
  <c r="F491" i="13"/>
  <c r="F511" i="13"/>
  <c r="F463" i="13"/>
  <c r="F497" i="13"/>
  <c r="F482" i="13"/>
  <c r="F484" i="13"/>
  <c r="F476" i="13"/>
  <c r="F464" i="13"/>
  <c r="F493" i="13"/>
  <c r="F514" i="13"/>
  <c r="F508" i="13"/>
  <c r="F472" i="13"/>
  <c r="F501" i="13"/>
  <c r="F507" i="13"/>
  <c r="F479" i="13"/>
  <c r="F499" i="13"/>
  <c r="F471" i="13"/>
  <c r="F487" i="13"/>
  <c r="F483" i="13"/>
  <c r="F513" i="13"/>
  <c r="F485" i="13"/>
  <c r="F512" i="13"/>
  <c r="F515" i="13"/>
  <c r="F492" i="13"/>
  <c r="F474" i="13"/>
  <c r="F481" i="13"/>
  <c r="F503" i="13"/>
  <c r="F496" i="13"/>
  <c r="F467" i="13"/>
  <c r="F469" i="13"/>
  <c r="F478" i="13"/>
  <c r="F505" i="13"/>
  <c r="F509" i="13"/>
  <c r="F500" i="13"/>
  <c r="F459" i="13"/>
  <c r="F510" i="13"/>
  <c r="F495" i="13"/>
  <c r="F465" i="13"/>
  <c r="F477" i="13"/>
  <c r="F486" i="13"/>
  <c r="F494" i="13"/>
  <c r="F502" i="13"/>
  <c r="F498" i="13"/>
  <c r="F490" i="13"/>
  <c r="F460" i="13"/>
  <c r="F504" i="13"/>
  <c r="F489" i="13"/>
  <c r="F470" i="13"/>
  <c r="F466" i="13"/>
  <c r="F480" i="13"/>
  <c r="F461" i="13"/>
  <c r="F488" i="13"/>
  <c r="F462" i="13"/>
  <c r="K787" i="13"/>
  <c r="K756" i="13"/>
  <c r="K770" i="13"/>
  <c r="K773" i="13"/>
  <c r="K776" i="13"/>
  <c r="K753" i="13"/>
  <c r="K797" i="13"/>
  <c r="K774" i="13"/>
  <c r="K775" i="13"/>
  <c r="K783" i="13"/>
  <c r="K772" i="13"/>
  <c r="K799" i="13"/>
  <c r="K784" i="13"/>
  <c r="K759" i="13"/>
  <c r="K763" i="13"/>
  <c r="K746" i="13"/>
  <c r="K778" i="13"/>
  <c r="K749" i="13"/>
  <c r="K788" i="13"/>
  <c r="K789" i="13"/>
  <c r="K755" i="13"/>
  <c r="K771" i="13"/>
  <c r="K750" i="13"/>
  <c r="K782" i="13"/>
  <c r="K751" i="13"/>
  <c r="K752" i="13"/>
  <c r="K744" i="13"/>
  <c r="K791" i="13"/>
  <c r="K765" i="13"/>
  <c r="K768" i="13"/>
  <c r="K792" i="13"/>
  <c r="K790" i="13"/>
  <c r="K747" i="13"/>
  <c r="K757" i="13"/>
  <c r="K779" i="13"/>
  <c r="K785" i="13"/>
  <c r="K794" i="13"/>
  <c r="K764" i="13"/>
  <c r="K793" i="13"/>
  <c r="K796" i="13"/>
  <c r="K800" i="13"/>
  <c r="K798" i="13"/>
  <c r="K769" i="13"/>
  <c r="K795" i="13"/>
  <c r="K786" i="13"/>
  <c r="K745" i="13"/>
  <c r="K748" i="13"/>
  <c r="K767" i="13"/>
  <c r="K780" i="13"/>
  <c r="K754" i="13"/>
  <c r="K758" i="13"/>
  <c r="K762" i="13"/>
  <c r="K766" i="13"/>
  <c r="K781" i="13"/>
  <c r="K777" i="13"/>
  <c r="K761" i="13"/>
  <c r="K760" i="13"/>
  <c r="L802" i="13"/>
  <c r="L811" i="13"/>
  <c r="L817" i="13"/>
  <c r="L825" i="13"/>
  <c r="L833" i="13"/>
  <c r="L841" i="13"/>
  <c r="L849" i="13"/>
  <c r="L857" i="13"/>
  <c r="L805" i="13"/>
  <c r="L804" i="13"/>
  <c r="L818" i="13"/>
  <c r="L826" i="13"/>
  <c r="L834" i="13"/>
  <c r="L842" i="13"/>
  <c r="L850" i="13"/>
  <c r="L801" i="13"/>
  <c r="L808" i="13"/>
  <c r="L819" i="13"/>
  <c r="L827" i="13"/>
  <c r="L835" i="13"/>
  <c r="L843" i="13"/>
  <c r="L851" i="13"/>
  <c r="L807" i="13"/>
  <c r="L816" i="13"/>
  <c r="L824" i="13"/>
  <c r="L832" i="13"/>
  <c r="L840" i="13"/>
  <c r="L848" i="13"/>
  <c r="L856" i="13"/>
  <c r="L814" i="13"/>
  <c r="L830" i="13"/>
  <c r="L846" i="13"/>
  <c r="L815" i="13"/>
  <c r="L831" i="13"/>
  <c r="L847" i="13"/>
  <c r="L806" i="13"/>
  <c r="L820" i="13"/>
  <c r="L836" i="13"/>
  <c r="L852" i="13"/>
  <c r="L821" i="13"/>
  <c r="L837" i="13"/>
  <c r="L853" i="13"/>
  <c r="L809" i="13"/>
  <c r="L822" i="13"/>
  <c r="L838" i="13"/>
  <c r="L854" i="13"/>
  <c r="L803" i="13"/>
  <c r="L823" i="13"/>
  <c r="L839" i="13"/>
  <c r="L855" i="13"/>
  <c r="L813" i="13"/>
  <c r="L829" i="13"/>
  <c r="L845" i="13"/>
  <c r="L810" i="13"/>
  <c r="L812" i="13"/>
  <c r="L828" i="13"/>
  <c r="L844" i="13"/>
  <c r="I361" i="13"/>
  <c r="I369" i="13"/>
  <c r="I377" i="13"/>
  <c r="I385" i="13"/>
  <c r="I393" i="13"/>
  <c r="I401" i="13"/>
  <c r="I346" i="13"/>
  <c r="I362" i="13"/>
  <c r="I370" i="13"/>
  <c r="I378" i="13"/>
  <c r="I386" i="13"/>
  <c r="I394" i="13"/>
  <c r="I350" i="13"/>
  <c r="I363" i="13"/>
  <c r="I371" i="13"/>
  <c r="I379" i="13"/>
  <c r="I387" i="13"/>
  <c r="I395" i="13"/>
  <c r="I351" i="13"/>
  <c r="I354" i="13"/>
  <c r="I364" i="13"/>
  <c r="I372" i="13"/>
  <c r="I380" i="13"/>
  <c r="I388" i="13"/>
  <c r="I396" i="13"/>
  <c r="I353" i="13"/>
  <c r="I347" i="13"/>
  <c r="I367" i="13"/>
  <c r="I383" i="13"/>
  <c r="I399" i="13"/>
  <c r="I345" i="13"/>
  <c r="I368" i="13"/>
  <c r="I384" i="13"/>
  <c r="I400" i="13"/>
  <c r="I348" i="13"/>
  <c r="I373" i="13"/>
  <c r="I389" i="13"/>
  <c r="I366" i="13"/>
  <c r="I382" i="13"/>
  <c r="I398" i="13"/>
  <c r="I365" i="13"/>
  <c r="I397" i="13"/>
  <c r="I374" i="13"/>
  <c r="I357" i="13"/>
  <c r="I375" i="13"/>
  <c r="I376" i="13"/>
  <c r="I349" i="13"/>
  <c r="I352" i="13"/>
  <c r="I381" i="13"/>
  <c r="I356" i="13"/>
  <c r="I358" i="13"/>
  <c r="I390" i="13"/>
  <c r="I359" i="13"/>
  <c r="I391" i="13"/>
  <c r="I360" i="13"/>
  <c r="I392" i="13"/>
  <c r="I355" i="13"/>
  <c r="H814" i="13"/>
  <c r="H817" i="13"/>
  <c r="H820" i="13"/>
  <c r="H830" i="13"/>
  <c r="H842" i="13"/>
  <c r="H845" i="13"/>
  <c r="H848" i="13"/>
  <c r="H851" i="13"/>
  <c r="H803" i="13"/>
  <c r="H824" i="13"/>
  <c r="H827" i="13"/>
  <c r="H833" i="13"/>
  <c r="H839" i="13"/>
  <c r="H804" i="13"/>
  <c r="H818" i="13"/>
  <c r="H821" i="13"/>
  <c r="H836" i="13"/>
  <c r="H855" i="13"/>
  <c r="H811" i="13"/>
  <c r="H815" i="13"/>
  <c r="H834" i="13"/>
  <c r="H840" i="13"/>
  <c r="H843" i="13"/>
  <c r="H846" i="13"/>
  <c r="H849" i="13"/>
  <c r="H852" i="13"/>
  <c r="H812" i="13"/>
  <c r="H822" i="13"/>
  <c r="H825" i="13"/>
  <c r="H828" i="13"/>
  <c r="H831" i="13"/>
  <c r="H837" i="13"/>
  <c r="H856" i="13"/>
  <c r="H816" i="13"/>
  <c r="H819" i="13"/>
  <c r="H850" i="13"/>
  <c r="H853" i="13"/>
  <c r="H807" i="13"/>
  <c r="H813" i="13"/>
  <c r="H826" i="13"/>
  <c r="H829" i="13"/>
  <c r="H832" i="13"/>
  <c r="H835" i="13"/>
  <c r="H838" i="13"/>
  <c r="H841" i="13"/>
  <c r="H844" i="13"/>
  <c r="H847" i="13"/>
  <c r="H808" i="13"/>
  <c r="H823" i="13"/>
  <c r="H854" i="13"/>
  <c r="H857" i="13"/>
  <c r="H802" i="13"/>
  <c r="H810" i="13"/>
  <c r="H801" i="13"/>
  <c r="H805" i="13"/>
  <c r="H809" i="13"/>
  <c r="H806" i="13"/>
  <c r="F452" i="13"/>
  <c r="F431" i="13"/>
  <c r="F457" i="13"/>
  <c r="F412" i="13"/>
  <c r="F458" i="13"/>
  <c r="F420" i="13"/>
  <c r="F447" i="13"/>
  <c r="F423" i="13"/>
  <c r="F428" i="13"/>
  <c r="F429" i="13"/>
  <c r="F436" i="13"/>
  <c r="F415" i="13"/>
  <c r="F439" i="13"/>
  <c r="F405" i="13"/>
  <c r="F411" i="13"/>
  <c r="F437" i="13"/>
  <c r="F450" i="13"/>
  <c r="F455" i="13"/>
  <c r="F434" i="13"/>
  <c r="F410" i="13"/>
  <c r="F456" i="13"/>
  <c r="F421" i="13"/>
  <c r="F424" i="13"/>
  <c r="F444" i="13"/>
  <c r="F432" i="13"/>
  <c r="F453" i="13"/>
  <c r="F409" i="13"/>
  <c r="F402" i="13"/>
  <c r="F407" i="13"/>
  <c r="F404" i="13"/>
  <c r="F414" i="13"/>
  <c r="F419" i="13"/>
  <c r="F416" i="13"/>
  <c r="F425" i="13"/>
  <c r="F430" i="13"/>
  <c r="F440" i="13"/>
  <c r="F438" i="13"/>
  <c r="F451" i="13"/>
  <c r="F442" i="13"/>
  <c r="F417" i="13"/>
  <c r="F422" i="13"/>
  <c r="F427" i="13"/>
  <c r="F435" i="13"/>
  <c r="F406" i="13"/>
  <c r="F433" i="13"/>
  <c r="F448" i="13"/>
  <c r="F454" i="13"/>
  <c r="F443" i="13"/>
  <c r="F441" i="13"/>
  <c r="F446" i="13"/>
  <c r="F403" i="13"/>
  <c r="F413" i="13"/>
  <c r="F449" i="13"/>
  <c r="F426" i="13"/>
  <c r="F445" i="13"/>
  <c r="F418" i="13"/>
  <c r="F408" i="13"/>
  <c r="M591" i="13"/>
  <c r="M583" i="13"/>
  <c r="M596" i="13"/>
  <c r="M603" i="13"/>
  <c r="M604" i="13"/>
  <c r="M600" i="13"/>
  <c r="M611" i="13"/>
  <c r="M597" i="13"/>
  <c r="M617" i="13"/>
  <c r="M625" i="13"/>
  <c r="M574" i="13"/>
  <c r="M606" i="13"/>
  <c r="M607" i="13"/>
  <c r="M575" i="13"/>
  <c r="M601" i="13"/>
  <c r="M618" i="13"/>
  <c r="M626" i="13"/>
  <c r="M578" i="13"/>
  <c r="M610" i="13"/>
  <c r="M584" i="13"/>
  <c r="M579" i="13"/>
  <c r="M593" i="13"/>
  <c r="M616" i="13"/>
  <c r="M624" i="13"/>
  <c r="M602" i="13"/>
  <c r="M608" i="13"/>
  <c r="M576" i="13"/>
  <c r="M588" i="13"/>
  <c r="M577" i="13"/>
  <c r="M615" i="13"/>
  <c r="M629" i="13"/>
  <c r="M581" i="13"/>
  <c r="M619" i="13"/>
  <c r="M582" i="13"/>
  <c r="M587" i="13"/>
  <c r="M613" i="13"/>
  <c r="M627" i="13"/>
  <c r="M605" i="13"/>
  <c r="M614" i="13"/>
  <c r="M628" i="13"/>
  <c r="M609" i="13"/>
  <c r="M599" i="13"/>
  <c r="M592" i="13"/>
  <c r="M620" i="13"/>
  <c r="M621" i="13"/>
  <c r="M586" i="13"/>
  <c r="M598" i="13"/>
  <c r="M573" i="13"/>
  <c r="M622" i="13"/>
  <c r="M590" i="13"/>
  <c r="M595" i="13"/>
  <c r="M585" i="13"/>
  <c r="M623" i="13"/>
  <c r="M594" i="13"/>
  <c r="M612" i="13"/>
  <c r="M580" i="13"/>
  <c r="M589" i="13"/>
  <c r="G751" i="13"/>
  <c r="G771" i="13"/>
  <c r="G783" i="13"/>
  <c r="G790" i="13"/>
  <c r="G797" i="13"/>
  <c r="G759" i="13"/>
  <c r="G778" i="13"/>
  <c r="G798" i="13"/>
  <c r="G766" i="13"/>
  <c r="G779" i="13"/>
  <c r="G754" i="13"/>
  <c r="G767" i="13"/>
  <c r="G773" i="13"/>
  <c r="G785" i="13"/>
  <c r="G794" i="13"/>
  <c r="G755" i="13"/>
  <c r="G761" i="13"/>
  <c r="G795" i="13"/>
  <c r="G747" i="13"/>
  <c r="G774" i="13"/>
  <c r="G762" i="13"/>
  <c r="G781" i="13"/>
  <c r="G769" i="13"/>
  <c r="G775" i="13"/>
  <c r="G756" i="13"/>
  <c r="G788" i="13"/>
  <c r="G765" i="13"/>
  <c r="G789" i="13"/>
  <c r="G799" i="13"/>
  <c r="G760" i="13"/>
  <c r="G792" i="13"/>
  <c r="G782" i="13"/>
  <c r="G777" i="13"/>
  <c r="G770" i="13"/>
  <c r="G764" i="13"/>
  <c r="G796" i="13"/>
  <c r="G746" i="13"/>
  <c r="G752" i="13"/>
  <c r="G784" i="13"/>
  <c r="G763" i="13"/>
  <c r="G786" i="13"/>
  <c r="G800" i="13"/>
  <c r="G791" i="13"/>
  <c r="G787" i="13"/>
  <c r="G753" i="13"/>
  <c r="G744" i="13"/>
  <c r="G749" i="13"/>
  <c r="G757" i="13"/>
  <c r="G758" i="13"/>
  <c r="G780" i="13"/>
  <c r="G793" i="13"/>
  <c r="G745" i="13"/>
  <c r="G750" i="13"/>
  <c r="G748" i="13"/>
  <c r="G768" i="13"/>
  <c r="G772" i="13"/>
  <c r="G776" i="13"/>
  <c r="I840" i="13"/>
  <c r="I848" i="13"/>
  <c r="I853" i="13"/>
  <c r="I821" i="13"/>
  <c r="I813" i="13"/>
  <c r="I817" i="13"/>
  <c r="I814" i="13"/>
  <c r="I826" i="13"/>
  <c r="I823" i="13"/>
  <c r="I811" i="13"/>
  <c r="I801" i="13"/>
  <c r="I812" i="13"/>
  <c r="I825" i="13"/>
  <c r="I822" i="13"/>
  <c r="I834" i="13"/>
  <c r="I805" i="13"/>
  <c r="I820" i="13"/>
  <c r="I833" i="13"/>
  <c r="I830" i="13"/>
  <c r="I802" i="13"/>
  <c r="I842" i="13"/>
  <c r="I845" i="13"/>
  <c r="I810" i="13"/>
  <c r="I806" i="13"/>
  <c r="I818" i="13"/>
  <c r="I855" i="13"/>
  <c r="I828" i="13"/>
  <c r="I841" i="13"/>
  <c r="I819" i="13"/>
  <c r="I824" i="13"/>
  <c r="I836" i="13"/>
  <c r="I849" i="13"/>
  <c r="I835" i="13"/>
  <c r="I844" i="13"/>
  <c r="I857" i="13"/>
  <c r="I843" i="13"/>
  <c r="I803" i="13"/>
  <c r="I831" i="13"/>
  <c r="I816" i="13"/>
  <c r="I851" i="13"/>
  <c r="I808" i="13"/>
  <c r="I837" i="13"/>
  <c r="I852" i="13"/>
  <c r="I815" i="13"/>
  <c r="I827" i="13"/>
  <c r="I839" i="13"/>
  <c r="I847" i="13"/>
  <c r="I804" i="13"/>
  <c r="I807" i="13"/>
  <c r="I809" i="13"/>
  <c r="I838" i="13"/>
  <c r="I850" i="13"/>
  <c r="I856" i="13"/>
  <c r="I832" i="13"/>
  <c r="I846" i="13"/>
  <c r="I854" i="13"/>
  <c r="I829" i="13"/>
  <c r="F636" i="13"/>
  <c r="F644" i="13"/>
  <c r="F652" i="13"/>
  <c r="F660" i="13"/>
  <c r="F668" i="13"/>
  <c r="F676" i="13"/>
  <c r="F684" i="13"/>
  <c r="F637" i="13"/>
  <c r="F645" i="13"/>
  <c r="F653" i="13"/>
  <c r="F661" i="13"/>
  <c r="F669" i="13"/>
  <c r="F677" i="13"/>
  <c r="F685" i="13"/>
  <c r="F635" i="13"/>
  <c r="F643" i="13"/>
  <c r="F651" i="13"/>
  <c r="F659" i="13"/>
  <c r="F667" i="13"/>
  <c r="F675" i="13"/>
  <c r="F683" i="13"/>
  <c r="F633" i="13"/>
  <c r="F647" i="13"/>
  <c r="F658" i="13"/>
  <c r="F672" i="13"/>
  <c r="F686" i="13"/>
  <c r="F630" i="13"/>
  <c r="F641" i="13"/>
  <c r="F655" i="13"/>
  <c r="F666" i="13"/>
  <c r="F680" i="13"/>
  <c r="F638" i="13"/>
  <c r="F654" i="13"/>
  <c r="F671" i="13"/>
  <c r="F640" i="13"/>
  <c r="F674" i="13"/>
  <c r="F662" i="13"/>
  <c r="F663" i="13"/>
  <c r="F634" i="13"/>
  <c r="F639" i="13"/>
  <c r="F656" i="13"/>
  <c r="F673" i="13"/>
  <c r="F657" i="13"/>
  <c r="F642" i="13"/>
  <c r="F678" i="13"/>
  <c r="F646" i="13"/>
  <c r="F679" i="13"/>
  <c r="F670" i="13"/>
  <c r="F650" i="13"/>
  <c r="F631" i="13"/>
  <c r="F648" i="13"/>
  <c r="F664" i="13"/>
  <c r="F681" i="13"/>
  <c r="F632" i="13"/>
  <c r="F649" i="13"/>
  <c r="F665" i="13"/>
  <c r="F682" i="13"/>
  <c r="F746" i="13"/>
  <c r="F754" i="13"/>
  <c r="F762" i="13"/>
  <c r="F770" i="13"/>
  <c r="F778" i="13"/>
  <c r="F786" i="13"/>
  <c r="F794" i="13"/>
  <c r="F756" i="13"/>
  <c r="F772" i="13"/>
  <c r="F788" i="13"/>
  <c r="F749" i="13"/>
  <c r="F773" i="13"/>
  <c r="F797" i="13"/>
  <c r="F758" i="13"/>
  <c r="F790" i="13"/>
  <c r="F783" i="13"/>
  <c r="F799" i="13"/>
  <c r="F761" i="13"/>
  <c r="F747" i="13"/>
  <c r="F755" i="13"/>
  <c r="F763" i="13"/>
  <c r="F771" i="13"/>
  <c r="F779" i="13"/>
  <c r="F787" i="13"/>
  <c r="F795" i="13"/>
  <c r="F748" i="13"/>
  <c r="F764" i="13"/>
  <c r="F780" i="13"/>
  <c r="F796" i="13"/>
  <c r="F765" i="13"/>
  <c r="F789" i="13"/>
  <c r="F750" i="13"/>
  <c r="F766" i="13"/>
  <c r="F798" i="13"/>
  <c r="F791" i="13"/>
  <c r="F753" i="13"/>
  <c r="F793" i="13"/>
  <c r="F781" i="13"/>
  <c r="F767" i="13"/>
  <c r="F769" i="13"/>
  <c r="F757" i="13"/>
  <c r="F774" i="13"/>
  <c r="F751" i="13"/>
  <c r="F782" i="13"/>
  <c r="F759" i="13"/>
  <c r="F777" i="13"/>
  <c r="F775" i="13"/>
  <c r="F744" i="13"/>
  <c r="F752" i="13"/>
  <c r="F760" i="13"/>
  <c r="F768" i="13"/>
  <c r="F776" i="13"/>
  <c r="F784" i="13"/>
  <c r="F792" i="13"/>
  <c r="F800" i="13"/>
  <c r="F745" i="13"/>
  <c r="F785" i="13"/>
  <c r="L798" i="13"/>
  <c r="L782" i="13"/>
  <c r="L789" i="13"/>
  <c r="L753" i="13"/>
  <c r="L747" i="13"/>
  <c r="L779" i="13"/>
  <c r="L768" i="13"/>
  <c r="L800" i="13"/>
  <c r="L786" i="13"/>
  <c r="L770" i="13"/>
  <c r="L751" i="13"/>
  <c r="L783" i="13"/>
  <c r="L772" i="13"/>
  <c r="L749" i="13"/>
  <c r="L755" i="13"/>
  <c r="L787" i="13"/>
  <c r="L744" i="13"/>
  <c r="L776" i="13"/>
  <c r="L745" i="13"/>
  <c r="L781" i="13"/>
  <c r="L754" i="13"/>
  <c r="L775" i="13"/>
  <c r="L764" i="13"/>
  <c r="L796" i="13"/>
  <c r="L750" i="13"/>
  <c r="L767" i="13"/>
  <c r="L756" i="13"/>
  <c r="L758" i="13"/>
  <c r="L765" i="13"/>
  <c r="L771" i="13"/>
  <c r="L760" i="13"/>
  <c r="L777" i="13"/>
  <c r="L746" i="13"/>
  <c r="L785" i="13"/>
  <c r="L791" i="13"/>
  <c r="L780" i="13"/>
  <c r="L793" i="13"/>
  <c r="L761" i="13"/>
  <c r="L790" i="13"/>
  <c r="L795" i="13"/>
  <c r="L784" i="13"/>
  <c r="L766" i="13"/>
  <c r="L799" i="13"/>
  <c r="L788" i="13"/>
  <c r="L757" i="13"/>
  <c r="L773" i="13"/>
  <c r="L792" i="13"/>
  <c r="L762" i="13"/>
  <c r="L797" i="13"/>
  <c r="L778" i="13"/>
  <c r="L759" i="13"/>
  <c r="L748" i="13"/>
  <c r="L763" i="13"/>
  <c r="L752" i="13"/>
  <c r="L774" i="13"/>
  <c r="L769" i="13"/>
  <c r="L794" i="13"/>
  <c r="F363" i="13"/>
  <c r="F395" i="13"/>
  <c r="F367" i="13"/>
  <c r="F352" i="13"/>
  <c r="F369" i="13"/>
  <c r="F401" i="13"/>
  <c r="F382" i="13"/>
  <c r="F392" i="13"/>
  <c r="F353" i="13"/>
  <c r="F356" i="13"/>
  <c r="F373" i="13"/>
  <c r="F386" i="13"/>
  <c r="F399" i="13"/>
  <c r="F345" i="13"/>
  <c r="F380" i="13"/>
  <c r="F348" i="13"/>
  <c r="F365" i="13"/>
  <c r="F397" i="13"/>
  <c r="F378" i="13"/>
  <c r="F379" i="13"/>
  <c r="F361" i="13"/>
  <c r="F366" i="13"/>
  <c r="F377" i="13"/>
  <c r="F370" i="13"/>
  <c r="F350" i="13"/>
  <c r="F358" i="13"/>
  <c r="F360" i="13"/>
  <c r="F390" i="13"/>
  <c r="F349" i="13"/>
  <c r="F398" i="13"/>
  <c r="F351" i="13"/>
  <c r="F381" i="13"/>
  <c r="F354" i="13"/>
  <c r="F359" i="13"/>
  <c r="F393" i="13"/>
  <c r="F374" i="13"/>
  <c r="F396" i="13"/>
  <c r="F394" i="13"/>
  <c r="F355" i="13"/>
  <c r="F347" i="13"/>
  <c r="F376" i="13"/>
  <c r="F384" i="13"/>
  <c r="F346" i="13"/>
  <c r="F364" i="13"/>
  <c r="F357" i="13"/>
  <c r="F388" i="13"/>
  <c r="F368" i="13"/>
  <c r="F375" i="13"/>
  <c r="F371" i="13"/>
  <c r="F391" i="13"/>
  <c r="F385" i="13"/>
  <c r="F389" i="13"/>
  <c r="F362" i="13"/>
  <c r="F372" i="13"/>
  <c r="F387" i="13"/>
  <c r="F383" i="13"/>
  <c r="F400" i="13"/>
  <c r="H485" i="13"/>
  <c r="H501" i="13"/>
  <c r="H490" i="13"/>
  <c r="H506" i="13"/>
  <c r="H511" i="13"/>
  <c r="H480" i="13"/>
  <c r="H495" i="13"/>
  <c r="H513" i="13"/>
  <c r="H465" i="13"/>
  <c r="H496" i="13"/>
  <c r="H466" i="13"/>
  <c r="H461" i="13"/>
  <c r="H471" i="13"/>
  <c r="H486" i="13"/>
  <c r="H483" i="13"/>
  <c r="H508" i="13"/>
  <c r="H509" i="13"/>
  <c r="H477" i="13"/>
  <c r="H494" i="13"/>
  <c r="H491" i="13"/>
  <c r="H512" i="13"/>
  <c r="H481" i="13"/>
  <c r="H504" i="13"/>
  <c r="H473" i="13"/>
  <c r="H472" i="13"/>
  <c r="H502" i="13"/>
  <c r="H499" i="13"/>
  <c r="H460" i="13"/>
  <c r="H503" i="13"/>
  <c r="H478" i="13"/>
  <c r="H475" i="13"/>
  <c r="H500" i="13"/>
  <c r="H515" i="13"/>
  <c r="H487" i="13"/>
  <c r="H493" i="13"/>
  <c r="H482" i="13"/>
  <c r="H489" i="13"/>
  <c r="H510" i="13"/>
  <c r="H467" i="13"/>
  <c r="H484" i="13"/>
  <c r="H488" i="13"/>
  <c r="H514" i="13"/>
  <c r="H469" i="13"/>
  <c r="H464" i="13"/>
  <c r="H474" i="13"/>
  <c r="H468" i="13"/>
  <c r="H497" i="13"/>
  <c r="H476" i="13"/>
  <c r="H492" i="13"/>
  <c r="H463" i="13"/>
  <c r="H462" i="13"/>
  <c r="H459" i="13"/>
  <c r="H505" i="13"/>
  <c r="H479" i="13"/>
  <c r="H470" i="13"/>
  <c r="H507" i="13"/>
  <c r="H498" i="13"/>
  <c r="D470" i="8"/>
  <c r="D421" i="8"/>
  <c r="D433" i="8"/>
  <c r="D429" i="8"/>
  <c r="D452" i="8"/>
  <c r="D461" i="8"/>
  <c r="D436" i="8"/>
  <c r="C38" i="7"/>
  <c r="E761" i="8" s="1"/>
  <c r="H49" i="7"/>
  <c r="H70" i="7" s="1"/>
  <c r="J134" i="8"/>
  <c r="J140" i="8"/>
  <c r="J138" i="8"/>
  <c r="J150" i="8"/>
  <c r="J149" i="8"/>
  <c r="J135" i="8"/>
  <c r="J157" i="8"/>
  <c r="J153" i="8"/>
  <c r="J145" i="8"/>
  <c r="J179" i="8"/>
  <c r="J178" i="8"/>
  <c r="J141" i="8"/>
  <c r="J137" i="8"/>
  <c r="J172" i="8"/>
  <c r="J171" i="8"/>
  <c r="J170" i="8"/>
  <c r="J144" i="8"/>
  <c r="J143" i="8"/>
  <c r="J168" i="8"/>
  <c r="J164" i="8"/>
  <c r="J163" i="8"/>
  <c r="J162" i="8"/>
  <c r="J148" i="8"/>
  <c r="J147" i="8"/>
  <c r="J131" i="8"/>
  <c r="J146" i="8"/>
  <c r="J174" i="8"/>
  <c r="J166" i="8"/>
  <c r="J121" i="8"/>
  <c r="J142" i="8"/>
  <c r="J158" i="8"/>
  <c r="J132" i="8"/>
  <c r="J165" i="8"/>
  <c r="J173" i="8"/>
  <c r="J177" i="8"/>
  <c r="J125" i="8"/>
  <c r="J154" i="8"/>
  <c r="J159" i="8"/>
  <c r="J136" i="8"/>
  <c r="J176" i="8"/>
  <c r="J167" i="8"/>
  <c r="J155" i="8"/>
  <c r="J169" i="8"/>
  <c r="J133" i="8"/>
  <c r="J139" i="8"/>
  <c r="J175" i="8"/>
  <c r="J156" i="8"/>
  <c r="J161" i="8"/>
  <c r="J152" i="8"/>
  <c r="J160" i="8"/>
  <c r="J151" i="8"/>
  <c r="J122" i="8"/>
  <c r="J128" i="8"/>
  <c r="J126" i="8"/>
  <c r="J129" i="8"/>
  <c r="J124" i="8"/>
  <c r="J127" i="8"/>
  <c r="J130" i="8"/>
  <c r="J123" i="8"/>
  <c r="E720" i="8"/>
  <c r="E752" i="8"/>
  <c r="E729" i="8"/>
  <c r="E750" i="8"/>
  <c r="E718" i="8"/>
  <c r="E769" i="8"/>
  <c r="E765" i="8"/>
  <c r="E731" i="8"/>
  <c r="E726" i="8"/>
  <c r="E725" i="8"/>
  <c r="E764" i="8"/>
  <c r="E723" i="8"/>
  <c r="E755" i="8"/>
  <c r="E751" i="8"/>
  <c r="E760" i="8"/>
  <c r="E733" i="8"/>
  <c r="E728" i="8"/>
  <c r="E758" i="8"/>
  <c r="E763" i="8"/>
  <c r="E767" i="8"/>
  <c r="E741" i="8"/>
  <c r="E724" i="8"/>
  <c r="E740" i="8"/>
  <c r="E756" i="8"/>
  <c r="E742" i="8"/>
  <c r="E759" i="8"/>
  <c r="E721" i="8"/>
  <c r="E717" i="8"/>
  <c r="E757" i="8"/>
  <c r="E716" i="8"/>
  <c r="B60" i="7"/>
  <c r="B81" i="7" s="1"/>
  <c r="D792" i="8"/>
  <c r="D798" i="8"/>
  <c r="D804" i="8"/>
  <c r="D810" i="8"/>
  <c r="D828" i="8"/>
  <c r="D826" i="8"/>
  <c r="D790" i="8"/>
  <c r="D801" i="8"/>
  <c r="D773" i="8"/>
  <c r="D793" i="8"/>
  <c r="D819" i="8"/>
  <c r="D784" i="8"/>
  <c r="D813" i="8"/>
  <c r="D820" i="8"/>
  <c r="D796" i="8"/>
  <c r="D807" i="8"/>
  <c r="D805" i="8"/>
  <c r="D799" i="8"/>
  <c r="D821" i="8"/>
  <c r="D779" i="8"/>
  <c r="D794" i="8"/>
  <c r="D780" i="8"/>
  <c r="D824" i="8"/>
  <c r="D808" i="8"/>
  <c r="D825" i="8"/>
  <c r="D771" i="8"/>
  <c r="D786" i="8"/>
  <c r="D774" i="8"/>
  <c r="D806" i="8"/>
  <c r="D816" i="8"/>
  <c r="D783" i="8"/>
  <c r="D817" i="8"/>
  <c r="D778" i="8"/>
  <c r="D791" i="8"/>
  <c r="D823" i="8"/>
  <c r="D809" i="8"/>
  <c r="D770" i="8"/>
  <c r="D776" i="8"/>
  <c r="D789" i="8"/>
  <c r="D812" i="8"/>
  <c r="D795" i="8"/>
  <c r="D772" i="8"/>
  <c r="D814" i="8"/>
  <c r="D787" i="8"/>
  <c r="D803" i="8"/>
  <c r="D800" i="8"/>
  <c r="D788" i="8"/>
  <c r="D822" i="8"/>
  <c r="D777" i="8"/>
  <c r="D802" i="8"/>
  <c r="D785" i="8"/>
  <c r="D815" i="8"/>
  <c r="D782" i="8"/>
  <c r="D797" i="8"/>
  <c r="D818" i="8"/>
  <c r="D811" i="8"/>
  <c r="D827" i="8"/>
  <c r="D781" i="8"/>
  <c r="D775" i="8"/>
  <c r="H60" i="7"/>
  <c r="H81" i="7" s="1"/>
  <c r="J794" i="8"/>
  <c r="J816" i="8"/>
  <c r="J788" i="8"/>
  <c r="J782" i="8"/>
  <c r="J795" i="8"/>
  <c r="J770" i="8"/>
  <c r="J818" i="8"/>
  <c r="J828" i="8"/>
  <c r="J810" i="8"/>
  <c r="J786" i="8"/>
  <c r="J797" i="8"/>
  <c r="J826" i="8"/>
  <c r="J789" i="8"/>
  <c r="J780" i="8"/>
  <c r="J791" i="8"/>
  <c r="J783" i="8"/>
  <c r="J774" i="8"/>
  <c r="J825" i="8"/>
  <c r="J811" i="8"/>
  <c r="J806" i="8"/>
  <c r="J819" i="8"/>
  <c r="J809" i="8"/>
  <c r="J803" i="8"/>
  <c r="J784" i="8"/>
  <c r="J772" i="8"/>
  <c r="J814" i="8"/>
  <c r="J775" i="8"/>
  <c r="J787" i="8"/>
  <c r="J805" i="8"/>
  <c r="J815" i="8"/>
  <c r="J776" i="8"/>
  <c r="J821" i="8"/>
  <c r="J813" i="8"/>
  <c r="J798" i="8"/>
  <c r="J771" i="8"/>
  <c r="J827" i="8"/>
  <c r="J777" i="8"/>
  <c r="J793" i="8"/>
  <c r="J781" i="8"/>
  <c r="J812" i="8"/>
  <c r="J822" i="8"/>
  <c r="J823" i="8"/>
  <c r="J804" i="8"/>
  <c r="J779" i="8"/>
  <c r="J807" i="8"/>
  <c r="J800" i="8"/>
  <c r="J778" i="8"/>
  <c r="J790" i="8"/>
  <c r="J801" i="8"/>
  <c r="J808" i="8"/>
  <c r="J796" i="8"/>
  <c r="J824" i="8"/>
  <c r="J820" i="8"/>
  <c r="J773" i="8"/>
  <c r="J792" i="8"/>
  <c r="J799" i="8"/>
  <c r="J802" i="8"/>
  <c r="J785" i="8"/>
  <c r="J817" i="8"/>
  <c r="E51" i="7"/>
  <c r="E72" i="7" s="1"/>
  <c r="G252" i="8"/>
  <c r="G251" i="8"/>
  <c r="G250" i="8"/>
  <c r="G270" i="8"/>
  <c r="G253" i="8"/>
  <c r="G249" i="8"/>
  <c r="G280" i="8"/>
  <c r="G244" i="8"/>
  <c r="G262" i="8"/>
  <c r="G276" i="8"/>
  <c r="G275" i="8"/>
  <c r="G274" i="8"/>
  <c r="G284" i="8"/>
  <c r="G290" i="8"/>
  <c r="G257" i="8"/>
  <c r="G245" i="8"/>
  <c r="G271" i="8"/>
  <c r="G241" i="8"/>
  <c r="G259" i="8"/>
  <c r="G254" i="8"/>
  <c r="G281" i="8"/>
  <c r="G272" i="8"/>
  <c r="G297" i="8"/>
  <c r="G291" i="8"/>
  <c r="G285" i="8"/>
  <c r="G263" i="8"/>
  <c r="G289" i="8"/>
  <c r="G239" i="8"/>
  <c r="G248" i="8"/>
  <c r="G260" i="8"/>
  <c r="G266" i="8"/>
  <c r="G286" i="8"/>
  <c r="G242" i="8"/>
  <c r="G240" i="8"/>
  <c r="G264" i="8"/>
  <c r="G292" i="8"/>
  <c r="G282" i="8"/>
  <c r="G256" i="8"/>
  <c r="G277" i="8"/>
  <c r="G287" i="8"/>
  <c r="G267" i="8"/>
  <c r="G246" i="8"/>
  <c r="G295" i="8"/>
  <c r="G265" i="8"/>
  <c r="G247" i="8"/>
  <c r="G273" i="8"/>
  <c r="G293" i="8"/>
  <c r="G243" i="8"/>
  <c r="G288" i="8"/>
  <c r="G296" i="8"/>
  <c r="G283" i="8"/>
  <c r="G269" i="8"/>
  <c r="G294" i="8"/>
  <c r="G258" i="8"/>
  <c r="G268" i="8"/>
  <c r="G279" i="8"/>
  <c r="G255" i="8"/>
  <c r="G278" i="8"/>
  <c r="G261" i="8"/>
  <c r="C58" i="7"/>
  <c r="C79" i="7" s="1"/>
  <c r="E708" i="8"/>
  <c r="E663" i="8"/>
  <c r="E675" i="8"/>
  <c r="E700" i="8"/>
  <c r="E660" i="8"/>
  <c r="E690" i="8"/>
  <c r="E667" i="8"/>
  <c r="E679" i="8"/>
  <c r="E693" i="8"/>
  <c r="E664" i="8"/>
  <c r="E691" i="8"/>
  <c r="E654" i="8"/>
  <c r="E681" i="8"/>
  <c r="E697" i="8"/>
  <c r="E661" i="8"/>
  <c r="E684" i="8"/>
  <c r="E682" i="8"/>
  <c r="E657" i="8"/>
  <c r="E652" i="8"/>
  <c r="E658" i="8"/>
  <c r="E673" i="8"/>
  <c r="E659" i="8"/>
  <c r="E689" i="8"/>
  <c r="E656" i="8"/>
  <c r="E671" i="8"/>
  <c r="E683" i="8"/>
  <c r="E674" i="8"/>
  <c r="E706" i="8"/>
  <c r="E662" i="8"/>
  <c r="E653" i="8"/>
  <c r="E668" i="8"/>
  <c r="E676" i="8"/>
  <c r="E707" i="8"/>
  <c r="E698" i="8"/>
  <c r="E670" i="8"/>
  <c r="E695" i="8"/>
  <c r="E696" i="8"/>
  <c r="E672" i="8"/>
  <c r="E694" i="8"/>
  <c r="E655" i="8"/>
  <c r="E705" i="8"/>
  <c r="E709" i="8"/>
  <c r="E699" i="8"/>
  <c r="E685" i="8"/>
  <c r="E704" i="8"/>
  <c r="E687" i="8"/>
  <c r="E680" i="8"/>
  <c r="E666" i="8"/>
  <c r="E665" i="8"/>
  <c r="E677" i="8"/>
  <c r="E692" i="8"/>
  <c r="E703" i="8"/>
  <c r="E701" i="8"/>
  <c r="E688" i="8"/>
  <c r="E686" i="8"/>
  <c r="E669" i="8"/>
  <c r="E710" i="8"/>
  <c r="E678" i="8"/>
  <c r="E702" i="8"/>
  <c r="D58" i="7"/>
  <c r="D79" i="7" s="1"/>
  <c r="F684" i="8"/>
  <c r="F656" i="8"/>
  <c r="F652" i="8"/>
  <c r="F659" i="8"/>
  <c r="F709" i="8"/>
  <c r="F676" i="8"/>
  <c r="F670" i="8"/>
  <c r="F693" i="8"/>
  <c r="F700" i="8"/>
  <c r="F660" i="8"/>
  <c r="F688" i="8"/>
  <c r="F679" i="8"/>
  <c r="F661" i="8"/>
  <c r="F691" i="8"/>
  <c r="F680" i="8"/>
  <c r="F655" i="8"/>
  <c r="F665" i="8"/>
  <c r="F668" i="8"/>
  <c r="F692" i="8"/>
  <c r="F671" i="8"/>
  <c r="F682" i="8"/>
  <c r="F662" i="8"/>
  <c r="F685" i="8"/>
  <c r="F683" i="8"/>
  <c r="F672" i="8"/>
  <c r="F653" i="8"/>
  <c r="F674" i="8"/>
  <c r="F667" i="8"/>
  <c r="F657" i="8"/>
  <c r="F701" i="8"/>
  <c r="F675" i="8"/>
  <c r="F707" i="8"/>
  <c r="F654" i="8"/>
  <c r="F669" i="8"/>
  <c r="F677" i="8"/>
  <c r="F708" i="8"/>
  <c r="F663" i="8"/>
  <c r="F704" i="8"/>
  <c r="F710" i="8"/>
  <c r="F690" i="8"/>
  <c r="F687" i="8"/>
  <c r="F673" i="8"/>
  <c r="F681" i="8"/>
  <c r="F706" i="8"/>
  <c r="F697" i="8"/>
  <c r="F705" i="8"/>
  <c r="F664" i="8"/>
  <c r="F686" i="8"/>
  <c r="F658" i="8"/>
  <c r="F666" i="8"/>
  <c r="F703" i="8"/>
  <c r="F696" i="8"/>
  <c r="F678" i="8"/>
  <c r="F694" i="8"/>
  <c r="F689" i="8"/>
  <c r="F702" i="8"/>
  <c r="F699" i="8"/>
  <c r="F698" i="8"/>
  <c r="F695" i="8"/>
  <c r="H52" i="7"/>
  <c r="H73" i="7" s="1"/>
  <c r="J320" i="8"/>
  <c r="J343" i="8"/>
  <c r="J315" i="8"/>
  <c r="J333" i="8"/>
  <c r="J340" i="8"/>
  <c r="J312" i="8"/>
  <c r="J335" i="8"/>
  <c r="J307" i="8"/>
  <c r="J317" i="8"/>
  <c r="J324" i="8"/>
  <c r="J347" i="8"/>
  <c r="J329" i="8"/>
  <c r="J304" i="8"/>
  <c r="J327" i="8"/>
  <c r="J334" i="8"/>
  <c r="J299" i="8"/>
  <c r="J325" i="8"/>
  <c r="J336" i="8"/>
  <c r="J352" i="8"/>
  <c r="J298" i="8"/>
  <c r="J337" i="8"/>
  <c r="J328" i="8"/>
  <c r="J344" i="8"/>
  <c r="J323" i="8"/>
  <c r="J339" i="8"/>
  <c r="J322" i="8"/>
  <c r="J311" i="8"/>
  <c r="J326" i="8"/>
  <c r="J350" i="8"/>
  <c r="J314" i="8"/>
  <c r="J316" i="8"/>
  <c r="J355" i="8"/>
  <c r="J313" i="8"/>
  <c r="J302" i="8"/>
  <c r="J353" i="8"/>
  <c r="J356" i="8"/>
  <c r="J301" i="8"/>
  <c r="J319" i="8"/>
  <c r="J310" i="8"/>
  <c r="J349" i="8"/>
  <c r="J341" i="8"/>
  <c r="J300" i="8"/>
  <c r="J331" i="8"/>
  <c r="J342" i="8"/>
  <c r="J308" i="8"/>
  <c r="J306" i="8"/>
  <c r="J338" i="8"/>
  <c r="J330" i="8"/>
  <c r="J321" i="8"/>
  <c r="J309" i="8"/>
  <c r="J348" i="8"/>
  <c r="J346" i="8"/>
  <c r="J305" i="8"/>
  <c r="J303" i="8"/>
  <c r="J345" i="8"/>
  <c r="J354" i="8"/>
  <c r="J351" i="8"/>
  <c r="J318" i="8"/>
  <c r="J332" i="8"/>
  <c r="F50" i="7"/>
  <c r="F71" i="7" s="1"/>
  <c r="H198" i="8"/>
  <c r="H191" i="8"/>
  <c r="H228" i="8"/>
  <c r="H182" i="8"/>
  <c r="H223" i="8"/>
  <c r="H185" i="8"/>
  <c r="H189" i="8"/>
  <c r="H237" i="8"/>
  <c r="H220" i="8"/>
  <c r="H193" i="8"/>
  <c r="H227" i="8"/>
  <c r="H188" i="8"/>
  <c r="H214" i="8"/>
  <c r="H197" i="8"/>
  <c r="H194" i="8"/>
  <c r="H230" i="8"/>
  <c r="H205" i="8"/>
  <c r="H221" i="8"/>
  <c r="H196" i="8"/>
  <c r="H216" i="8"/>
  <c r="H217" i="8"/>
  <c r="H218" i="8"/>
  <c r="H209" i="8"/>
  <c r="H184" i="8"/>
  <c r="H212" i="8"/>
  <c r="H215" i="8"/>
  <c r="H211" i="8"/>
  <c r="H210" i="8"/>
  <c r="H202" i="8"/>
  <c r="H236" i="8"/>
  <c r="H232" i="8"/>
  <c r="H203" i="8"/>
  <c r="H192" i="8"/>
  <c r="H206" i="8"/>
  <c r="H208" i="8"/>
  <c r="H201" i="8"/>
  <c r="H207" i="8"/>
  <c r="H183" i="8"/>
  <c r="H190" i="8"/>
  <c r="H186" i="8"/>
  <c r="H180" i="8"/>
  <c r="H222" i="8"/>
  <c r="H238" i="8"/>
  <c r="H213" i="8"/>
  <c r="H229" i="8"/>
  <c r="H204" i="8"/>
  <c r="H199" i="8"/>
  <c r="H195" i="8"/>
  <c r="H235" i="8"/>
  <c r="H181" i="8"/>
  <c r="H224" i="8"/>
  <c r="H233" i="8"/>
  <c r="H200" i="8"/>
  <c r="H231" i="8"/>
  <c r="H234" i="8"/>
  <c r="H225" i="8"/>
  <c r="H219" i="8"/>
  <c r="H226" i="8"/>
  <c r="H187" i="8"/>
  <c r="E60" i="7"/>
  <c r="E81" i="7" s="1"/>
  <c r="G821" i="8"/>
  <c r="G776" i="8"/>
  <c r="G814" i="8"/>
  <c r="G823" i="8"/>
  <c r="G779" i="8"/>
  <c r="G788" i="8"/>
  <c r="G824" i="8"/>
  <c r="G815" i="8"/>
  <c r="G794" i="8"/>
  <c r="G806" i="8"/>
  <c r="G783" i="8"/>
  <c r="G817" i="8"/>
  <c r="G791" i="8"/>
  <c r="G798" i="8"/>
  <c r="G809" i="8"/>
  <c r="G785" i="8"/>
  <c r="G816" i="8"/>
  <c r="G790" i="8"/>
  <c r="G805" i="8"/>
  <c r="G795" i="8"/>
  <c r="G807" i="8"/>
  <c r="G784" i="8"/>
  <c r="G800" i="8"/>
  <c r="G825" i="8"/>
  <c r="G782" i="8"/>
  <c r="G818" i="8"/>
  <c r="G777" i="8"/>
  <c r="G774" i="8"/>
  <c r="G772" i="8"/>
  <c r="G810" i="8"/>
  <c r="G826" i="8"/>
  <c r="G773" i="8"/>
  <c r="G797" i="8"/>
  <c r="G811" i="8"/>
  <c r="G803" i="8"/>
  <c r="G793" i="8"/>
  <c r="G780" i="8"/>
  <c r="G804" i="8"/>
  <c r="G813" i="8"/>
  <c r="G778" i="8"/>
  <c r="G812" i="8"/>
  <c r="G781" i="8"/>
  <c r="G819" i="8"/>
  <c r="G786" i="8"/>
  <c r="G792" i="8"/>
  <c r="G789" i="8"/>
  <c r="G827" i="8"/>
  <c r="G820" i="8"/>
  <c r="G801" i="8"/>
  <c r="G775" i="8"/>
  <c r="G828" i="8"/>
  <c r="G770" i="8"/>
  <c r="G799" i="8"/>
  <c r="G787" i="8"/>
  <c r="G808" i="8"/>
  <c r="G822" i="8"/>
  <c r="G802" i="8"/>
  <c r="G796" i="8"/>
  <c r="G771" i="8"/>
  <c r="F49" i="7"/>
  <c r="F70" i="7" s="1"/>
  <c r="H135" i="8"/>
  <c r="H142" i="8"/>
  <c r="H170" i="8"/>
  <c r="H169" i="8"/>
  <c r="H168" i="8"/>
  <c r="H162" i="8"/>
  <c r="H161" i="8"/>
  <c r="H160" i="8"/>
  <c r="H175" i="8"/>
  <c r="H173" i="8"/>
  <c r="H137" i="8"/>
  <c r="H134" i="8"/>
  <c r="H154" i="8"/>
  <c r="H153" i="8"/>
  <c r="H152" i="8"/>
  <c r="H127" i="8"/>
  <c r="H151" i="8"/>
  <c r="H146" i="8"/>
  <c r="H172" i="8"/>
  <c r="H131" i="8"/>
  <c r="H140" i="8"/>
  <c r="H156" i="8"/>
  <c r="H148" i="8"/>
  <c r="H143" i="8"/>
  <c r="H130" i="8"/>
  <c r="H178" i="8"/>
  <c r="H138" i="8"/>
  <c r="H177" i="8"/>
  <c r="H136" i="8"/>
  <c r="H176" i="8"/>
  <c r="H147" i="8"/>
  <c r="H155" i="8"/>
  <c r="H157" i="8"/>
  <c r="H139" i="8"/>
  <c r="H171" i="8"/>
  <c r="H132" i="8"/>
  <c r="H174" i="8"/>
  <c r="H165" i="8"/>
  <c r="H167" i="8"/>
  <c r="H166" i="8"/>
  <c r="H141" i="8"/>
  <c r="H144" i="8"/>
  <c r="H163" i="8"/>
  <c r="H150" i="8"/>
  <c r="H133" i="8"/>
  <c r="H128" i="8"/>
  <c r="H164" i="8"/>
  <c r="H158" i="8"/>
  <c r="H149" i="8"/>
  <c r="H159" i="8"/>
  <c r="H145" i="8"/>
  <c r="H129" i="8"/>
  <c r="H179" i="8"/>
  <c r="H126" i="8"/>
  <c r="H125" i="8"/>
  <c r="H122" i="8"/>
  <c r="H124" i="8"/>
  <c r="H121" i="8"/>
  <c r="H123" i="8"/>
  <c r="C51" i="7"/>
  <c r="C72" i="7" s="1"/>
  <c r="E252" i="8"/>
  <c r="E246" i="8"/>
  <c r="E290" i="8"/>
  <c r="E289" i="8"/>
  <c r="E288" i="8"/>
  <c r="E292" i="8"/>
  <c r="E297" i="8"/>
  <c r="E287" i="8"/>
  <c r="E258" i="8"/>
  <c r="E257" i="8"/>
  <c r="E256" i="8"/>
  <c r="E276" i="8"/>
  <c r="E283" i="8"/>
  <c r="E279" i="8"/>
  <c r="E273" i="8"/>
  <c r="E247" i="8"/>
  <c r="E270" i="8"/>
  <c r="E295" i="8"/>
  <c r="E285" i="8"/>
  <c r="E248" i="8"/>
  <c r="E268" i="8"/>
  <c r="E251" i="8"/>
  <c r="E261" i="8"/>
  <c r="E296" i="8"/>
  <c r="E274" i="8"/>
  <c r="E264" i="8"/>
  <c r="E280" i="8"/>
  <c r="E284" i="8"/>
  <c r="E239" i="8"/>
  <c r="E269" i="8"/>
  <c r="E249" i="8"/>
  <c r="E241" i="8"/>
  <c r="E254" i="8"/>
  <c r="E262" i="8"/>
  <c r="E243" i="8"/>
  <c r="E265" i="8"/>
  <c r="E281" i="8"/>
  <c r="E263" i="8"/>
  <c r="E245" i="8"/>
  <c r="E271" i="8"/>
  <c r="E277" i="8"/>
  <c r="E275" i="8"/>
  <c r="E250" i="8"/>
  <c r="E260" i="8"/>
  <c r="E267" i="8"/>
  <c r="E294" i="8"/>
  <c r="E286" i="8"/>
  <c r="E259" i="8"/>
  <c r="E278" i="8"/>
  <c r="E242" i="8"/>
  <c r="E266" i="8"/>
  <c r="E282" i="8"/>
  <c r="E272" i="8"/>
  <c r="E293" i="8"/>
  <c r="E291" i="8"/>
  <c r="E240" i="8"/>
  <c r="E253" i="8"/>
  <c r="E244" i="8"/>
  <c r="E255" i="8"/>
  <c r="D55" i="7"/>
  <c r="D76" i="7" s="1"/>
  <c r="F500" i="8"/>
  <c r="F523" i="8"/>
  <c r="F482" i="8"/>
  <c r="F492" i="8"/>
  <c r="F506" i="8"/>
  <c r="F494" i="8"/>
  <c r="F505" i="8"/>
  <c r="F520" i="8"/>
  <c r="F477" i="8"/>
  <c r="F495" i="8"/>
  <c r="F533" i="8"/>
  <c r="F524" i="8"/>
  <c r="F475" i="8"/>
  <c r="F507" i="8"/>
  <c r="F498" i="8"/>
  <c r="F486" i="8"/>
  <c r="F489" i="8"/>
  <c r="F504" i="8"/>
  <c r="F509" i="8"/>
  <c r="F501" i="8"/>
  <c r="F529" i="8"/>
  <c r="F490" i="8"/>
  <c r="F478" i="8"/>
  <c r="F519" i="8"/>
  <c r="F488" i="8"/>
  <c r="F508" i="8"/>
  <c r="F515" i="8"/>
  <c r="F517" i="8"/>
  <c r="F483" i="8"/>
  <c r="F481" i="8"/>
  <c r="F497" i="8"/>
  <c r="F476" i="8"/>
  <c r="F516" i="8"/>
  <c r="F510" i="8"/>
  <c r="F526" i="8"/>
  <c r="F532" i="8"/>
  <c r="F491" i="8"/>
  <c r="F484" i="8"/>
  <c r="F521" i="8"/>
  <c r="F479" i="8"/>
  <c r="F480" i="8"/>
  <c r="F527" i="8"/>
  <c r="F531" i="8"/>
  <c r="F514" i="8"/>
  <c r="F496" i="8"/>
  <c r="F487" i="8"/>
  <c r="F493" i="8"/>
  <c r="F513" i="8"/>
  <c r="F499" i="8"/>
  <c r="F522" i="8"/>
  <c r="F502" i="8"/>
  <c r="F512" i="8"/>
  <c r="F485" i="8"/>
  <c r="F525" i="8"/>
  <c r="F530" i="8"/>
  <c r="F503" i="8"/>
  <c r="F518" i="8"/>
  <c r="F528" i="8"/>
  <c r="F511" i="8"/>
  <c r="I56" i="7"/>
  <c r="I77" i="7" s="1"/>
  <c r="K540" i="8"/>
  <c r="K537" i="8"/>
  <c r="K549" i="8"/>
  <c r="K557" i="8"/>
  <c r="K566" i="8"/>
  <c r="K574" i="8"/>
  <c r="K582" i="8"/>
  <c r="K590" i="8"/>
  <c r="K544" i="8"/>
  <c r="K551" i="8"/>
  <c r="K568" i="8"/>
  <c r="K584" i="8"/>
  <c r="K542" i="8"/>
  <c r="K539" i="8"/>
  <c r="K550" i="8"/>
  <c r="K558" i="8"/>
  <c r="K567" i="8"/>
  <c r="K575" i="8"/>
  <c r="K583" i="8"/>
  <c r="K591" i="8"/>
  <c r="K541" i="8"/>
  <c r="K560" i="8"/>
  <c r="K576" i="8"/>
  <c r="K592" i="8"/>
  <c r="K546" i="8"/>
  <c r="K554" i="8"/>
  <c r="K563" i="8"/>
  <c r="K571" i="8"/>
  <c r="K579" i="8"/>
  <c r="K587" i="8"/>
  <c r="K553" i="8"/>
  <c r="K570" i="8"/>
  <c r="K586" i="8"/>
  <c r="K536" i="8"/>
  <c r="K573" i="8"/>
  <c r="K543" i="8"/>
  <c r="K569" i="8"/>
  <c r="K535" i="8"/>
  <c r="K534" i="8"/>
  <c r="K555" i="8"/>
  <c r="K572" i="8"/>
  <c r="K588" i="8"/>
  <c r="K538" i="8"/>
  <c r="K556" i="8"/>
  <c r="K589" i="8"/>
  <c r="K561" i="8"/>
  <c r="K564" i="8"/>
  <c r="K585" i="8"/>
  <c r="K559" i="8"/>
  <c r="K577" i="8"/>
  <c r="K545" i="8"/>
  <c r="K562" i="8"/>
  <c r="K578" i="8"/>
  <c r="K580" i="8"/>
  <c r="K547" i="8"/>
  <c r="K548" i="8"/>
  <c r="K565" i="8"/>
  <c r="K581" i="8"/>
  <c r="K552" i="8"/>
  <c r="E52" i="7"/>
  <c r="E73" i="7" s="1"/>
  <c r="G316" i="8"/>
  <c r="G323" i="8"/>
  <c r="G311" i="8"/>
  <c r="G346" i="8"/>
  <c r="G349" i="8"/>
  <c r="G308" i="8"/>
  <c r="G315" i="8"/>
  <c r="G350" i="8"/>
  <c r="G319" i="8"/>
  <c r="G298" i="8"/>
  <c r="G341" i="8"/>
  <c r="G300" i="8"/>
  <c r="G307" i="8"/>
  <c r="G336" i="8"/>
  <c r="G306" i="8"/>
  <c r="G313" i="8"/>
  <c r="G299" i="8"/>
  <c r="G322" i="8"/>
  <c r="G310" i="8"/>
  <c r="G302" i="8"/>
  <c r="G330" i="8"/>
  <c r="G354" i="8"/>
  <c r="G351" i="8"/>
  <c r="G325" i="8"/>
  <c r="G332" i="8"/>
  <c r="G352" i="8"/>
  <c r="G305" i="8"/>
  <c r="G301" i="8"/>
  <c r="G304" i="8"/>
  <c r="G328" i="8"/>
  <c r="G356" i="8"/>
  <c r="G329" i="8"/>
  <c r="G327" i="8"/>
  <c r="G321" i="8"/>
  <c r="G318" i="8"/>
  <c r="G340" i="8"/>
  <c r="G309" i="8"/>
  <c r="G333" i="8"/>
  <c r="G331" i="8"/>
  <c r="G312" i="8"/>
  <c r="G303" i="8"/>
  <c r="G342" i="8"/>
  <c r="G353" i="8"/>
  <c r="G345" i="8"/>
  <c r="G334" i="8"/>
  <c r="G337" i="8"/>
  <c r="G324" i="8"/>
  <c r="G348" i="8"/>
  <c r="G339" i="8"/>
  <c r="G344" i="8"/>
  <c r="G326" i="8"/>
  <c r="G347" i="8"/>
  <c r="G320" i="8"/>
  <c r="G335" i="8"/>
  <c r="G317" i="8"/>
  <c r="G338" i="8"/>
  <c r="G314" i="8"/>
  <c r="G355" i="8"/>
  <c r="G343" i="8"/>
  <c r="C52" i="7"/>
  <c r="C73" i="7" s="1"/>
  <c r="E339" i="8"/>
  <c r="E298" i="8"/>
  <c r="E305" i="8"/>
  <c r="E334" i="8"/>
  <c r="E331" i="8"/>
  <c r="E354" i="8"/>
  <c r="E326" i="8"/>
  <c r="E336" i="8"/>
  <c r="E301" i="8"/>
  <c r="E303" i="8"/>
  <c r="E308" i="8"/>
  <c r="E323" i="8"/>
  <c r="E346" i="8"/>
  <c r="E318" i="8"/>
  <c r="E307" i="8"/>
  <c r="E321" i="8"/>
  <c r="E337" i="8"/>
  <c r="E304" i="8"/>
  <c r="E311" i="8"/>
  <c r="E341" i="8"/>
  <c r="E317" i="8"/>
  <c r="E306" i="8"/>
  <c r="E322" i="8"/>
  <c r="E338" i="8"/>
  <c r="E310" i="8"/>
  <c r="E352" i="8"/>
  <c r="E343" i="8"/>
  <c r="E314" i="8"/>
  <c r="E330" i="8"/>
  <c r="E302" i="8"/>
  <c r="E349" i="8"/>
  <c r="E344" i="8"/>
  <c r="E353" i="8"/>
  <c r="E299" i="8"/>
  <c r="E327" i="8"/>
  <c r="E325" i="8"/>
  <c r="E340" i="8"/>
  <c r="E351" i="8"/>
  <c r="E328" i="8"/>
  <c r="E347" i="8"/>
  <c r="E342" i="8"/>
  <c r="E324" i="8"/>
  <c r="E316" i="8"/>
  <c r="E329" i="8"/>
  <c r="E355" i="8"/>
  <c r="E350" i="8"/>
  <c r="E332" i="8"/>
  <c r="E312" i="8"/>
  <c r="E335" i="8"/>
  <c r="E356" i="8"/>
  <c r="E315" i="8"/>
  <c r="E313" i="8"/>
  <c r="E309" i="8"/>
  <c r="E333" i="8"/>
  <c r="E300" i="8"/>
  <c r="E348" i="8"/>
  <c r="E320" i="8"/>
  <c r="E345" i="8"/>
  <c r="E319" i="8"/>
  <c r="F61" i="7"/>
  <c r="F82" i="7" s="1"/>
  <c r="H867" i="8"/>
  <c r="H880" i="8"/>
  <c r="H851" i="8"/>
  <c r="H882" i="8"/>
  <c r="H834" i="8"/>
  <c r="H846" i="8"/>
  <c r="H865" i="8"/>
  <c r="H850" i="8"/>
  <c r="H866" i="8"/>
  <c r="H849" i="8"/>
  <c r="H856" i="8"/>
  <c r="H872" i="8"/>
  <c r="H840" i="8"/>
  <c r="H875" i="8"/>
  <c r="H874" i="8"/>
  <c r="H887" i="8"/>
  <c r="H873" i="8"/>
  <c r="H859" i="8"/>
  <c r="H883" i="8"/>
  <c r="H858" i="8"/>
  <c r="H881" i="8"/>
  <c r="H857" i="8"/>
  <c r="H879" i="8"/>
  <c r="H864" i="8"/>
  <c r="H863" i="8"/>
  <c r="H855" i="8"/>
  <c r="H842" i="8"/>
  <c r="H831" i="8"/>
  <c r="H832" i="8"/>
  <c r="H871" i="8"/>
  <c r="H852" i="8"/>
  <c r="H841" i="8"/>
  <c r="H829" i="8"/>
  <c r="H844" i="8"/>
  <c r="H836" i="8"/>
  <c r="H876" i="8"/>
  <c r="H843" i="8"/>
  <c r="H838" i="8"/>
  <c r="H837" i="8"/>
  <c r="H860" i="8"/>
  <c r="H884" i="8"/>
  <c r="H853" i="8"/>
  <c r="H830" i="8"/>
  <c r="H861" i="8"/>
  <c r="H835" i="8"/>
  <c r="H877" i="8"/>
  <c r="H868" i="8"/>
  <c r="H885" i="8"/>
  <c r="H847" i="8"/>
  <c r="H869" i="8"/>
  <c r="H862" i="8"/>
  <c r="H870" i="8"/>
  <c r="H878" i="8"/>
  <c r="H839" i="8"/>
  <c r="H886" i="8"/>
  <c r="H848" i="8"/>
  <c r="H845" i="8"/>
  <c r="H833" i="8"/>
  <c r="H854" i="8"/>
  <c r="F62" i="7"/>
  <c r="F83" i="7" s="1"/>
  <c r="H912" i="8"/>
  <c r="H928" i="8"/>
  <c r="H922" i="8"/>
  <c r="H938" i="8"/>
  <c r="H944" i="8"/>
  <c r="H897" i="8"/>
  <c r="H919" i="8"/>
  <c r="H935" i="8"/>
  <c r="H888" i="8"/>
  <c r="H906" i="8"/>
  <c r="H945" i="8"/>
  <c r="H913" i="8"/>
  <c r="H927" i="8"/>
  <c r="H943" i="8"/>
  <c r="H929" i="8"/>
  <c r="H911" i="8"/>
  <c r="H898" i="8"/>
  <c r="H946" i="8"/>
  <c r="H896" i="8"/>
  <c r="H930" i="8"/>
  <c r="H890" i="8"/>
  <c r="H937" i="8"/>
  <c r="H904" i="8"/>
  <c r="H914" i="8"/>
  <c r="H936" i="8"/>
  <c r="H889" i="8"/>
  <c r="H921" i="8"/>
  <c r="H920" i="8"/>
  <c r="H905" i="8"/>
  <c r="H895" i="8"/>
  <c r="H903" i="8"/>
  <c r="H908" i="8"/>
  <c r="H923" i="8"/>
  <c r="H916" i="8"/>
  <c r="H892" i="8"/>
  <c r="H924" i="8"/>
  <c r="H932" i="8"/>
  <c r="H900" i="8"/>
  <c r="H909" i="8"/>
  <c r="H917" i="8"/>
  <c r="H915" i="8"/>
  <c r="H925" i="8"/>
  <c r="H941" i="8"/>
  <c r="H893" i="8"/>
  <c r="H933" i="8"/>
  <c r="H907" i="8"/>
  <c r="H899" i="8"/>
  <c r="H901" i="8"/>
  <c r="H918" i="8"/>
  <c r="H926" i="8"/>
  <c r="H934" i="8"/>
  <c r="H940" i="8"/>
  <c r="H942" i="8"/>
  <c r="H939" i="8"/>
  <c r="H931" i="8"/>
  <c r="H894" i="8"/>
  <c r="H902" i="8"/>
  <c r="H891" i="8"/>
  <c r="H910" i="8"/>
  <c r="E47" i="7"/>
  <c r="E68" i="7" s="1"/>
  <c r="G4" i="8"/>
  <c r="G61" i="8"/>
  <c r="G33" i="8"/>
  <c r="G20" i="8"/>
  <c r="G5" i="8"/>
  <c r="G34" i="8"/>
  <c r="G49" i="8"/>
  <c r="G42" i="8"/>
  <c r="G17" i="8"/>
  <c r="G46" i="8"/>
  <c r="G18" i="8"/>
  <c r="G26" i="8"/>
  <c r="G40" i="8"/>
  <c r="G48" i="8"/>
  <c r="G10" i="8"/>
  <c r="G13" i="8"/>
  <c r="G32" i="8"/>
  <c r="G12" i="8"/>
  <c r="G53" i="8"/>
  <c r="G50" i="8"/>
  <c r="G38" i="8"/>
  <c r="G60" i="8"/>
  <c r="G28" i="8"/>
  <c r="G52" i="8"/>
  <c r="G22" i="8"/>
  <c r="G44" i="8"/>
  <c r="G30" i="8"/>
  <c r="G29" i="8"/>
  <c r="G37" i="8"/>
  <c r="G36" i="8"/>
  <c r="G58" i="8"/>
  <c r="G24" i="8"/>
  <c r="G6" i="8"/>
  <c r="G54" i="8"/>
  <c r="G14" i="8"/>
  <c r="G41" i="8"/>
  <c r="G16" i="8"/>
  <c r="G39" i="8"/>
  <c r="G7" i="8"/>
  <c r="G31" i="8"/>
  <c r="G57" i="8"/>
  <c r="G35" i="8"/>
  <c r="G8" i="8"/>
  <c r="G45" i="8"/>
  <c r="G9" i="8"/>
  <c r="G56" i="8"/>
  <c r="G51" i="8"/>
  <c r="G19" i="8"/>
  <c r="G23" i="8"/>
  <c r="G11" i="8"/>
  <c r="G59" i="8"/>
  <c r="G47" i="8"/>
  <c r="G21" i="8"/>
  <c r="G15" i="8"/>
  <c r="G55" i="8"/>
  <c r="G27" i="8"/>
  <c r="G25" i="8"/>
  <c r="G43" i="8"/>
  <c r="G3" i="8"/>
  <c r="C49" i="7"/>
  <c r="C70" i="7" s="1"/>
  <c r="E123" i="8"/>
  <c r="E132" i="8"/>
  <c r="E169" i="8"/>
  <c r="E168" i="8"/>
  <c r="E176" i="8"/>
  <c r="E162" i="8"/>
  <c r="E125" i="8"/>
  <c r="E121" i="8"/>
  <c r="E141" i="8"/>
  <c r="E161" i="8"/>
  <c r="E152" i="8"/>
  <c r="E160" i="8"/>
  <c r="E126" i="8"/>
  <c r="E137" i="8"/>
  <c r="E128" i="8"/>
  <c r="E144" i="8"/>
  <c r="E153" i="8"/>
  <c r="E143" i="8"/>
  <c r="E171" i="8"/>
  <c r="E156" i="8"/>
  <c r="E127" i="8"/>
  <c r="E131" i="8"/>
  <c r="E136" i="8"/>
  <c r="E167" i="8"/>
  <c r="E166" i="8"/>
  <c r="E165" i="8"/>
  <c r="E133" i="8"/>
  <c r="E142" i="8"/>
  <c r="E129" i="8"/>
  <c r="E139" i="8"/>
  <c r="E159" i="8"/>
  <c r="E158" i="8"/>
  <c r="E157" i="8"/>
  <c r="E134" i="8"/>
  <c r="E151" i="8"/>
  <c r="E150" i="8"/>
  <c r="E149" i="8"/>
  <c r="E177" i="8"/>
  <c r="E147" i="8"/>
  <c r="E175" i="8"/>
  <c r="E163" i="8"/>
  <c r="E154" i="8"/>
  <c r="E145" i="8"/>
  <c r="E124" i="8"/>
  <c r="E135" i="8"/>
  <c r="E178" i="8"/>
  <c r="E155" i="8"/>
  <c r="E173" i="8"/>
  <c r="E172" i="8"/>
  <c r="E122" i="8"/>
  <c r="E179" i="8"/>
  <c r="E170" i="8"/>
  <c r="E148" i="8"/>
  <c r="E130" i="8"/>
  <c r="E174" i="8"/>
  <c r="E138" i="8"/>
  <c r="E140" i="8"/>
  <c r="E164" i="8"/>
  <c r="E146" i="8"/>
  <c r="G60" i="7"/>
  <c r="G81" i="7" s="1"/>
  <c r="I785" i="8"/>
  <c r="I823" i="8"/>
  <c r="I779" i="8"/>
  <c r="I797" i="8"/>
  <c r="I816" i="8"/>
  <c r="I794" i="8"/>
  <c r="I810" i="8"/>
  <c r="I786" i="8"/>
  <c r="I777" i="8"/>
  <c r="I826" i="8"/>
  <c r="I788" i="8"/>
  <c r="I817" i="8"/>
  <c r="I782" i="8"/>
  <c r="I803" i="8"/>
  <c r="I809" i="8"/>
  <c r="I827" i="8"/>
  <c r="I825" i="8"/>
  <c r="I780" i="8"/>
  <c r="I774" i="8"/>
  <c r="I775" i="8"/>
  <c r="I820" i="8"/>
  <c r="I770" i="8"/>
  <c r="I795" i="8"/>
  <c r="I818" i="8"/>
  <c r="I781" i="8"/>
  <c r="I793" i="8"/>
  <c r="I812" i="8"/>
  <c r="I808" i="8"/>
  <c r="I778" i="8"/>
  <c r="I819" i="8"/>
  <c r="I796" i="8"/>
  <c r="I771" i="8"/>
  <c r="I787" i="8"/>
  <c r="I821" i="8"/>
  <c r="I798" i="8"/>
  <c r="I822" i="8"/>
  <c r="I783" i="8"/>
  <c r="I799" i="8"/>
  <c r="I804" i="8"/>
  <c r="I773" i="8"/>
  <c r="I790" i="8"/>
  <c r="I791" i="8"/>
  <c r="I807" i="8"/>
  <c r="I806" i="8"/>
  <c r="I828" i="8"/>
  <c r="I802" i="8"/>
  <c r="I815" i="8"/>
  <c r="I792" i="8"/>
  <c r="I813" i="8"/>
  <c r="I811" i="8"/>
  <c r="I800" i="8"/>
  <c r="I776" i="8"/>
  <c r="I789" i="8"/>
  <c r="I814" i="8"/>
  <c r="I805" i="8"/>
  <c r="I784" i="8"/>
  <c r="I824" i="8"/>
  <c r="I801" i="8"/>
  <c r="I772" i="8"/>
  <c r="F59" i="7"/>
  <c r="F80" i="7" s="1"/>
  <c r="H761" i="8"/>
  <c r="H731" i="8"/>
  <c r="H715" i="8"/>
  <c r="H769" i="8"/>
  <c r="H713" i="8"/>
  <c r="H740" i="8"/>
  <c r="H745" i="8"/>
  <c r="H756" i="8"/>
  <c r="H724" i="8"/>
  <c r="H760" i="8"/>
  <c r="H735" i="8"/>
  <c r="H758" i="8"/>
  <c r="H754" i="8"/>
  <c r="H716" i="8"/>
  <c r="H727" i="8"/>
  <c r="H750" i="8"/>
  <c r="H765" i="8"/>
  <c r="H746" i="8"/>
  <c r="H768" i="8"/>
  <c r="H759" i="8"/>
  <c r="H718" i="8"/>
  <c r="H733" i="8"/>
  <c r="H714" i="8"/>
  <c r="H764" i="8"/>
  <c r="H723" i="8"/>
  <c r="H737" i="8"/>
  <c r="H736" i="8"/>
  <c r="H719" i="8"/>
  <c r="H717" i="8"/>
  <c r="H728" i="8"/>
  <c r="H763" i="8"/>
  <c r="H734" i="8"/>
  <c r="H749" i="8"/>
  <c r="H722" i="8"/>
  <c r="H738" i="8"/>
  <c r="H732" i="8"/>
  <c r="H751" i="8"/>
  <c r="H729" i="8"/>
  <c r="H767" i="8"/>
  <c r="H766" i="8"/>
  <c r="H739" i="8"/>
  <c r="H747" i="8"/>
  <c r="H711" i="8"/>
  <c r="H725" i="8"/>
  <c r="H712" i="8"/>
  <c r="H744" i="8"/>
  <c r="H720" i="8"/>
  <c r="H726" i="8"/>
  <c r="H742" i="8"/>
  <c r="H741" i="8"/>
  <c r="H757" i="8"/>
  <c r="H730" i="8"/>
  <c r="H748" i="8"/>
  <c r="H752" i="8"/>
  <c r="H743" i="8"/>
  <c r="H721" i="8"/>
  <c r="H755" i="8"/>
  <c r="H753" i="8"/>
  <c r="H762" i="8"/>
  <c r="G59" i="7"/>
  <c r="G80" i="7" s="1"/>
  <c r="I738" i="8"/>
  <c r="I733" i="8"/>
  <c r="I769" i="8"/>
  <c r="I740" i="8"/>
  <c r="I765" i="8"/>
  <c r="I754" i="8"/>
  <c r="I756" i="8"/>
  <c r="I749" i="8"/>
  <c r="I724" i="8"/>
  <c r="I744" i="8"/>
  <c r="I767" i="8"/>
  <c r="I718" i="8"/>
  <c r="I763" i="8"/>
  <c r="I748" i="8"/>
  <c r="I762" i="8"/>
  <c r="I721" i="8"/>
  <c r="I761" i="8"/>
  <c r="I736" i="8"/>
  <c r="I759" i="8"/>
  <c r="I755" i="8"/>
  <c r="I732" i="8"/>
  <c r="I746" i="8"/>
  <c r="I745" i="8"/>
  <c r="I768" i="8"/>
  <c r="I727" i="8"/>
  <c r="I742" i="8"/>
  <c r="I723" i="8"/>
  <c r="I730" i="8"/>
  <c r="I717" i="8"/>
  <c r="I720" i="8"/>
  <c r="I719" i="8"/>
  <c r="I734" i="8"/>
  <c r="I735" i="8"/>
  <c r="I751" i="8"/>
  <c r="I750" i="8"/>
  <c r="I739" i="8"/>
  <c r="I766" i="8"/>
  <c r="I764" i="8"/>
  <c r="I713" i="8"/>
  <c r="I752" i="8"/>
  <c r="I741" i="8"/>
  <c r="I737" i="8"/>
  <c r="I716" i="8"/>
  <c r="I714" i="8"/>
  <c r="I712" i="8"/>
  <c r="I728" i="8"/>
  <c r="I711" i="8"/>
  <c r="I726" i="8"/>
  <c r="I715" i="8"/>
  <c r="I743" i="8"/>
  <c r="I758" i="8"/>
  <c r="I731" i="8"/>
  <c r="I747" i="8"/>
  <c r="I729" i="8"/>
  <c r="I760" i="8"/>
  <c r="I722" i="8"/>
  <c r="I753" i="8"/>
  <c r="I725" i="8"/>
  <c r="I757" i="8"/>
  <c r="E61" i="7"/>
  <c r="E82" i="7" s="1"/>
  <c r="G887" i="8"/>
  <c r="G858" i="8"/>
  <c r="G882" i="8"/>
  <c r="G874" i="8"/>
  <c r="G846" i="8"/>
  <c r="G865" i="8"/>
  <c r="G840" i="8"/>
  <c r="G849" i="8"/>
  <c r="G856" i="8"/>
  <c r="G872" i="8"/>
  <c r="G886" i="8"/>
  <c r="G857" i="8"/>
  <c r="G873" i="8"/>
  <c r="G879" i="8"/>
  <c r="G863" i="8"/>
  <c r="G881" i="8"/>
  <c r="G837" i="8"/>
  <c r="G855" i="8"/>
  <c r="G866" i="8"/>
  <c r="G880" i="8"/>
  <c r="G864" i="8"/>
  <c r="G871" i="8"/>
  <c r="G831" i="8"/>
  <c r="G850" i="8"/>
  <c r="G854" i="8"/>
  <c r="G845" i="8"/>
  <c r="G862" i="8"/>
  <c r="G839" i="8"/>
  <c r="G870" i="8"/>
  <c r="G848" i="8"/>
  <c r="G833" i="8"/>
  <c r="G878" i="8"/>
  <c r="G867" i="8"/>
  <c r="G835" i="8"/>
  <c r="G838" i="8"/>
  <c r="G842" i="8"/>
  <c r="G851" i="8"/>
  <c r="G834" i="8"/>
  <c r="G829" i="8"/>
  <c r="G883" i="8"/>
  <c r="G859" i="8"/>
  <c r="G832" i="8"/>
  <c r="G875" i="8"/>
  <c r="G843" i="8"/>
  <c r="G852" i="8"/>
  <c r="G841" i="8"/>
  <c r="G868" i="8"/>
  <c r="G876" i="8"/>
  <c r="G844" i="8"/>
  <c r="G884" i="8"/>
  <c r="G860" i="8"/>
  <c r="G853" i="8"/>
  <c r="G830" i="8"/>
  <c r="G861" i="8"/>
  <c r="G869" i="8"/>
  <c r="G877" i="8"/>
  <c r="G885" i="8"/>
  <c r="G836" i="8"/>
  <c r="G847" i="8"/>
  <c r="H47" i="7"/>
  <c r="H68" i="7" s="1"/>
  <c r="J3" i="8"/>
  <c r="J4" i="8"/>
  <c r="J8" i="8"/>
  <c r="J16" i="8"/>
  <c r="J24" i="8"/>
  <c r="J32" i="8"/>
  <c r="J40" i="8"/>
  <c r="J48" i="8"/>
  <c r="J56" i="8"/>
  <c r="J18" i="8"/>
  <c r="J34" i="8"/>
  <c r="J50" i="8"/>
  <c r="J9" i="8"/>
  <c r="J17" i="8"/>
  <c r="J25" i="8"/>
  <c r="J33" i="8"/>
  <c r="J41" i="8"/>
  <c r="J49" i="8"/>
  <c r="J57" i="8"/>
  <c r="J10" i="8"/>
  <c r="J26" i="8"/>
  <c r="J42" i="8"/>
  <c r="J58" i="8"/>
  <c r="J5" i="8"/>
  <c r="J13" i="8"/>
  <c r="J21" i="8"/>
  <c r="J29" i="8"/>
  <c r="J37" i="8"/>
  <c r="J45" i="8"/>
  <c r="J53" i="8"/>
  <c r="J61" i="8"/>
  <c r="J20" i="8"/>
  <c r="J36" i="8"/>
  <c r="J52" i="8"/>
  <c r="J23" i="8"/>
  <c r="J27" i="8"/>
  <c r="J59" i="8"/>
  <c r="J60" i="8"/>
  <c r="J14" i="8"/>
  <c r="J35" i="8"/>
  <c r="J6" i="8"/>
  <c r="J22" i="8"/>
  <c r="J38" i="8"/>
  <c r="J54" i="8"/>
  <c r="J7" i="8"/>
  <c r="J55" i="8"/>
  <c r="J11" i="8"/>
  <c r="J43" i="8"/>
  <c r="J28" i="8"/>
  <c r="J19" i="8"/>
  <c r="J39" i="8"/>
  <c r="J12" i="8"/>
  <c r="J46" i="8"/>
  <c r="J44" i="8"/>
  <c r="J30" i="8"/>
  <c r="J15" i="8"/>
  <c r="J31" i="8"/>
  <c r="J47" i="8"/>
  <c r="J51" i="8"/>
  <c r="B58" i="7"/>
  <c r="B79" i="7" s="1"/>
  <c r="D671" i="8"/>
  <c r="D699" i="8"/>
  <c r="D705" i="8"/>
  <c r="D670" i="8"/>
  <c r="D680" i="8"/>
  <c r="D668" i="8"/>
  <c r="D691" i="8"/>
  <c r="D665" i="8"/>
  <c r="D663" i="8"/>
  <c r="D690" i="8"/>
  <c r="D669" i="8"/>
  <c r="D660" i="8"/>
  <c r="D683" i="8"/>
  <c r="D681" i="8"/>
  <c r="D662" i="8"/>
  <c r="D703" i="8"/>
  <c r="D701" i="8"/>
  <c r="D677" i="8"/>
  <c r="D707" i="8"/>
  <c r="D656" i="8"/>
  <c r="D672" i="8"/>
  <c r="D655" i="8"/>
  <c r="D682" i="8"/>
  <c r="D658" i="8"/>
  <c r="D673" i="8"/>
  <c r="D710" i="8"/>
  <c r="D652" i="8"/>
  <c r="D667" i="8"/>
  <c r="D675" i="8"/>
  <c r="D654" i="8"/>
  <c r="D706" i="8"/>
  <c r="D702" i="8"/>
  <c r="D661" i="8"/>
  <c r="D697" i="8"/>
  <c r="D674" i="8"/>
  <c r="D698" i="8"/>
  <c r="D666" i="8"/>
  <c r="D686" i="8"/>
  <c r="D657" i="8"/>
  <c r="D696" i="8"/>
  <c r="D692" i="8"/>
  <c r="D695" i="8"/>
  <c r="D659" i="8"/>
  <c r="D678" i="8"/>
  <c r="D708" i="8"/>
  <c r="D684" i="8"/>
  <c r="D704" i="8"/>
  <c r="D693" i="8"/>
  <c r="D694" i="8"/>
  <c r="D679" i="8"/>
  <c r="D653" i="8"/>
  <c r="D687" i="8"/>
  <c r="D700" i="8"/>
  <c r="D689" i="8"/>
  <c r="D664" i="8"/>
  <c r="D676" i="8"/>
  <c r="D688" i="8"/>
  <c r="D685" i="8"/>
  <c r="D709" i="8"/>
  <c r="C54" i="7"/>
  <c r="C75" i="7" s="1"/>
  <c r="E419" i="8"/>
  <c r="E434" i="8"/>
  <c r="E457" i="8"/>
  <c r="E453" i="8"/>
  <c r="E439" i="8"/>
  <c r="E426" i="8"/>
  <c r="E449" i="8"/>
  <c r="E445" i="8"/>
  <c r="E464" i="8"/>
  <c r="E423" i="8"/>
  <c r="E427" i="8"/>
  <c r="E442" i="8"/>
  <c r="E433" i="8"/>
  <c r="E432" i="8"/>
  <c r="E460" i="8"/>
  <c r="E452" i="8"/>
  <c r="E438" i="8"/>
  <c r="E467" i="8"/>
  <c r="E437" i="8"/>
  <c r="E471" i="8"/>
  <c r="E424" i="8"/>
  <c r="E436" i="8"/>
  <c r="E459" i="8"/>
  <c r="E474" i="8"/>
  <c r="E429" i="8"/>
  <c r="E455" i="8"/>
  <c r="E446" i="8"/>
  <c r="E428" i="8"/>
  <c r="E447" i="8"/>
  <c r="E443" i="8"/>
  <c r="E425" i="8"/>
  <c r="E466" i="8"/>
  <c r="E465" i="8"/>
  <c r="E430" i="8"/>
  <c r="E444" i="8"/>
  <c r="E420" i="8"/>
  <c r="E454" i="8"/>
  <c r="E450" i="8"/>
  <c r="E451" i="8"/>
  <c r="E469" i="8"/>
  <c r="E448" i="8"/>
  <c r="E456" i="8"/>
  <c r="E435" i="8"/>
  <c r="E441" i="8"/>
  <c r="E470" i="8"/>
  <c r="E418" i="8"/>
  <c r="E472" i="8"/>
  <c r="E431" i="8"/>
  <c r="E422" i="8"/>
  <c r="E458" i="8"/>
  <c r="E462" i="8"/>
  <c r="E468" i="8"/>
  <c r="E473" i="8"/>
  <c r="E461" i="8"/>
  <c r="E440" i="8"/>
  <c r="E463" i="8"/>
  <c r="E421" i="8"/>
  <c r="E416" i="8"/>
  <c r="E417" i="8"/>
  <c r="B61" i="7"/>
  <c r="B82" i="7" s="1"/>
  <c r="D830" i="8"/>
  <c r="D842" i="8"/>
  <c r="D853" i="8"/>
  <c r="D869" i="8"/>
  <c r="D849" i="8"/>
  <c r="D863" i="8"/>
  <c r="D860" i="8"/>
  <c r="D876" i="8"/>
  <c r="D884" i="8"/>
  <c r="D886" i="8"/>
  <c r="D879" i="8"/>
  <c r="D854" i="8"/>
  <c r="D870" i="8"/>
  <c r="D861" i="8"/>
  <c r="D877" i="8"/>
  <c r="D836" i="8"/>
  <c r="D855" i="8"/>
  <c r="D871" i="8"/>
  <c r="D845" i="8"/>
  <c r="D862" i="8"/>
  <c r="D878" i="8"/>
  <c r="D868" i="8"/>
  <c r="D885" i="8"/>
  <c r="D852" i="8"/>
  <c r="D887" i="8"/>
  <c r="D883" i="8"/>
  <c r="D844" i="8"/>
  <c r="D867" i="8"/>
  <c r="D833" i="8"/>
  <c r="D834" i="8"/>
  <c r="D875" i="8"/>
  <c r="D851" i="8"/>
  <c r="D838" i="8"/>
  <c r="D859" i="8"/>
  <c r="D872" i="8"/>
  <c r="D843" i="8"/>
  <c r="D880" i="8"/>
  <c r="D856" i="8"/>
  <c r="D837" i="8"/>
  <c r="D864" i="8"/>
  <c r="D840" i="8"/>
  <c r="D831" i="8"/>
  <c r="D847" i="8"/>
  <c r="D832" i="8"/>
  <c r="D848" i="8"/>
  <c r="D839" i="8"/>
  <c r="D873" i="8"/>
  <c r="D881" i="8"/>
  <c r="D850" i="8"/>
  <c r="D846" i="8"/>
  <c r="D865" i="8"/>
  <c r="D857" i="8"/>
  <c r="D841" i="8"/>
  <c r="D829" i="8"/>
  <c r="D858" i="8"/>
  <c r="D866" i="8"/>
  <c r="D835" i="8"/>
  <c r="D874" i="8"/>
  <c r="D882" i="8"/>
  <c r="I33" i="7"/>
  <c r="B47" i="7"/>
  <c r="B68" i="7" s="1"/>
  <c r="D4" i="8"/>
  <c r="D20" i="8"/>
  <c r="D56" i="8"/>
  <c r="D5" i="8"/>
  <c r="D34" i="8"/>
  <c r="D49" i="8"/>
  <c r="D33" i="8"/>
  <c r="D21" i="8"/>
  <c r="D35" i="8"/>
  <c r="D50" i="8"/>
  <c r="D18" i="8"/>
  <c r="D47" i="8"/>
  <c r="D53" i="8"/>
  <c r="D46" i="8"/>
  <c r="D39" i="8"/>
  <c r="D9" i="8"/>
  <c r="D24" i="8"/>
  <c r="D38" i="8"/>
  <c r="D55" i="8"/>
  <c r="D25" i="8"/>
  <c r="D54" i="8"/>
  <c r="D29" i="8"/>
  <c r="D12" i="8"/>
  <c r="D23" i="8"/>
  <c r="D26" i="8"/>
  <c r="D57" i="8"/>
  <c r="D60" i="8"/>
  <c r="D45" i="8"/>
  <c r="D6" i="8"/>
  <c r="D13" i="8"/>
  <c r="D51" i="8"/>
  <c r="D15" i="8"/>
  <c r="D61" i="8"/>
  <c r="D8" i="8"/>
  <c r="D40" i="8"/>
  <c r="D41" i="8"/>
  <c r="D59" i="8"/>
  <c r="D10" i="8"/>
  <c r="D36" i="8"/>
  <c r="D58" i="8"/>
  <c r="D22" i="8"/>
  <c r="D44" i="8"/>
  <c r="D37" i="8"/>
  <c r="D48" i="8"/>
  <c r="D14" i="8"/>
  <c r="D28" i="8"/>
  <c r="D52" i="8"/>
  <c r="D32" i="8"/>
  <c r="D7" i="8"/>
  <c r="D17" i="8"/>
  <c r="D43" i="8"/>
  <c r="D11" i="8"/>
  <c r="D30" i="8"/>
  <c r="D42" i="8"/>
  <c r="D19" i="8"/>
  <c r="D31" i="8"/>
  <c r="D27" i="8"/>
  <c r="D16" i="8"/>
  <c r="C53" i="7"/>
  <c r="C74" i="7" s="1"/>
  <c r="E393" i="8"/>
  <c r="E376" i="8"/>
  <c r="E359" i="8"/>
  <c r="E365" i="8"/>
  <c r="E372" i="8"/>
  <c r="E398" i="8"/>
  <c r="E385" i="8"/>
  <c r="E368" i="8"/>
  <c r="E394" i="8"/>
  <c r="E382" i="8"/>
  <c r="E361" i="8"/>
  <c r="E408" i="8"/>
  <c r="E391" i="8"/>
  <c r="E379" i="8"/>
  <c r="E399" i="8"/>
  <c r="E395" i="8"/>
  <c r="E374" i="8"/>
  <c r="E364" i="8"/>
  <c r="E377" i="8"/>
  <c r="E381" i="8"/>
  <c r="E407" i="8"/>
  <c r="E388" i="8"/>
  <c r="E386" i="8"/>
  <c r="E410" i="8"/>
  <c r="E378" i="8"/>
  <c r="E409" i="8"/>
  <c r="E384" i="8"/>
  <c r="E400" i="8"/>
  <c r="E375" i="8"/>
  <c r="E371" i="8"/>
  <c r="E403" i="8"/>
  <c r="E358" i="8"/>
  <c r="E387" i="8"/>
  <c r="E405" i="8"/>
  <c r="E369" i="8"/>
  <c r="E360" i="8"/>
  <c r="E390" i="8"/>
  <c r="E373" i="8"/>
  <c r="E383" i="8"/>
  <c r="E397" i="8"/>
  <c r="E412" i="8"/>
  <c r="E415" i="8"/>
  <c r="E362" i="8"/>
  <c r="E402" i="8"/>
  <c r="E396" i="8"/>
  <c r="E392" i="8"/>
  <c r="E404" i="8"/>
  <c r="E389" i="8"/>
  <c r="E413" i="8"/>
  <c r="E380" i="8"/>
  <c r="E370" i="8"/>
  <c r="E366" i="8"/>
  <c r="E401" i="8"/>
  <c r="E363" i="8"/>
  <c r="E411" i="8"/>
  <c r="E414" i="8"/>
  <c r="E357" i="8"/>
  <c r="E367" i="8"/>
  <c r="E406" i="8"/>
  <c r="E53" i="7"/>
  <c r="E74" i="7" s="1"/>
  <c r="G357" i="8"/>
  <c r="G394" i="8"/>
  <c r="G377" i="8"/>
  <c r="G365" i="8"/>
  <c r="G360" i="8"/>
  <c r="G383" i="8"/>
  <c r="G390" i="8"/>
  <c r="G366" i="8"/>
  <c r="G403" i="8"/>
  <c r="G386" i="8"/>
  <c r="G369" i="8"/>
  <c r="G412" i="8"/>
  <c r="G367" i="8"/>
  <c r="G374" i="8"/>
  <c r="G400" i="8"/>
  <c r="G379" i="8"/>
  <c r="G362" i="8"/>
  <c r="G397" i="8"/>
  <c r="G364" i="8"/>
  <c r="G396" i="8"/>
  <c r="G413" i="8"/>
  <c r="G405" i="8"/>
  <c r="G384" i="8"/>
  <c r="G404" i="8"/>
  <c r="G406" i="8"/>
  <c r="G410" i="8"/>
  <c r="G385" i="8"/>
  <c r="G401" i="8"/>
  <c r="G381" i="8"/>
  <c r="G376" i="8"/>
  <c r="G359" i="8"/>
  <c r="G382" i="8"/>
  <c r="G363" i="8"/>
  <c r="G395" i="8"/>
  <c r="G370" i="8"/>
  <c r="G361" i="8"/>
  <c r="G380" i="8"/>
  <c r="G408" i="8"/>
  <c r="G402" i="8"/>
  <c r="G393" i="8"/>
  <c r="G373" i="8"/>
  <c r="G389" i="8"/>
  <c r="G372" i="8"/>
  <c r="G414" i="8"/>
  <c r="G398" i="8"/>
  <c r="G371" i="8"/>
  <c r="G407" i="8"/>
  <c r="G378" i="8"/>
  <c r="G375" i="8"/>
  <c r="G409" i="8"/>
  <c r="G392" i="8"/>
  <c r="G399" i="8"/>
  <c r="G387" i="8"/>
  <c r="G391" i="8"/>
  <c r="G415" i="8"/>
  <c r="G411" i="8"/>
  <c r="G368" i="8"/>
  <c r="G358" i="8"/>
  <c r="G388" i="8"/>
  <c r="D51" i="7"/>
  <c r="D72" i="7" s="1"/>
  <c r="F244" i="8"/>
  <c r="F240" i="8"/>
  <c r="F261" i="8"/>
  <c r="F242" i="8"/>
  <c r="F279" i="8"/>
  <c r="F254" i="8"/>
  <c r="F248" i="8"/>
  <c r="F286" i="8"/>
  <c r="F268" i="8"/>
  <c r="F287" i="8"/>
  <c r="F270" i="8"/>
  <c r="F296" i="8"/>
  <c r="F253" i="8"/>
  <c r="F288" i="8"/>
  <c r="F263" i="8"/>
  <c r="F252" i="8"/>
  <c r="F267" i="8"/>
  <c r="F266" i="8"/>
  <c r="F265" i="8"/>
  <c r="F285" i="8"/>
  <c r="F258" i="8"/>
  <c r="F247" i="8"/>
  <c r="F280" i="8"/>
  <c r="F274" i="8"/>
  <c r="F290" i="8"/>
  <c r="F294" i="8"/>
  <c r="F262" i="8"/>
  <c r="F271" i="8"/>
  <c r="F259" i="8"/>
  <c r="F249" i="8"/>
  <c r="F239" i="8"/>
  <c r="F269" i="8"/>
  <c r="F256" i="8"/>
  <c r="F275" i="8"/>
  <c r="F291" i="8"/>
  <c r="F281" i="8"/>
  <c r="F260" i="8"/>
  <c r="F264" i="8"/>
  <c r="F246" i="8"/>
  <c r="F278" i="8"/>
  <c r="F250" i="8"/>
  <c r="F245" i="8"/>
  <c r="F292" i="8"/>
  <c r="F293" i="8"/>
  <c r="F282" i="8"/>
  <c r="F284" i="8"/>
  <c r="F295" i="8"/>
  <c r="F257" i="8"/>
  <c r="F277" i="8"/>
  <c r="F241" i="8"/>
  <c r="F272" i="8"/>
  <c r="F255" i="8"/>
  <c r="F251" i="8"/>
  <c r="F243" i="8"/>
  <c r="F276" i="8"/>
  <c r="F273" i="8"/>
  <c r="F297" i="8"/>
  <c r="F283" i="8"/>
  <c r="F289" i="8"/>
  <c r="B52" i="7"/>
  <c r="B73" i="7" s="1"/>
  <c r="D330" i="8"/>
  <c r="D353" i="8"/>
  <c r="D325" i="8"/>
  <c r="D349" i="8"/>
  <c r="D322" i="8"/>
  <c r="D345" i="8"/>
  <c r="D317" i="8"/>
  <c r="D343" i="8"/>
  <c r="D332" i="8"/>
  <c r="D352" i="8"/>
  <c r="D335" i="8"/>
  <c r="D314" i="8"/>
  <c r="D337" i="8"/>
  <c r="D309" i="8"/>
  <c r="D305" i="8"/>
  <c r="D321" i="8"/>
  <c r="D333" i="8"/>
  <c r="D327" i="8"/>
  <c r="D334" i="8"/>
  <c r="D340" i="8"/>
  <c r="D344" i="8"/>
  <c r="D323" i="8"/>
  <c r="D356" i="8"/>
  <c r="D298" i="8"/>
  <c r="D320" i="8"/>
  <c r="D301" i="8"/>
  <c r="D351" i="8"/>
  <c r="D348" i="8"/>
  <c r="D346" i="8"/>
  <c r="D341" i="8"/>
  <c r="D355" i="8"/>
  <c r="D315" i="8"/>
  <c r="D307" i="8"/>
  <c r="D313" i="8"/>
  <c r="D328" i="8"/>
  <c r="D300" i="8"/>
  <c r="D324" i="8"/>
  <c r="D347" i="8"/>
  <c r="D299" i="8"/>
  <c r="D342" i="8"/>
  <c r="D306" i="8"/>
  <c r="D354" i="8"/>
  <c r="D304" i="8"/>
  <c r="D302" i="8"/>
  <c r="D312" i="8"/>
  <c r="D336" i="8"/>
  <c r="D311" i="8"/>
  <c r="D338" i="8"/>
  <c r="D308" i="8"/>
  <c r="D339" i="8"/>
  <c r="D303" i="8"/>
  <c r="D310" i="8"/>
  <c r="D316" i="8"/>
  <c r="D326" i="8"/>
  <c r="D329" i="8"/>
  <c r="D350" i="8"/>
  <c r="D331" i="8"/>
  <c r="D319" i="8"/>
  <c r="D318" i="8"/>
  <c r="F51" i="7"/>
  <c r="F72" i="7" s="1"/>
  <c r="H261" i="8"/>
  <c r="H241" i="8"/>
  <c r="H260" i="8"/>
  <c r="H259" i="8"/>
  <c r="H242" i="8"/>
  <c r="H279" i="8"/>
  <c r="H266" i="8"/>
  <c r="H264" i="8"/>
  <c r="H253" i="8"/>
  <c r="H252" i="8"/>
  <c r="H251" i="8"/>
  <c r="H271" i="8"/>
  <c r="H281" i="8"/>
  <c r="H256" i="8"/>
  <c r="H250" i="8"/>
  <c r="H240" i="8"/>
  <c r="H285" i="8"/>
  <c r="H284" i="8"/>
  <c r="H283" i="8"/>
  <c r="H246" i="8"/>
  <c r="H295" i="8"/>
  <c r="H239" i="8"/>
  <c r="H269" i="8"/>
  <c r="H244" i="8"/>
  <c r="H275" i="8"/>
  <c r="H278" i="8"/>
  <c r="H294" i="8"/>
  <c r="H288" i="8"/>
  <c r="H291" i="8"/>
  <c r="H249" i="8"/>
  <c r="H282" i="8"/>
  <c r="H280" i="8"/>
  <c r="H245" i="8"/>
  <c r="H276" i="8"/>
  <c r="H255" i="8"/>
  <c r="H257" i="8"/>
  <c r="H292" i="8"/>
  <c r="H258" i="8"/>
  <c r="H290" i="8"/>
  <c r="H272" i="8"/>
  <c r="H254" i="8"/>
  <c r="H270" i="8"/>
  <c r="H277" i="8"/>
  <c r="H267" i="8"/>
  <c r="H287" i="8"/>
  <c r="H262" i="8"/>
  <c r="H243" i="8"/>
  <c r="H289" i="8"/>
  <c r="H293" i="8"/>
  <c r="H273" i="8"/>
  <c r="H248" i="8"/>
  <c r="H247" i="8"/>
  <c r="H265" i="8"/>
  <c r="H286" i="8"/>
  <c r="H296" i="8"/>
  <c r="H268" i="8"/>
  <c r="H263" i="8"/>
  <c r="H297" i="8"/>
  <c r="H274" i="8"/>
  <c r="I48" i="7"/>
  <c r="I69" i="7" s="1"/>
  <c r="K71" i="8"/>
  <c r="K63" i="8"/>
  <c r="K84" i="8"/>
  <c r="K108" i="8"/>
  <c r="K80" i="8"/>
  <c r="K119" i="8"/>
  <c r="K94" i="8"/>
  <c r="K79" i="8"/>
  <c r="K64" i="8"/>
  <c r="K75" i="8"/>
  <c r="K112" i="8"/>
  <c r="K91" i="8"/>
  <c r="K98" i="8"/>
  <c r="K74" i="8"/>
  <c r="K65" i="8"/>
  <c r="K83" i="8"/>
  <c r="K116" i="8"/>
  <c r="K95" i="8"/>
  <c r="K102" i="8"/>
  <c r="K101" i="8"/>
  <c r="K66" i="8"/>
  <c r="K70" i="8"/>
  <c r="K73" i="8"/>
  <c r="K120" i="8"/>
  <c r="K99" i="8"/>
  <c r="K72" i="8"/>
  <c r="K106" i="8"/>
  <c r="K86" i="8"/>
  <c r="K117" i="8"/>
  <c r="K67" i="8"/>
  <c r="K77" i="8"/>
  <c r="K92" i="8"/>
  <c r="K103" i="8"/>
  <c r="K110" i="8"/>
  <c r="K78" i="8"/>
  <c r="K68" i="8"/>
  <c r="K81" i="8"/>
  <c r="K96" i="8"/>
  <c r="K107" i="8"/>
  <c r="K82" i="8"/>
  <c r="K114" i="8"/>
  <c r="K93" i="8"/>
  <c r="K85" i="8"/>
  <c r="K105" i="8"/>
  <c r="K115" i="8"/>
  <c r="K113" i="8"/>
  <c r="K87" i="8"/>
  <c r="K111" i="8"/>
  <c r="K62" i="8"/>
  <c r="K90" i="8"/>
  <c r="K69" i="8"/>
  <c r="K100" i="8"/>
  <c r="K118" i="8"/>
  <c r="K76" i="8"/>
  <c r="K104" i="8"/>
  <c r="K89" i="8"/>
  <c r="K88" i="8"/>
  <c r="K109" i="8"/>
  <c r="K97" i="8"/>
  <c r="C60" i="7"/>
  <c r="C81" i="7" s="1"/>
  <c r="E819" i="8"/>
  <c r="E801" i="8"/>
  <c r="E828" i="8"/>
  <c r="E807" i="8"/>
  <c r="E813" i="8"/>
  <c r="E773" i="8"/>
  <c r="E805" i="8"/>
  <c r="E808" i="8"/>
  <c r="E812" i="8"/>
  <c r="E799" i="8"/>
  <c r="E822" i="8"/>
  <c r="E802" i="8"/>
  <c r="E793" i="8"/>
  <c r="E788" i="8"/>
  <c r="E803" i="8"/>
  <c r="E800" i="8"/>
  <c r="E780" i="8"/>
  <c r="E795" i="8"/>
  <c r="E825" i="8"/>
  <c r="E785" i="8"/>
  <c r="E797" i="8"/>
  <c r="E770" i="8"/>
  <c r="E826" i="8"/>
  <c r="E782" i="8"/>
  <c r="E772" i="8"/>
  <c r="E787" i="8"/>
  <c r="E783" i="8"/>
  <c r="E817" i="8"/>
  <c r="E818" i="8"/>
  <c r="E821" i="8"/>
  <c r="E809" i="8"/>
  <c r="E810" i="8"/>
  <c r="E771" i="8"/>
  <c r="E789" i="8"/>
  <c r="E776" i="8"/>
  <c r="E814" i="8"/>
  <c r="E779" i="8"/>
  <c r="E794" i="8"/>
  <c r="E777" i="8"/>
  <c r="E774" i="8"/>
  <c r="E796" i="8"/>
  <c r="E816" i="8"/>
  <c r="E815" i="8"/>
  <c r="E786" i="8"/>
  <c r="E781" i="8"/>
  <c r="E804" i="8"/>
  <c r="E824" i="8"/>
  <c r="E791" i="8"/>
  <c r="E792" i="8"/>
  <c r="E823" i="8"/>
  <c r="E798" i="8"/>
  <c r="E811" i="8"/>
  <c r="E775" i="8"/>
  <c r="E806" i="8"/>
  <c r="E827" i="8"/>
  <c r="E790" i="8"/>
  <c r="E784" i="8"/>
  <c r="E778" i="8"/>
  <c r="E820" i="8"/>
  <c r="B53" i="7"/>
  <c r="B74" i="7" s="1"/>
  <c r="D384" i="8"/>
  <c r="D367" i="8"/>
  <c r="D402" i="8"/>
  <c r="D397" i="8"/>
  <c r="D393" i="8"/>
  <c r="D405" i="8"/>
  <c r="D376" i="8"/>
  <c r="D359" i="8"/>
  <c r="D394" i="8"/>
  <c r="D381" i="8"/>
  <c r="D377" i="8"/>
  <c r="D399" i="8"/>
  <c r="D382" i="8"/>
  <c r="D370" i="8"/>
  <c r="D360" i="8"/>
  <c r="D369" i="8"/>
  <c r="D363" i="8"/>
  <c r="D361" i="8"/>
  <c r="D406" i="8"/>
  <c r="D357" i="8"/>
  <c r="D380" i="8"/>
  <c r="D371" i="8"/>
  <c r="D392" i="8"/>
  <c r="D408" i="8"/>
  <c r="D383" i="8"/>
  <c r="D358" i="8"/>
  <c r="D374" i="8"/>
  <c r="D401" i="8"/>
  <c r="D390" i="8"/>
  <c r="D386" i="8"/>
  <c r="D368" i="8"/>
  <c r="D365" i="8"/>
  <c r="D385" i="8"/>
  <c r="D372" i="8"/>
  <c r="D379" i="8"/>
  <c r="D373" i="8"/>
  <c r="D396" i="8"/>
  <c r="D412" i="8"/>
  <c r="D409" i="8"/>
  <c r="D375" i="8"/>
  <c r="D388" i="8"/>
  <c r="D404" i="8"/>
  <c r="D389" i="8"/>
  <c r="D403" i="8"/>
  <c r="D391" i="8"/>
  <c r="D414" i="8"/>
  <c r="D398" i="8"/>
  <c r="D400" i="8"/>
  <c r="D362" i="8"/>
  <c r="D410" i="8"/>
  <c r="D387" i="8"/>
  <c r="D407" i="8"/>
  <c r="D395" i="8"/>
  <c r="D415" i="8"/>
  <c r="D411" i="8"/>
  <c r="D366" i="8"/>
  <c r="D364" i="8"/>
  <c r="D378" i="8"/>
  <c r="D413" i="8"/>
  <c r="E54" i="7"/>
  <c r="E75" i="7" s="1"/>
  <c r="G437" i="8"/>
  <c r="G452" i="8"/>
  <c r="G471" i="8"/>
  <c r="G457" i="8"/>
  <c r="G416" i="8"/>
  <c r="G429" i="8"/>
  <c r="G444" i="8"/>
  <c r="G467" i="8"/>
  <c r="G463" i="8"/>
  <c r="G441" i="8"/>
  <c r="G419" i="8"/>
  <c r="G447" i="8"/>
  <c r="G432" i="8"/>
  <c r="G442" i="8"/>
  <c r="G470" i="8"/>
  <c r="G453" i="8"/>
  <c r="G420" i="8"/>
  <c r="G468" i="8"/>
  <c r="G459" i="8"/>
  <c r="G423" i="8"/>
  <c r="G434" i="8"/>
  <c r="G425" i="8"/>
  <c r="G462" i="8"/>
  <c r="G454" i="8"/>
  <c r="G456" i="8"/>
  <c r="G445" i="8"/>
  <c r="G460" i="8"/>
  <c r="G451" i="8"/>
  <c r="G418" i="8"/>
  <c r="G465" i="8"/>
  <c r="G443" i="8"/>
  <c r="G464" i="8"/>
  <c r="G474" i="8"/>
  <c r="G424" i="8"/>
  <c r="G421" i="8"/>
  <c r="G428" i="8"/>
  <c r="G427" i="8"/>
  <c r="G417" i="8"/>
  <c r="G449" i="8"/>
  <c r="G469" i="8"/>
  <c r="G446" i="8"/>
  <c r="G422" i="8"/>
  <c r="G472" i="8"/>
  <c r="G431" i="8"/>
  <c r="G426" i="8"/>
  <c r="G436" i="8"/>
  <c r="G435" i="8"/>
  <c r="G439" i="8"/>
  <c r="G430" i="8"/>
  <c r="G438" i="8"/>
  <c r="G440" i="8"/>
  <c r="G473" i="8"/>
  <c r="G450" i="8"/>
  <c r="G448" i="8"/>
  <c r="G433" i="8"/>
  <c r="G455" i="8"/>
  <c r="G466" i="8"/>
  <c r="G458" i="8"/>
  <c r="G461" i="8"/>
  <c r="D52" i="7"/>
  <c r="D73" i="7" s="1"/>
  <c r="F348" i="8"/>
  <c r="F307" i="8"/>
  <c r="F314" i="8"/>
  <c r="F343" i="8"/>
  <c r="F304" i="8"/>
  <c r="F340" i="8"/>
  <c r="F299" i="8"/>
  <c r="F306" i="8"/>
  <c r="F335" i="8"/>
  <c r="F355" i="8"/>
  <c r="F332" i="8"/>
  <c r="F298" i="8"/>
  <c r="F352" i="8"/>
  <c r="F318" i="8"/>
  <c r="F333" i="8"/>
  <c r="F317" i="8"/>
  <c r="F350" i="8"/>
  <c r="F354" i="8"/>
  <c r="F308" i="8"/>
  <c r="F324" i="8"/>
  <c r="F322" i="8"/>
  <c r="F338" i="8"/>
  <c r="F329" i="8"/>
  <c r="F336" i="8"/>
  <c r="F342" i="8"/>
  <c r="F300" i="8"/>
  <c r="F316" i="8"/>
  <c r="F330" i="8"/>
  <c r="F331" i="8"/>
  <c r="F320" i="8"/>
  <c r="F312" i="8"/>
  <c r="F309" i="8"/>
  <c r="F303" i="8"/>
  <c r="F327" i="8"/>
  <c r="F339" i="8"/>
  <c r="F344" i="8"/>
  <c r="F315" i="8"/>
  <c r="F311" i="8"/>
  <c r="F325" i="8"/>
  <c r="F305" i="8"/>
  <c r="F356" i="8"/>
  <c r="F323" i="8"/>
  <c r="F347" i="8"/>
  <c r="F353" i="8"/>
  <c r="F345" i="8"/>
  <c r="F319" i="8"/>
  <c r="F313" i="8"/>
  <c r="F346" i="8"/>
  <c r="F301" i="8"/>
  <c r="F341" i="8"/>
  <c r="F326" i="8"/>
  <c r="F321" i="8"/>
  <c r="F351" i="8"/>
  <c r="F302" i="8"/>
  <c r="F334" i="8"/>
  <c r="F349" i="8"/>
  <c r="F328" i="8"/>
  <c r="F337" i="8"/>
  <c r="F310" i="8"/>
  <c r="F53" i="7"/>
  <c r="F74" i="7" s="1"/>
  <c r="H403" i="8"/>
  <c r="H386" i="8"/>
  <c r="H374" i="8"/>
  <c r="H373" i="8"/>
  <c r="H361" i="8"/>
  <c r="H384" i="8"/>
  <c r="H395" i="8"/>
  <c r="H378" i="8"/>
  <c r="H366" i="8"/>
  <c r="H357" i="8"/>
  <c r="H368" i="8"/>
  <c r="H388" i="8"/>
  <c r="H371" i="8"/>
  <c r="H404" i="8"/>
  <c r="H379" i="8"/>
  <c r="H370" i="8"/>
  <c r="H401" i="8"/>
  <c r="H410" i="8"/>
  <c r="H407" i="8"/>
  <c r="H414" i="8"/>
  <c r="H415" i="8"/>
  <c r="H402" i="8"/>
  <c r="H382" i="8"/>
  <c r="H398" i="8"/>
  <c r="H360" i="8"/>
  <c r="H364" i="8"/>
  <c r="H380" i="8"/>
  <c r="H385" i="8"/>
  <c r="H396" i="8"/>
  <c r="H387" i="8"/>
  <c r="H362" i="8"/>
  <c r="H358" i="8"/>
  <c r="H392" i="8"/>
  <c r="H406" i="8"/>
  <c r="H412" i="8"/>
  <c r="H375" i="8"/>
  <c r="H359" i="8"/>
  <c r="H390" i="8"/>
  <c r="H369" i="8"/>
  <c r="H367" i="8"/>
  <c r="H377" i="8"/>
  <c r="H409" i="8"/>
  <c r="H372" i="8"/>
  <c r="H405" i="8"/>
  <c r="H397" i="8"/>
  <c r="H394" i="8"/>
  <c r="H365" i="8"/>
  <c r="H408" i="8"/>
  <c r="H393" i="8"/>
  <c r="H391" i="8"/>
  <c r="H413" i="8"/>
  <c r="H383" i="8"/>
  <c r="H389" i="8"/>
  <c r="H381" i="8"/>
  <c r="H400" i="8"/>
  <c r="H411" i="8"/>
  <c r="H376" i="8"/>
  <c r="H399" i="8"/>
  <c r="H363" i="8"/>
  <c r="H61" i="7"/>
  <c r="H82" i="7" s="1"/>
  <c r="J859" i="8"/>
  <c r="J875" i="8"/>
  <c r="J881" i="8"/>
  <c r="J883" i="8"/>
  <c r="J885" i="8"/>
  <c r="J853" i="8"/>
  <c r="J850" i="8"/>
  <c r="J866" i="8"/>
  <c r="J832" i="8"/>
  <c r="J869" i="8"/>
  <c r="J860" i="8"/>
  <c r="J876" i="8"/>
  <c r="J851" i="8"/>
  <c r="J882" i="8"/>
  <c r="J884" i="8"/>
  <c r="J867" i="8"/>
  <c r="J844" i="8"/>
  <c r="J861" i="8"/>
  <c r="J877" i="8"/>
  <c r="J841" i="8"/>
  <c r="J847" i="8"/>
  <c r="J852" i="8"/>
  <c r="J868" i="8"/>
  <c r="J874" i="8"/>
  <c r="J835" i="8"/>
  <c r="J858" i="8"/>
  <c r="J843" i="8"/>
  <c r="J865" i="8"/>
  <c r="J840" i="8"/>
  <c r="J873" i="8"/>
  <c r="J834" i="8"/>
  <c r="J862" i="8"/>
  <c r="J870" i="8"/>
  <c r="J878" i="8"/>
  <c r="J839" i="8"/>
  <c r="J854" i="8"/>
  <c r="J846" i="8"/>
  <c r="J857" i="8"/>
  <c r="J886" i="8"/>
  <c r="J838" i="8"/>
  <c r="J829" i="8"/>
  <c r="J845" i="8"/>
  <c r="J833" i="8"/>
  <c r="J848" i="8"/>
  <c r="J863" i="8"/>
  <c r="J871" i="8"/>
  <c r="J842" i="8"/>
  <c r="J879" i="8"/>
  <c r="J830" i="8"/>
  <c r="J837" i="8"/>
  <c r="J836" i="8"/>
  <c r="J887" i="8"/>
  <c r="J855" i="8"/>
  <c r="J880" i="8"/>
  <c r="J849" i="8"/>
  <c r="J856" i="8"/>
  <c r="J864" i="8"/>
  <c r="J872" i="8"/>
  <c r="J831" i="8"/>
  <c r="D190" i="8"/>
  <c r="D226" i="8"/>
  <c r="D209" i="8"/>
  <c r="D220" i="8"/>
  <c r="D185" i="8"/>
  <c r="D187" i="8"/>
  <c r="D207" i="8"/>
  <c r="D219" i="8"/>
  <c r="D182" i="8"/>
  <c r="D218" i="8"/>
  <c r="D201" i="8"/>
  <c r="D212" i="8"/>
  <c r="D227" i="8"/>
  <c r="D237" i="8"/>
  <c r="D188" i="8"/>
  <c r="D225" i="8"/>
  <c r="D202" i="8"/>
  <c r="D228" i="8"/>
  <c r="D199" i="8"/>
  <c r="D206" i="8"/>
  <c r="D198" i="8"/>
  <c r="D205" i="8"/>
  <c r="D181" i="8"/>
  <c r="D186" i="8"/>
  <c r="D194" i="8"/>
  <c r="D224" i="8"/>
  <c r="D197" i="8"/>
  <c r="D191" i="8"/>
  <c r="D234" i="8"/>
  <c r="D200" i="8"/>
  <c r="D196" i="8"/>
  <c r="D195" i="8"/>
  <c r="D231" i="8"/>
  <c r="D203" i="8"/>
  <c r="D222" i="8"/>
  <c r="D229" i="8"/>
  <c r="D193" i="8"/>
  <c r="D210" i="8"/>
  <c r="D216" i="8"/>
  <c r="D183" i="8"/>
  <c r="D189" i="8"/>
  <c r="D184" i="8"/>
  <c r="D236" i="8"/>
  <c r="D215" i="8"/>
  <c r="D230" i="8"/>
  <c r="D221" i="8"/>
  <c r="D217" i="8"/>
  <c r="D232" i="8"/>
  <c r="D213" i="8"/>
  <c r="D223" i="8"/>
  <c r="D214" i="8"/>
  <c r="D180" i="8"/>
  <c r="D233" i="8"/>
  <c r="D192" i="8"/>
  <c r="D208" i="8"/>
  <c r="D238" i="8"/>
  <c r="D211" i="8"/>
  <c r="D204" i="8"/>
  <c r="D235" i="8"/>
  <c r="F55" i="7"/>
  <c r="F76" i="7" s="1"/>
  <c r="H518" i="8"/>
  <c r="H477" i="8"/>
  <c r="H502" i="8"/>
  <c r="H524" i="8"/>
  <c r="H512" i="8"/>
  <c r="H523" i="8"/>
  <c r="H482" i="8"/>
  <c r="H513" i="8"/>
  <c r="H481" i="8"/>
  <c r="H478" i="8"/>
  <c r="H485" i="8"/>
  <c r="H517" i="8"/>
  <c r="H516" i="8"/>
  <c r="H504" i="8"/>
  <c r="H507" i="8"/>
  <c r="H522" i="8"/>
  <c r="H479" i="8"/>
  <c r="H511" i="8"/>
  <c r="H503" i="8"/>
  <c r="H531" i="8"/>
  <c r="H508" i="8"/>
  <c r="H496" i="8"/>
  <c r="H491" i="8"/>
  <c r="H506" i="8"/>
  <c r="H495" i="8"/>
  <c r="H499" i="8"/>
  <c r="H526" i="8"/>
  <c r="H533" i="8"/>
  <c r="H532" i="8"/>
  <c r="H505" i="8"/>
  <c r="H490" i="8"/>
  <c r="H519" i="8"/>
  <c r="H497" i="8"/>
  <c r="H494" i="8"/>
  <c r="H510" i="8"/>
  <c r="H501" i="8"/>
  <c r="H492" i="8"/>
  <c r="H520" i="8"/>
  <c r="H509" i="8"/>
  <c r="H525" i="8"/>
  <c r="H484" i="8"/>
  <c r="H500" i="8"/>
  <c r="H528" i="8"/>
  <c r="H529" i="8"/>
  <c r="H475" i="8"/>
  <c r="H493" i="8"/>
  <c r="H476" i="8"/>
  <c r="H498" i="8"/>
  <c r="H489" i="8"/>
  <c r="H515" i="8"/>
  <c r="H514" i="8"/>
  <c r="H487" i="8"/>
  <c r="H527" i="8"/>
  <c r="H480" i="8"/>
  <c r="H488" i="8"/>
  <c r="H530" i="8"/>
  <c r="H486" i="8"/>
  <c r="H521" i="8"/>
  <c r="H483" i="8"/>
  <c r="C55" i="7"/>
  <c r="C76" i="7" s="1"/>
  <c r="E491" i="8"/>
  <c r="E514" i="8"/>
  <c r="E483" i="8"/>
  <c r="E523" i="8"/>
  <c r="E506" i="8"/>
  <c r="E497" i="8"/>
  <c r="E485" i="8"/>
  <c r="E519" i="8"/>
  <c r="E478" i="8"/>
  <c r="E492" i="8"/>
  <c r="E489" i="8"/>
  <c r="E477" i="8"/>
  <c r="E503" i="8"/>
  <c r="E476" i="8"/>
  <c r="E488" i="8"/>
  <c r="E518" i="8"/>
  <c r="E515" i="8"/>
  <c r="E498" i="8"/>
  <c r="E533" i="8"/>
  <c r="E528" i="8"/>
  <c r="E487" i="8"/>
  <c r="E516" i="8"/>
  <c r="E508" i="8"/>
  <c r="E482" i="8"/>
  <c r="E500" i="8"/>
  <c r="E505" i="8"/>
  <c r="E521" i="8"/>
  <c r="E480" i="8"/>
  <c r="E512" i="8"/>
  <c r="E524" i="8"/>
  <c r="E531" i="8"/>
  <c r="E490" i="8"/>
  <c r="E522" i="8"/>
  <c r="E481" i="8"/>
  <c r="E499" i="8"/>
  <c r="E513" i="8"/>
  <c r="E529" i="8"/>
  <c r="E496" i="8"/>
  <c r="E486" i="8"/>
  <c r="E530" i="8"/>
  <c r="E526" i="8"/>
  <c r="E493" i="8"/>
  <c r="E527" i="8"/>
  <c r="E484" i="8"/>
  <c r="E504" i="8"/>
  <c r="E507" i="8"/>
  <c r="E501" i="8"/>
  <c r="E479" i="8"/>
  <c r="E494" i="8"/>
  <c r="E509" i="8"/>
  <c r="E495" i="8"/>
  <c r="E520" i="8"/>
  <c r="E475" i="8"/>
  <c r="E517" i="8"/>
  <c r="E510" i="8"/>
  <c r="E532" i="8"/>
  <c r="E502" i="8"/>
  <c r="E525" i="8"/>
  <c r="E511" i="8"/>
  <c r="F60" i="7"/>
  <c r="F81" i="7" s="1"/>
  <c r="H773" i="8"/>
  <c r="H814" i="8"/>
  <c r="H776" i="8"/>
  <c r="H817" i="8"/>
  <c r="H816" i="8"/>
  <c r="H794" i="8"/>
  <c r="H824" i="8"/>
  <c r="H777" i="8"/>
  <c r="H779" i="8"/>
  <c r="H809" i="8"/>
  <c r="H823" i="8"/>
  <c r="H788" i="8"/>
  <c r="H800" i="8"/>
  <c r="H804" i="8"/>
  <c r="H811" i="8"/>
  <c r="H826" i="8"/>
  <c r="H781" i="8"/>
  <c r="H793" i="8"/>
  <c r="H785" i="8"/>
  <c r="H807" i="8"/>
  <c r="H789" i="8"/>
  <c r="H801" i="8"/>
  <c r="H772" i="8"/>
  <c r="H818" i="8"/>
  <c r="H799" i="8"/>
  <c r="H786" i="8"/>
  <c r="H810" i="8"/>
  <c r="H782" i="8"/>
  <c r="H798" i="8"/>
  <c r="H792" i="8"/>
  <c r="H797" i="8"/>
  <c r="H825" i="8"/>
  <c r="H778" i="8"/>
  <c r="H791" i="8"/>
  <c r="H803" i="8"/>
  <c r="H774" i="8"/>
  <c r="H784" i="8"/>
  <c r="H812" i="8"/>
  <c r="H780" i="8"/>
  <c r="H775" i="8"/>
  <c r="H806" i="8"/>
  <c r="H813" i="8"/>
  <c r="H820" i="8"/>
  <c r="H819" i="8"/>
  <c r="H787" i="8"/>
  <c r="H783" i="8"/>
  <c r="H770" i="8"/>
  <c r="H795" i="8"/>
  <c r="H790" i="8"/>
  <c r="H828" i="8"/>
  <c r="H821" i="8"/>
  <c r="H808" i="8"/>
  <c r="H771" i="8"/>
  <c r="H802" i="8"/>
  <c r="H827" i="8"/>
  <c r="H796" i="8"/>
  <c r="H805" i="8"/>
  <c r="H822" i="8"/>
  <c r="H815" i="8"/>
  <c r="C47" i="7"/>
  <c r="C68" i="7" s="1"/>
  <c r="E3" i="8"/>
  <c r="E4" i="8"/>
  <c r="E6" i="8"/>
  <c r="E60" i="8"/>
  <c r="E33" i="8"/>
  <c r="E48" i="8"/>
  <c r="E14" i="8"/>
  <c r="E43" i="8"/>
  <c r="E8" i="8"/>
  <c r="E49" i="8"/>
  <c r="E51" i="8"/>
  <c r="E55" i="8"/>
  <c r="E19" i="8"/>
  <c r="E5" i="8"/>
  <c r="E18" i="8"/>
  <c r="E47" i="8"/>
  <c r="E12" i="8"/>
  <c r="E42" i="8"/>
  <c r="E30" i="8"/>
  <c r="E10" i="8"/>
  <c r="E53" i="8"/>
  <c r="E40" i="8"/>
  <c r="E11" i="8"/>
  <c r="E26" i="8"/>
  <c r="E58" i="8"/>
  <c r="E34" i="8"/>
  <c r="E23" i="8"/>
  <c r="E24" i="8"/>
  <c r="E37" i="8"/>
  <c r="E50" i="8"/>
  <c r="E27" i="8"/>
  <c r="E36" i="8"/>
  <c r="E16" i="8"/>
  <c r="E52" i="8"/>
  <c r="E17" i="8"/>
  <c r="E61" i="8"/>
  <c r="E54" i="8"/>
  <c r="E39" i="8"/>
  <c r="E15" i="8"/>
  <c r="E20" i="8"/>
  <c r="E9" i="8"/>
  <c r="E57" i="8"/>
  <c r="E21" i="8"/>
  <c r="E13" i="8"/>
  <c r="E46" i="8"/>
  <c r="E28" i="8"/>
  <c r="E45" i="8"/>
  <c r="E38" i="8"/>
  <c r="E25" i="8"/>
  <c r="E41" i="8"/>
  <c r="E59" i="8"/>
  <c r="E22" i="8"/>
  <c r="E35" i="8"/>
  <c r="E44" i="8"/>
  <c r="E7" i="8"/>
  <c r="E32" i="8"/>
  <c r="E29" i="8"/>
  <c r="E56" i="8"/>
  <c r="E31" i="8"/>
  <c r="C62" i="7"/>
  <c r="C83" i="7" s="1"/>
  <c r="E893" i="8"/>
  <c r="E919" i="8"/>
  <c r="E935" i="8"/>
  <c r="E894" i="8"/>
  <c r="E933" i="8"/>
  <c r="E911" i="8"/>
  <c r="E903" i="8"/>
  <c r="E910" i="8"/>
  <c r="E926" i="8"/>
  <c r="E942" i="8"/>
  <c r="E917" i="8"/>
  <c r="E927" i="8"/>
  <c r="E908" i="8"/>
  <c r="E924" i="8"/>
  <c r="E940" i="8"/>
  <c r="E895" i="8"/>
  <c r="E909" i="8"/>
  <c r="E925" i="8"/>
  <c r="E941" i="8"/>
  <c r="E902" i="8"/>
  <c r="E918" i="8"/>
  <c r="E901" i="8"/>
  <c r="E932" i="8"/>
  <c r="E916" i="8"/>
  <c r="E934" i="8"/>
  <c r="E943" i="8"/>
  <c r="E900" i="8"/>
  <c r="E892" i="8"/>
  <c r="E928" i="8"/>
  <c r="E888" i="8"/>
  <c r="E889" i="8"/>
  <c r="E929" i="8"/>
  <c r="E896" i="8"/>
  <c r="E913" i="8"/>
  <c r="E937" i="8"/>
  <c r="E945" i="8"/>
  <c r="E905" i="8"/>
  <c r="E897" i="8"/>
  <c r="E921" i="8"/>
  <c r="E946" i="8"/>
  <c r="E920" i="8"/>
  <c r="E890" i="8"/>
  <c r="E898" i="8"/>
  <c r="E944" i="8"/>
  <c r="E914" i="8"/>
  <c r="E904" i="8"/>
  <c r="E922" i="8"/>
  <c r="E936" i="8"/>
  <c r="E938" i="8"/>
  <c r="E912" i="8"/>
  <c r="E930" i="8"/>
  <c r="E906" i="8"/>
  <c r="E891" i="8"/>
  <c r="E899" i="8"/>
  <c r="E907" i="8"/>
  <c r="E915" i="8"/>
  <c r="E923" i="8"/>
  <c r="E931" i="8"/>
  <c r="E939" i="8"/>
  <c r="F58" i="7"/>
  <c r="F79" i="7" s="1"/>
  <c r="H663" i="8"/>
  <c r="H659" i="8"/>
  <c r="H702" i="8"/>
  <c r="H677" i="8"/>
  <c r="H655" i="8"/>
  <c r="H656" i="8"/>
  <c r="H671" i="8"/>
  <c r="H679" i="8"/>
  <c r="H678" i="8"/>
  <c r="H710" i="8"/>
  <c r="H706" i="8"/>
  <c r="H653" i="8"/>
  <c r="H681" i="8"/>
  <c r="H700" i="8"/>
  <c r="H696" i="8"/>
  <c r="H673" i="8"/>
  <c r="H699" i="8"/>
  <c r="H666" i="8"/>
  <c r="H701" i="8"/>
  <c r="H652" i="8"/>
  <c r="H668" i="8"/>
  <c r="H670" i="8"/>
  <c r="H698" i="8"/>
  <c r="H684" i="8"/>
  <c r="H683" i="8"/>
  <c r="H672" i="8"/>
  <c r="H669" i="8"/>
  <c r="H695" i="8"/>
  <c r="H654" i="8"/>
  <c r="H658" i="8"/>
  <c r="H690" i="8"/>
  <c r="H694" i="8"/>
  <c r="H693" i="8"/>
  <c r="H665" i="8"/>
  <c r="H682" i="8"/>
  <c r="H674" i="8"/>
  <c r="H664" i="8"/>
  <c r="H687" i="8"/>
  <c r="H686" i="8"/>
  <c r="H661" i="8"/>
  <c r="H685" i="8"/>
  <c r="H657" i="8"/>
  <c r="H676" i="8"/>
  <c r="H675" i="8"/>
  <c r="H662" i="8"/>
  <c r="H688" i="8"/>
  <c r="H709" i="8"/>
  <c r="H689" i="8"/>
  <c r="H708" i="8"/>
  <c r="H707" i="8"/>
  <c r="H660" i="8"/>
  <c r="H705" i="8"/>
  <c r="H667" i="8"/>
  <c r="H703" i="8"/>
  <c r="H691" i="8"/>
  <c r="H680" i="8"/>
  <c r="H692" i="8"/>
  <c r="H704" i="8"/>
  <c r="H697" i="8"/>
  <c r="G50" i="7"/>
  <c r="G71" i="7" s="1"/>
  <c r="I181" i="8"/>
  <c r="I207" i="8"/>
  <c r="I189" i="8"/>
  <c r="I237" i="8"/>
  <c r="I201" i="8"/>
  <c r="I224" i="8"/>
  <c r="I184" i="8"/>
  <c r="I211" i="8"/>
  <c r="I216" i="8"/>
  <c r="I199" i="8"/>
  <c r="I229" i="8"/>
  <c r="I226" i="8"/>
  <c r="I208" i="8"/>
  <c r="I234" i="8"/>
  <c r="I227" i="8"/>
  <c r="I187" i="8"/>
  <c r="I183" i="8"/>
  <c r="I223" i="8"/>
  <c r="I206" i="8"/>
  <c r="I215" i="8"/>
  <c r="I192" i="8"/>
  <c r="I190" i="8"/>
  <c r="I194" i="8"/>
  <c r="I204" i="8"/>
  <c r="I193" i="8"/>
  <c r="I231" i="8"/>
  <c r="I222" i="8"/>
  <c r="I238" i="8"/>
  <c r="I197" i="8"/>
  <c r="I217" i="8"/>
  <c r="I228" i="8"/>
  <c r="I202" i="8"/>
  <c r="I188" i="8"/>
  <c r="I185" i="8"/>
  <c r="I213" i="8"/>
  <c r="I236" i="8"/>
  <c r="I235" i="8"/>
  <c r="I186" i="8"/>
  <c r="I180" i="8"/>
  <c r="I233" i="8"/>
  <c r="I219" i="8"/>
  <c r="I195" i="8"/>
  <c r="I232" i="8"/>
  <c r="I198" i="8"/>
  <c r="I209" i="8"/>
  <c r="I212" i="8"/>
  <c r="I214" i="8"/>
  <c r="I230" i="8"/>
  <c r="I205" i="8"/>
  <c r="I210" i="8"/>
  <c r="I220" i="8"/>
  <c r="I191" i="8"/>
  <c r="I203" i="8"/>
  <c r="I225" i="8"/>
  <c r="I200" i="8"/>
  <c r="I218" i="8"/>
  <c r="I196" i="8"/>
  <c r="I182" i="8"/>
  <c r="I221" i="8"/>
  <c r="H50" i="7"/>
  <c r="H71" i="7" s="1"/>
  <c r="J180" i="8"/>
  <c r="J216" i="8"/>
  <c r="J199" i="8"/>
  <c r="J210" i="8"/>
  <c r="J185" i="8"/>
  <c r="J205" i="8"/>
  <c r="J191" i="8"/>
  <c r="J228" i="8"/>
  <c r="J227" i="8"/>
  <c r="J182" i="8"/>
  <c r="J208" i="8"/>
  <c r="J192" i="8"/>
  <c r="J238" i="8"/>
  <c r="J202" i="8"/>
  <c r="J196" i="8"/>
  <c r="J209" i="8"/>
  <c r="J232" i="8"/>
  <c r="J215" i="8"/>
  <c r="J198" i="8"/>
  <c r="J222" i="8"/>
  <c r="J221" i="8"/>
  <c r="J207" i="8"/>
  <c r="J194" i="8"/>
  <c r="J219" i="8"/>
  <c r="J223" i="8"/>
  <c r="J181" i="8"/>
  <c r="J218" i="8"/>
  <c r="J217" i="8"/>
  <c r="J213" i="8"/>
  <c r="J236" i="8"/>
  <c r="J186" i="8"/>
  <c r="J214" i="8"/>
  <c r="J220" i="8"/>
  <c r="J211" i="8"/>
  <c r="J187" i="8"/>
  <c r="J193" i="8"/>
  <c r="J234" i="8"/>
  <c r="J203" i="8"/>
  <c r="J190" i="8"/>
  <c r="J212" i="8"/>
  <c r="J188" i="8"/>
  <c r="J224" i="8"/>
  <c r="J189" i="8"/>
  <c r="J230" i="8"/>
  <c r="J201" i="8"/>
  <c r="J197" i="8"/>
  <c r="J237" i="8"/>
  <c r="J225" i="8"/>
  <c r="J204" i="8"/>
  <c r="J195" i="8"/>
  <c r="J183" i="8"/>
  <c r="J231" i="8"/>
  <c r="J206" i="8"/>
  <c r="J235" i="8"/>
  <c r="J184" i="8"/>
  <c r="J229" i="8"/>
  <c r="J226" i="8"/>
  <c r="J200" i="8"/>
  <c r="J233" i="8"/>
  <c r="E62" i="7"/>
  <c r="E83" i="7" s="1"/>
  <c r="G896" i="8"/>
  <c r="G905" i="8"/>
  <c r="G921" i="8"/>
  <c r="G937" i="8"/>
  <c r="G946" i="8"/>
  <c r="G919" i="8"/>
  <c r="G929" i="8"/>
  <c r="G912" i="8"/>
  <c r="G928" i="8"/>
  <c r="G944" i="8"/>
  <c r="G897" i="8"/>
  <c r="G935" i="8"/>
  <c r="G888" i="8"/>
  <c r="G903" i="8"/>
  <c r="G910" i="8"/>
  <c r="G926" i="8"/>
  <c r="G942" i="8"/>
  <c r="G913" i="8"/>
  <c r="G895" i="8"/>
  <c r="G911" i="8"/>
  <c r="G927" i="8"/>
  <c r="G943" i="8"/>
  <c r="G934" i="8"/>
  <c r="G918" i="8"/>
  <c r="G936" i="8"/>
  <c r="G889" i="8"/>
  <c r="G920" i="8"/>
  <c r="G945" i="8"/>
  <c r="G904" i="8"/>
  <c r="G894" i="8"/>
  <c r="G902" i="8"/>
  <c r="G930" i="8"/>
  <c r="G899" i="8"/>
  <c r="G907" i="8"/>
  <c r="G938" i="8"/>
  <c r="G915" i="8"/>
  <c r="G898" i="8"/>
  <c r="G891" i="8"/>
  <c r="G939" i="8"/>
  <c r="G890" i="8"/>
  <c r="G931" i="8"/>
  <c r="G906" i="8"/>
  <c r="G923" i="8"/>
  <c r="G914" i="8"/>
  <c r="G900" i="8"/>
  <c r="G908" i="8"/>
  <c r="G916" i="8"/>
  <c r="G932" i="8"/>
  <c r="G940" i="8"/>
  <c r="G892" i="8"/>
  <c r="G922" i="8"/>
  <c r="G909" i="8"/>
  <c r="G917" i="8"/>
  <c r="G925" i="8"/>
  <c r="G933" i="8"/>
  <c r="G941" i="8"/>
  <c r="G893" i="8"/>
  <c r="G924" i="8"/>
  <c r="G901" i="8"/>
  <c r="G55" i="7"/>
  <c r="G76" i="7" s="1"/>
  <c r="I527" i="8"/>
  <c r="I486" i="8"/>
  <c r="I494" i="8"/>
  <c r="I526" i="8"/>
  <c r="I477" i="8"/>
  <c r="I521" i="8"/>
  <c r="I514" i="8"/>
  <c r="I483" i="8"/>
  <c r="I504" i="8"/>
  <c r="I524" i="8"/>
  <c r="I503" i="8"/>
  <c r="I525" i="8"/>
  <c r="I513" i="8"/>
  <c r="I498" i="8"/>
  <c r="I479" i="8"/>
  <c r="I518" i="8"/>
  <c r="I517" i="8"/>
  <c r="I505" i="8"/>
  <c r="I523" i="8"/>
  <c r="I482" i="8"/>
  <c r="I496" i="8"/>
  <c r="I522" i="8"/>
  <c r="I533" i="8"/>
  <c r="I487" i="8"/>
  <c r="I475" i="8"/>
  <c r="I507" i="8"/>
  <c r="I530" i="8"/>
  <c r="I515" i="8"/>
  <c r="I480" i="8"/>
  <c r="I481" i="8"/>
  <c r="I497" i="8"/>
  <c r="I484" i="8"/>
  <c r="I516" i="8"/>
  <c r="I491" i="8"/>
  <c r="I519" i="8"/>
  <c r="I478" i="8"/>
  <c r="I510" i="8"/>
  <c r="I508" i="8"/>
  <c r="I495" i="8"/>
  <c r="I509" i="8"/>
  <c r="I489" i="8"/>
  <c r="I529" i="8"/>
  <c r="I492" i="8"/>
  <c r="I528" i="8"/>
  <c r="I488" i="8"/>
  <c r="I520" i="8"/>
  <c r="I511" i="8"/>
  <c r="I485" i="8"/>
  <c r="I531" i="8"/>
  <c r="I502" i="8"/>
  <c r="I500" i="8"/>
  <c r="I493" i="8"/>
  <c r="I490" i="8"/>
  <c r="I501" i="8"/>
  <c r="I476" i="8"/>
  <c r="I499" i="8"/>
  <c r="I506" i="8"/>
  <c r="I512" i="8"/>
  <c r="I532" i="8"/>
  <c r="I57" i="7"/>
  <c r="I78" i="7" s="1"/>
  <c r="K598" i="8"/>
  <c r="K606" i="8"/>
  <c r="K614" i="8"/>
  <c r="K635" i="8"/>
  <c r="K620" i="8"/>
  <c r="K643" i="8"/>
  <c r="K630" i="8"/>
  <c r="K616" i="8"/>
  <c r="K649" i="8"/>
  <c r="K626" i="8"/>
  <c r="K599" i="8"/>
  <c r="K607" i="8"/>
  <c r="K615" i="8"/>
  <c r="K633" i="8"/>
  <c r="K650" i="8"/>
  <c r="K642" i="8"/>
  <c r="K628" i="8"/>
  <c r="K608" i="8"/>
  <c r="K631" i="8"/>
  <c r="K641" i="8"/>
  <c r="K600" i="8"/>
  <c r="K595" i="8"/>
  <c r="K603" i="8"/>
  <c r="K611" i="8"/>
  <c r="K619" i="8"/>
  <c r="K625" i="8"/>
  <c r="K646" i="8"/>
  <c r="K636" i="8"/>
  <c r="K602" i="8"/>
  <c r="K618" i="8"/>
  <c r="K647" i="8"/>
  <c r="K621" i="8"/>
  <c r="K605" i="8"/>
  <c r="K644" i="8"/>
  <c r="K593" i="8"/>
  <c r="K629" i="8"/>
  <c r="K627" i="8"/>
  <c r="K596" i="8"/>
  <c r="K601" i="8"/>
  <c r="K604" i="8"/>
  <c r="K639" i="8"/>
  <c r="K645" i="8"/>
  <c r="K637" i="8"/>
  <c r="K609" i="8"/>
  <c r="K610" i="8"/>
  <c r="K634" i="8"/>
  <c r="K638" i="8"/>
  <c r="K624" i="8"/>
  <c r="K640" i="8"/>
  <c r="K612" i="8"/>
  <c r="K648" i="8"/>
  <c r="K594" i="8"/>
  <c r="K623" i="8"/>
  <c r="K651" i="8"/>
  <c r="K597" i="8"/>
  <c r="K613" i="8"/>
  <c r="K622" i="8"/>
  <c r="K632" i="8"/>
  <c r="K617" i="8"/>
  <c r="H58" i="7"/>
  <c r="H79" i="7" s="1"/>
  <c r="J666" i="8"/>
  <c r="J689" i="8"/>
  <c r="J695" i="8"/>
  <c r="J658" i="8"/>
  <c r="J681" i="8"/>
  <c r="J679" i="8"/>
  <c r="J678" i="8"/>
  <c r="J654" i="8"/>
  <c r="J668" i="8"/>
  <c r="J694" i="8"/>
  <c r="J667" i="8"/>
  <c r="J705" i="8"/>
  <c r="J669" i="8"/>
  <c r="J656" i="8"/>
  <c r="J702" i="8"/>
  <c r="J698" i="8"/>
  <c r="J701" i="8"/>
  <c r="J674" i="8"/>
  <c r="J653" i="8"/>
  <c r="J680" i="8"/>
  <c r="J663" i="8"/>
  <c r="J708" i="8"/>
  <c r="J670" i="8"/>
  <c r="J686" i="8"/>
  <c r="J665" i="8"/>
  <c r="J673" i="8"/>
  <c r="J704" i="8"/>
  <c r="J703" i="8"/>
  <c r="J700" i="8"/>
  <c r="J697" i="8"/>
  <c r="J659" i="8"/>
  <c r="J652" i="8"/>
  <c r="J692" i="8"/>
  <c r="J660" i="8"/>
  <c r="J655" i="8"/>
  <c r="J672" i="8"/>
  <c r="J696" i="8"/>
  <c r="J657" i="8"/>
  <c r="J662" i="8"/>
  <c r="J687" i="8"/>
  <c r="J676" i="8"/>
  <c r="J675" i="8"/>
  <c r="J706" i="8"/>
  <c r="J693" i="8"/>
  <c r="J688" i="8"/>
  <c r="J661" i="8"/>
  <c r="J684" i="8"/>
  <c r="J691" i="8"/>
  <c r="J664" i="8"/>
  <c r="J671" i="8"/>
  <c r="J690" i="8"/>
  <c r="J709" i="8"/>
  <c r="J682" i="8"/>
  <c r="J685" i="8"/>
  <c r="J707" i="8"/>
  <c r="J677" i="8"/>
  <c r="J683" i="8"/>
  <c r="J699" i="8"/>
  <c r="J710" i="8"/>
  <c r="E58" i="7"/>
  <c r="E79" i="7" s="1"/>
  <c r="G654" i="8"/>
  <c r="G657" i="8"/>
  <c r="G693" i="8"/>
  <c r="G652" i="8"/>
  <c r="G672" i="8"/>
  <c r="G685" i="8"/>
  <c r="G666" i="8"/>
  <c r="G661" i="8"/>
  <c r="G668" i="8"/>
  <c r="G700" i="8"/>
  <c r="G697" i="8"/>
  <c r="G680" i="8"/>
  <c r="G671" i="8"/>
  <c r="G694" i="8"/>
  <c r="G701" i="8"/>
  <c r="G689" i="8"/>
  <c r="G669" i="8"/>
  <c r="G682" i="8"/>
  <c r="G679" i="8"/>
  <c r="G695" i="8"/>
  <c r="G662" i="8"/>
  <c r="G692" i="8"/>
  <c r="G681" i="8"/>
  <c r="G710" i="8"/>
  <c r="G683" i="8"/>
  <c r="G660" i="8"/>
  <c r="G673" i="8"/>
  <c r="G663" i="8"/>
  <c r="G686" i="8"/>
  <c r="G684" i="8"/>
  <c r="G653" i="8"/>
  <c r="G691" i="8"/>
  <c r="G675" i="8"/>
  <c r="G658" i="8"/>
  <c r="G702" i="8"/>
  <c r="G676" i="8"/>
  <c r="G708" i="8"/>
  <c r="G656" i="8"/>
  <c r="G664" i="8"/>
  <c r="G674" i="8"/>
  <c r="G677" i="8"/>
  <c r="G699" i="8"/>
  <c r="G670" i="8"/>
  <c r="G665" i="8"/>
  <c r="G707" i="8"/>
  <c r="G698" i="8"/>
  <c r="G688" i="8"/>
  <c r="G709" i="8"/>
  <c r="G696" i="8"/>
  <c r="G687" i="8"/>
  <c r="G706" i="8"/>
  <c r="G678" i="8"/>
  <c r="G655" i="8"/>
  <c r="G659" i="8"/>
  <c r="G703" i="8"/>
  <c r="G704" i="8"/>
  <c r="G667" i="8"/>
  <c r="G690" i="8"/>
  <c r="G705" i="8"/>
  <c r="H55" i="7"/>
  <c r="H76" i="7" s="1"/>
  <c r="J495" i="8"/>
  <c r="J488" i="8"/>
  <c r="J512" i="8"/>
  <c r="J530" i="8"/>
  <c r="J500" i="8"/>
  <c r="J485" i="8"/>
  <c r="J515" i="8"/>
  <c r="J497" i="8"/>
  <c r="J527" i="8"/>
  <c r="J478" i="8"/>
  <c r="J522" i="8"/>
  <c r="J525" i="8"/>
  <c r="J484" i="8"/>
  <c r="J504" i="8"/>
  <c r="J487" i="8"/>
  <c r="J526" i="8"/>
  <c r="J514" i="8"/>
  <c r="J509" i="8"/>
  <c r="J524" i="8"/>
  <c r="J481" i="8"/>
  <c r="J513" i="8"/>
  <c r="J505" i="8"/>
  <c r="J490" i="8"/>
  <c r="J506" i="8"/>
  <c r="J477" i="8"/>
  <c r="J532" i="8"/>
  <c r="J528" i="8"/>
  <c r="J519" i="8"/>
  <c r="J475" i="8"/>
  <c r="J507" i="8"/>
  <c r="J492" i="8"/>
  <c r="J499" i="8"/>
  <c r="J521" i="8"/>
  <c r="J496" i="8"/>
  <c r="J503" i="8"/>
  <c r="J494" i="8"/>
  <c r="J510" i="8"/>
  <c r="J480" i="8"/>
  <c r="J482" i="8"/>
  <c r="J498" i="8"/>
  <c r="J493" i="8"/>
  <c r="J491" i="8"/>
  <c r="J523" i="8"/>
  <c r="J489" i="8"/>
  <c r="J476" i="8"/>
  <c r="J508" i="8"/>
  <c r="J533" i="8"/>
  <c r="J531" i="8"/>
  <c r="J501" i="8"/>
  <c r="J518" i="8"/>
  <c r="J517" i="8"/>
  <c r="J520" i="8"/>
  <c r="J486" i="8"/>
  <c r="J529" i="8"/>
  <c r="J511" i="8"/>
  <c r="J516" i="8"/>
  <c r="J483" i="8"/>
  <c r="J479" i="8"/>
  <c r="J502" i="8"/>
  <c r="D61" i="7"/>
  <c r="D82" i="7" s="1"/>
  <c r="F846" i="8"/>
  <c r="F865" i="8"/>
  <c r="F863" i="8"/>
  <c r="F879" i="8"/>
  <c r="F881" i="8"/>
  <c r="F837" i="8"/>
  <c r="F864" i="8"/>
  <c r="F885" i="8"/>
  <c r="F887" i="8"/>
  <c r="F870" i="8"/>
  <c r="F854" i="8"/>
  <c r="F849" i="8"/>
  <c r="F862" i="8"/>
  <c r="F873" i="8"/>
  <c r="F843" i="8"/>
  <c r="F880" i="8"/>
  <c r="F840" i="8"/>
  <c r="F855" i="8"/>
  <c r="F872" i="8"/>
  <c r="F848" i="8"/>
  <c r="F871" i="8"/>
  <c r="F878" i="8"/>
  <c r="F857" i="8"/>
  <c r="F886" i="8"/>
  <c r="F856" i="8"/>
  <c r="F845" i="8"/>
  <c r="F877" i="8"/>
  <c r="F830" i="8"/>
  <c r="F853" i="8"/>
  <c r="F861" i="8"/>
  <c r="F839" i="8"/>
  <c r="F831" i="8"/>
  <c r="F836" i="8"/>
  <c r="F869" i="8"/>
  <c r="F841" i="8"/>
  <c r="F866" i="8"/>
  <c r="F833" i="8"/>
  <c r="F858" i="8"/>
  <c r="F835" i="8"/>
  <c r="F882" i="8"/>
  <c r="F874" i="8"/>
  <c r="F844" i="8"/>
  <c r="F832" i="8"/>
  <c r="F850" i="8"/>
  <c r="F859" i="8"/>
  <c r="F838" i="8"/>
  <c r="F834" i="8"/>
  <c r="F867" i="8"/>
  <c r="F842" i="8"/>
  <c r="F883" i="8"/>
  <c r="F852" i="8"/>
  <c r="F875" i="8"/>
  <c r="F860" i="8"/>
  <c r="F868" i="8"/>
  <c r="F851" i="8"/>
  <c r="F876" i="8"/>
  <c r="F884" i="8"/>
  <c r="F847" i="8"/>
  <c r="F829" i="8"/>
  <c r="F47" i="7"/>
  <c r="F68" i="7" s="1"/>
  <c r="H3" i="8"/>
  <c r="H17" i="8"/>
  <c r="H46" i="8"/>
  <c r="H30" i="8"/>
  <c r="H45" i="8"/>
  <c r="H5" i="8"/>
  <c r="H18" i="8"/>
  <c r="H9" i="8"/>
  <c r="H38" i="8"/>
  <c r="H42" i="8"/>
  <c r="H14" i="8"/>
  <c r="H34" i="8"/>
  <c r="H13" i="8"/>
  <c r="H58" i="8"/>
  <c r="H10" i="8"/>
  <c r="H26" i="8"/>
  <c r="H57" i="8"/>
  <c r="H33" i="8"/>
  <c r="H49" i="8"/>
  <c r="H41" i="8"/>
  <c r="H50" i="8"/>
  <c r="H22" i="8"/>
  <c r="H37" i="8"/>
  <c r="H25" i="8"/>
  <c r="H61" i="8"/>
  <c r="H53" i="8"/>
  <c r="H47" i="8"/>
  <c r="H15" i="8"/>
  <c r="H11" i="8"/>
  <c r="H60" i="8"/>
  <c r="H28" i="8"/>
  <c r="H12" i="8"/>
  <c r="H7" i="8"/>
  <c r="H43" i="8"/>
  <c r="H44" i="8"/>
  <c r="H39" i="8"/>
  <c r="H6" i="8"/>
  <c r="H8" i="8"/>
  <c r="H59" i="8"/>
  <c r="H27" i="8"/>
  <c r="H52" i="8"/>
  <c r="H36" i="8"/>
  <c r="H20" i="8"/>
  <c r="H4" i="8"/>
  <c r="H29" i="8"/>
  <c r="H21" i="8"/>
  <c r="H51" i="8"/>
  <c r="H16" i="8"/>
  <c r="H55" i="8"/>
  <c r="H24" i="8"/>
  <c r="H35" i="8"/>
  <c r="H40" i="8"/>
  <c r="H32" i="8"/>
  <c r="H54" i="8"/>
  <c r="H48" i="8"/>
  <c r="H31" i="8"/>
  <c r="H23" i="8"/>
  <c r="H19" i="8"/>
  <c r="H56" i="8"/>
  <c r="E49" i="7"/>
  <c r="E70" i="7" s="1"/>
  <c r="G123" i="8"/>
  <c r="G161" i="8"/>
  <c r="G160" i="8"/>
  <c r="G159" i="8"/>
  <c r="G149" i="8"/>
  <c r="G137" i="8"/>
  <c r="G136" i="8"/>
  <c r="G125" i="8"/>
  <c r="G133" i="8"/>
  <c r="G124" i="8"/>
  <c r="G153" i="8"/>
  <c r="G152" i="8"/>
  <c r="G151" i="8"/>
  <c r="G179" i="8"/>
  <c r="G170" i="8"/>
  <c r="G140" i="8"/>
  <c r="G178" i="8"/>
  <c r="G158" i="8"/>
  <c r="G150" i="8"/>
  <c r="G141" i="8"/>
  <c r="G121" i="8"/>
  <c r="G171" i="8"/>
  <c r="G154" i="8"/>
  <c r="G162" i="8"/>
  <c r="G128" i="8"/>
  <c r="G145" i="8"/>
  <c r="G163" i="8"/>
  <c r="G127" i="8"/>
  <c r="G147" i="8"/>
  <c r="G142" i="8"/>
  <c r="G132" i="8"/>
  <c r="G138" i="8"/>
  <c r="G177" i="8"/>
  <c r="G176" i="8"/>
  <c r="G175" i="8"/>
  <c r="G135" i="8"/>
  <c r="G134" i="8"/>
  <c r="G169" i="8"/>
  <c r="G168" i="8"/>
  <c r="G167" i="8"/>
  <c r="G165" i="8"/>
  <c r="G156" i="8"/>
  <c r="G166" i="8"/>
  <c r="G173" i="8"/>
  <c r="G144" i="8"/>
  <c r="G164" i="8"/>
  <c r="G131" i="8"/>
  <c r="G146" i="8"/>
  <c r="G157" i="8"/>
  <c r="G129" i="8"/>
  <c r="G143" i="8"/>
  <c r="G139" i="8"/>
  <c r="G148" i="8"/>
  <c r="G126" i="8"/>
  <c r="G172" i="8"/>
  <c r="G155" i="8"/>
  <c r="G122" i="8"/>
  <c r="G174" i="8"/>
  <c r="G130" i="8"/>
  <c r="G62" i="7"/>
  <c r="G83" i="7" s="1"/>
  <c r="I906" i="8"/>
  <c r="I922" i="8"/>
  <c r="I920" i="8"/>
  <c r="I936" i="8"/>
  <c r="I938" i="8"/>
  <c r="I931" i="8"/>
  <c r="I944" i="8"/>
  <c r="I915" i="8"/>
  <c r="I913" i="8"/>
  <c r="I928" i="8"/>
  <c r="I890" i="8"/>
  <c r="I897" i="8"/>
  <c r="I946" i="8"/>
  <c r="I923" i="8"/>
  <c r="I945" i="8"/>
  <c r="I898" i="8"/>
  <c r="I912" i="8"/>
  <c r="I930" i="8"/>
  <c r="I937" i="8"/>
  <c r="I904" i="8"/>
  <c r="I891" i="8"/>
  <c r="I921" i="8"/>
  <c r="I907" i="8"/>
  <c r="I889" i="8"/>
  <c r="I929" i="8"/>
  <c r="I914" i="8"/>
  <c r="I939" i="8"/>
  <c r="I899" i="8"/>
  <c r="I905" i="8"/>
  <c r="I896" i="8"/>
  <c r="I916" i="8"/>
  <c r="I888" i="8"/>
  <c r="I892" i="8"/>
  <c r="I917" i="8"/>
  <c r="I925" i="8"/>
  <c r="I924" i="8"/>
  <c r="I941" i="8"/>
  <c r="I908" i="8"/>
  <c r="I901" i="8"/>
  <c r="I933" i="8"/>
  <c r="I909" i="8"/>
  <c r="I932" i="8"/>
  <c r="I918" i="8"/>
  <c r="I926" i="8"/>
  <c r="I934" i="8"/>
  <c r="I893" i="8"/>
  <c r="I940" i="8"/>
  <c r="I894" i="8"/>
  <c r="I900" i="8"/>
  <c r="I942" i="8"/>
  <c r="I910" i="8"/>
  <c r="I902" i="8"/>
  <c r="I927" i="8"/>
  <c r="I935" i="8"/>
  <c r="I943" i="8"/>
  <c r="I895" i="8"/>
  <c r="I903" i="8"/>
  <c r="I911" i="8"/>
  <c r="I919" i="8"/>
  <c r="D47" i="7"/>
  <c r="D68" i="7" s="1"/>
  <c r="F4" i="8"/>
  <c r="F32" i="8"/>
  <c r="F16" i="8"/>
  <c r="F18" i="8"/>
  <c r="F38" i="8"/>
  <c r="F20" i="8"/>
  <c r="F25" i="8"/>
  <c r="F54" i="8"/>
  <c r="F28" i="8"/>
  <c r="F26" i="8"/>
  <c r="F13" i="8"/>
  <c r="F37" i="8"/>
  <c r="F52" i="8"/>
  <c r="F45" i="8"/>
  <c r="F34" i="8"/>
  <c r="F22" i="8"/>
  <c r="F36" i="8"/>
  <c r="F58" i="8"/>
  <c r="F50" i="8"/>
  <c r="F6" i="8"/>
  <c r="F14" i="8"/>
  <c r="F29" i="8"/>
  <c r="F53" i="8"/>
  <c r="F42" i="8"/>
  <c r="F17" i="8"/>
  <c r="F57" i="8"/>
  <c r="F33" i="8"/>
  <c r="F8" i="8"/>
  <c r="F30" i="8"/>
  <c r="F56" i="8"/>
  <c r="F61" i="8"/>
  <c r="F48" i="8"/>
  <c r="F40" i="8"/>
  <c r="F12" i="8"/>
  <c r="F21" i="8"/>
  <c r="F49" i="8"/>
  <c r="F60" i="8"/>
  <c r="F10" i="8"/>
  <c r="F44" i="8"/>
  <c r="F41" i="8"/>
  <c r="F47" i="8"/>
  <c r="F31" i="8"/>
  <c r="F15" i="8"/>
  <c r="F5" i="8"/>
  <c r="F24" i="8"/>
  <c r="F46" i="8"/>
  <c r="F7" i="8"/>
  <c r="F55" i="8"/>
  <c r="F27" i="8"/>
  <c r="F23" i="8"/>
  <c r="F19" i="8"/>
  <c r="F11" i="8"/>
  <c r="F51" i="8"/>
  <c r="F43" i="8"/>
  <c r="F3" i="8"/>
  <c r="F39" i="8"/>
  <c r="F9" i="8"/>
  <c r="F59" i="8"/>
  <c r="F35" i="8"/>
  <c r="D53" i="7"/>
  <c r="D74" i="7" s="1"/>
  <c r="F402" i="8"/>
  <c r="F385" i="8"/>
  <c r="F368" i="8"/>
  <c r="F408" i="8"/>
  <c r="F411" i="8"/>
  <c r="F407" i="8"/>
  <c r="F366" i="8"/>
  <c r="F414" i="8"/>
  <c r="F394" i="8"/>
  <c r="F377" i="8"/>
  <c r="F360" i="8"/>
  <c r="F357" i="8"/>
  <c r="F399" i="8"/>
  <c r="F395" i="8"/>
  <c r="F370" i="8"/>
  <c r="F400" i="8"/>
  <c r="F388" i="8"/>
  <c r="F393" i="8"/>
  <c r="F409" i="8"/>
  <c r="F384" i="8"/>
  <c r="F364" i="8"/>
  <c r="F380" i="8"/>
  <c r="F413" i="8"/>
  <c r="F362" i="8"/>
  <c r="F396" i="8"/>
  <c r="F371" i="8"/>
  <c r="F403" i="8"/>
  <c r="F358" i="8"/>
  <c r="F365" i="8"/>
  <c r="F363" i="8"/>
  <c r="F359" i="8"/>
  <c r="F382" i="8"/>
  <c r="F406" i="8"/>
  <c r="F389" i="8"/>
  <c r="F378" i="8"/>
  <c r="F369" i="8"/>
  <c r="F383" i="8"/>
  <c r="F405" i="8"/>
  <c r="F390" i="8"/>
  <c r="F410" i="8"/>
  <c r="F401" i="8"/>
  <c r="F376" i="8"/>
  <c r="F392" i="8"/>
  <c r="F372" i="8"/>
  <c r="F367" i="8"/>
  <c r="F415" i="8"/>
  <c r="F386" i="8"/>
  <c r="F391" i="8"/>
  <c r="F373" i="8"/>
  <c r="F381" i="8"/>
  <c r="F387" i="8"/>
  <c r="F379" i="8"/>
  <c r="F404" i="8"/>
  <c r="F361" i="8"/>
  <c r="F374" i="8"/>
  <c r="F397" i="8"/>
  <c r="F398" i="8"/>
  <c r="F412" i="8"/>
  <c r="F375" i="8"/>
  <c r="C50" i="7"/>
  <c r="C71" i="7" s="1"/>
  <c r="E181" i="8"/>
  <c r="E188" i="8"/>
  <c r="E235" i="8"/>
  <c r="E218" i="8"/>
  <c r="E201" i="8"/>
  <c r="E192" i="8"/>
  <c r="E229" i="8"/>
  <c r="E206" i="8"/>
  <c r="E224" i="8"/>
  <c r="E230" i="8"/>
  <c r="E223" i="8"/>
  <c r="E191" i="8"/>
  <c r="E227" i="8"/>
  <c r="E210" i="8"/>
  <c r="E221" i="8"/>
  <c r="E189" i="8"/>
  <c r="E208" i="8"/>
  <c r="E198" i="8"/>
  <c r="E182" i="8"/>
  <c r="E186" i="8"/>
  <c r="E234" i="8"/>
  <c r="E209" i="8"/>
  <c r="E205" i="8"/>
  <c r="E236" i="8"/>
  <c r="E232" i="8"/>
  <c r="E237" i="8"/>
  <c r="E183" i="8"/>
  <c r="E203" i="8"/>
  <c r="E219" i="8"/>
  <c r="E238" i="8"/>
  <c r="E199" i="8"/>
  <c r="E225" i="8"/>
  <c r="E222" i="8"/>
  <c r="E215" i="8"/>
  <c r="E207" i="8"/>
  <c r="E226" i="8"/>
  <c r="E184" i="8"/>
  <c r="E197" i="8"/>
  <c r="E220" i="8"/>
  <c r="E216" i="8"/>
  <c r="E180" i="8"/>
  <c r="E212" i="8"/>
  <c r="E228" i="8"/>
  <c r="E195" i="8"/>
  <c r="E211" i="8"/>
  <c r="E202" i="8"/>
  <c r="E217" i="8"/>
  <c r="E213" i="8"/>
  <c r="E196" i="8"/>
  <c r="E190" i="8"/>
  <c r="E185" i="8"/>
  <c r="E194" i="8"/>
  <c r="E204" i="8"/>
  <c r="E200" i="8"/>
  <c r="E187" i="8"/>
  <c r="E214" i="8"/>
  <c r="E231" i="8"/>
  <c r="E193" i="8"/>
  <c r="E233" i="8"/>
  <c r="D49" i="7"/>
  <c r="D70" i="7" s="1"/>
  <c r="F135" i="8"/>
  <c r="F122" i="8"/>
  <c r="F152" i="8"/>
  <c r="F151" i="8"/>
  <c r="F150" i="8"/>
  <c r="F178" i="8"/>
  <c r="F124" i="8"/>
  <c r="F170" i="8"/>
  <c r="F179" i="8"/>
  <c r="F127" i="8"/>
  <c r="F145" i="8"/>
  <c r="F123" i="8"/>
  <c r="F162" i="8"/>
  <c r="F126" i="8"/>
  <c r="F172" i="8"/>
  <c r="F163" i="8"/>
  <c r="F171" i="8"/>
  <c r="F138" i="8"/>
  <c r="F131" i="8"/>
  <c r="F128" i="8"/>
  <c r="F125" i="8"/>
  <c r="F144" i="8"/>
  <c r="F154" i="8"/>
  <c r="F141" i="8"/>
  <c r="F176" i="8"/>
  <c r="F175" i="8"/>
  <c r="F174" i="8"/>
  <c r="F133" i="8"/>
  <c r="F168" i="8"/>
  <c r="F136" i="8"/>
  <c r="F167" i="8"/>
  <c r="F134" i="8"/>
  <c r="F166" i="8"/>
  <c r="F121" i="8"/>
  <c r="F140" i="8"/>
  <c r="F160" i="8"/>
  <c r="F159" i="8"/>
  <c r="F158" i="8"/>
  <c r="F149" i="8"/>
  <c r="F139" i="8"/>
  <c r="F143" i="8"/>
  <c r="F155" i="8"/>
  <c r="F148" i="8"/>
  <c r="F173" i="8"/>
  <c r="F137" i="8"/>
  <c r="F164" i="8"/>
  <c r="F130" i="8"/>
  <c r="F161" i="8"/>
  <c r="F132" i="8"/>
  <c r="F146" i="8"/>
  <c r="F153" i="8"/>
  <c r="F129" i="8"/>
  <c r="F165" i="8"/>
  <c r="F156" i="8"/>
  <c r="F147" i="8"/>
  <c r="F157" i="8"/>
  <c r="F177" i="8"/>
  <c r="F169" i="8"/>
  <c r="F142" i="8"/>
  <c r="H51" i="7"/>
  <c r="H72" i="7" s="1"/>
  <c r="J242" i="8"/>
  <c r="J279" i="8"/>
  <c r="J278" i="8"/>
  <c r="J277" i="8"/>
  <c r="J284" i="8"/>
  <c r="J243" i="8"/>
  <c r="J274" i="8"/>
  <c r="J239" i="8"/>
  <c r="J271" i="8"/>
  <c r="J270" i="8"/>
  <c r="J269" i="8"/>
  <c r="J289" i="8"/>
  <c r="J268" i="8"/>
  <c r="J290" i="8"/>
  <c r="J272" i="8"/>
  <c r="J291" i="8"/>
  <c r="J240" i="8"/>
  <c r="J257" i="8"/>
  <c r="J264" i="8"/>
  <c r="J241" i="8"/>
  <c r="J260" i="8"/>
  <c r="J255" i="8"/>
  <c r="J286" i="8"/>
  <c r="J245" i="8"/>
  <c r="J261" i="8"/>
  <c r="J265" i="8"/>
  <c r="J281" i="8"/>
  <c r="J248" i="8"/>
  <c r="J276" i="8"/>
  <c r="J292" i="8"/>
  <c r="J258" i="8"/>
  <c r="J256" i="8"/>
  <c r="J259" i="8"/>
  <c r="J280" i="8"/>
  <c r="J250" i="8"/>
  <c r="J293" i="8"/>
  <c r="J287" i="8"/>
  <c r="J246" i="8"/>
  <c r="J262" i="8"/>
  <c r="J251" i="8"/>
  <c r="J275" i="8"/>
  <c r="J247" i="8"/>
  <c r="J263" i="8"/>
  <c r="J294" i="8"/>
  <c r="J253" i="8"/>
  <c r="J273" i="8"/>
  <c r="J283" i="8"/>
  <c r="J282" i="8"/>
  <c r="J288" i="8"/>
  <c r="J285" i="8"/>
  <c r="J296" i="8"/>
  <c r="J295" i="8"/>
  <c r="J254" i="8"/>
  <c r="J252" i="8"/>
  <c r="J297" i="8"/>
  <c r="J244" i="8"/>
  <c r="J266" i="8"/>
  <c r="J249" i="8"/>
  <c r="J267" i="8"/>
  <c r="E55" i="7"/>
  <c r="E76" i="7" s="1"/>
  <c r="G509" i="8"/>
  <c r="G532" i="8"/>
  <c r="G501" i="8"/>
  <c r="G477" i="8"/>
  <c r="G533" i="8"/>
  <c r="G484" i="8"/>
  <c r="G516" i="8"/>
  <c r="G515" i="8"/>
  <c r="G503" i="8"/>
  <c r="G496" i="8"/>
  <c r="G507" i="8"/>
  <c r="G495" i="8"/>
  <c r="G521" i="8"/>
  <c r="G480" i="8"/>
  <c r="G494" i="8"/>
  <c r="G486" i="8"/>
  <c r="G520" i="8"/>
  <c r="G493" i="8"/>
  <c r="G525" i="8"/>
  <c r="G476" i="8"/>
  <c r="G508" i="8"/>
  <c r="G499" i="8"/>
  <c r="G487" i="8"/>
  <c r="G505" i="8"/>
  <c r="G478" i="8"/>
  <c r="G490" i="8"/>
  <c r="G500" i="8"/>
  <c r="G491" i="8"/>
  <c r="G519" i="8"/>
  <c r="G488" i="8"/>
  <c r="G522" i="8"/>
  <c r="G475" i="8"/>
  <c r="G479" i="8"/>
  <c r="G518" i="8"/>
  <c r="G502" i="8"/>
  <c r="G523" i="8"/>
  <c r="G489" i="8"/>
  <c r="G517" i="8"/>
  <c r="G524" i="8"/>
  <c r="G483" i="8"/>
  <c r="G511" i="8"/>
  <c r="G527" i="8"/>
  <c r="G492" i="8"/>
  <c r="G513" i="8"/>
  <c r="G528" i="8"/>
  <c r="G482" i="8"/>
  <c r="G529" i="8"/>
  <c r="G506" i="8"/>
  <c r="G498" i="8"/>
  <c r="G481" i="8"/>
  <c r="G531" i="8"/>
  <c r="G514" i="8"/>
  <c r="G497" i="8"/>
  <c r="G485" i="8"/>
  <c r="G530" i="8"/>
  <c r="G512" i="8"/>
  <c r="G504" i="8"/>
  <c r="G510" i="8"/>
  <c r="G526" i="8"/>
  <c r="G53" i="7"/>
  <c r="G74" i="7" s="1"/>
  <c r="I365" i="8"/>
  <c r="I395" i="8"/>
  <c r="I383" i="8"/>
  <c r="I378" i="8"/>
  <c r="I401" i="8"/>
  <c r="I413" i="8"/>
  <c r="I374" i="8"/>
  <c r="I357" i="8"/>
  <c r="I404" i="8"/>
  <c r="I387" i="8"/>
  <c r="I375" i="8"/>
  <c r="I409" i="8"/>
  <c r="I362" i="8"/>
  <c r="I385" i="8"/>
  <c r="I392" i="8"/>
  <c r="I358" i="8"/>
  <c r="I397" i="8"/>
  <c r="I380" i="8"/>
  <c r="I363" i="8"/>
  <c r="I373" i="8"/>
  <c r="I389" i="8"/>
  <c r="I364" i="8"/>
  <c r="I405" i="8"/>
  <c r="I396" i="8"/>
  <c r="I371" i="8"/>
  <c r="I367" i="8"/>
  <c r="I398" i="8"/>
  <c r="I386" i="8"/>
  <c r="I411" i="8"/>
  <c r="I415" i="8"/>
  <c r="I403" i="8"/>
  <c r="I399" i="8"/>
  <c r="I406" i="8"/>
  <c r="I381" i="8"/>
  <c r="I372" i="8"/>
  <c r="I382" i="8"/>
  <c r="I369" i="8"/>
  <c r="I388" i="8"/>
  <c r="I379" i="8"/>
  <c r="I359" i="8"/>
  <c r="I390" i="8"/>
  <c r="I407" i="8"/>
  <c r="I384" i="8"/>
  <c r="I391" i="8"/>
  <c r="I376" i="8"/>
  <c r="I377" i="8"/>
  <c r="I366" i="8"/>
  <c r="I394" i="8"/>
  <c r="I368" i="8"/>
  <c r="I402" i="8"/>
  <c r="I412" i="8"/>
  <c r="I414" i="8"/>
  <c r="I393" i="8"/>
  <c r="I400" i="8"/>
  <c r="I370" i="8"/>
  <c r="I361" i="8"/>
  <c r="I408" i="8"/>
  <c r="I410" i="8"/>
  <c r="I360" i="8"/>
  <c r="D50" i="7"/>
  <c r="D71" i="7" s="1"/>
  <c r="F227" i="8"/>
  <c r="F210" i="8"/>
  <c r="F225" i="8"/>
  <c r="F193" i="8"/>
  <c r="F205" i="8"/>
  <c r="F182" i="8"/>
  <c r="F236" i="8"/>
  <c r="F219" i="8"/>
  <c r="F202" i="8"/>
  <c r="F230" i="8"/>
  <c r="F190" i="8"/>
  <c r="F209" i="8"/>
  <c r="F216" i="8"/>
  <c r="F221" i="8"/>
  <c r="F191" i="8"/>
  <c r="F196" i="8"/>
  <c r="F235" i="8"/>
  <c r="F234" i="8"/>
  <c r="F181" i="8"/>
  <c r="F213" i="8"/>
  <c r="F187" i="8"/>
  <c r="F180" i="8"/>
  <c r="F206" i="8"/>
  <c r="F201" i="8"/>
  <c r="F232" i="8"/>
  <c r="F223" i="8"/>
  <c r="F208" i="8"/>
  <c r="F184" i="8"/>
  <c r="F183" i="8"/>
  <c r="F204" i="8"/>
  <c r="F220" i="8"/>
  <c r="F195" i="8"/>
  <c r="F211" i="8"/>
  <c r="F199" i="8"/>
  <c r="F207" i="8"/>
  <c r="F226" i="8"/>
  <c r="F222" i="8"/>
  <c r="F197" i="8"/>
  <c r="F238" i="8"/>
  <c r="F233" i="8"/>
  <c r="F198" i="8"/>
  <c r="F231" i="8"/>
  <c r="F224" i="8"/>
  <c r="F200" i="8"/>
  <c r="F185" i="8"/>
  <c r="F229" i="8"/>
  <c r="F237" i="8"/>
  <c r="F192" i="8"/>
  <c r="F212" i="8"/>
  <c r="F228" i="8"/>
  <c r="F203" i="8"/>
  <c r="F218" i="8"/>
  <c r="F214" i="8"/>
  <c r="F194" i="8"/>
  <c r="F217" i="8"/>
  <c r="F186" i="8"/>
  <c r="F215" i="8"/>
  <c r="F188" i="8"/>
  <c r="F189" i="8"/>
  <c r="F52" i="7"/>
  <c r="F73" i="7" s="1"/>
  <c r="H302" i="8"/>
  <c r="H325" i="8"/>
  <c r="H332" i="8"/>
  <c r="H315" i="8"/>
  <c r="H322" i="8"/>
  <c r="H317" i="8"/>
  <c r="H324" i="8"/>
  <c r="H299" i="8"/>
  <c r="H306" i="8"/>
  <c r="H351" i="8"/>
  <c r="H319" i="8"/>
  <c r="H350" i="8"/>
  <c r="H309" i="8"/>
  <c r="H316" i="8"/>
  <c r="H333" i="8"/>
  <c r="H349" i="8"/>
  <c r="H308" i="8"/>
  <c r="H305" i="8"/>
  <c r="H321" i="8"/>
  <c r="H347" i="8"/>
  <c r="H311" i="8"/>
  <c r="H298" i="8"/>
  <c r="H356" i="8"/>
  <c r="H320" i="8"/>
  <c r="H301" i="8"/>
  <c r="H318" i="8"/>
  <c r="H353" i="8"/>
  <c r="H312" i="8"/>
  <c r="H346" i="8"/>
  <c r="H335" i="8"/>
  <c r="H323" i="8"/>
  <c r="H300" i="8"/>
  <c r="H345" i="8"/>
  <c r="H352" i="8"/>
  <c r="H339" i="8"/>
  <c r="H326" i="8"/>
  <c r="H331" i="8"/>
  <c r="H355" i="8"/>
  <c r="H343" i="8"/>
  <c r="H354" i="8"/>
  <c r="H329" i="8"/>
  <c r="H341" i="8"/>
  <c r="H338" i="8"/>
  <c r="H304" i="8"/>
  <c r="H336" i="8"/>
  <c r="H328" i="8"/>
  <c r="H307" i="8"/>
  <c r="H330" i="8"/>
  <c r="H310" i="8"/>
  <c r="H334" i="8"/>
  <c r="H313" i="8"/>
  <c r="H344" i="8"/>
  <c r="H314" i="8"/>
  <c r="H337" i="8"/>
  <c r="H340" i="8"/>
  <c r="H327" i="8"/>
  <c r="H342" i="8"/>
  <c r="H348" i="8"/>
  <c r="H303" i="8"/>
  <c r="G61" i="7"/>
  <c r="G82" i="7" s="1"/>
  <c r="I846" i="8"/>
  <c r="I865" i="8"/>
  <c r="I850" i="8"/>
  <c r="I881" i="8"/>
  <c r="I847" i="8"/>
  <c r="I882" i="8"/>
  <c r="I875" i="8"/>
  <c r="I841" i="8"/>
  <c r="I880" i="8"/>
  <c r="I857" i="8"/>
  <c r="I868" i="8"/>
  <c r="I874" i="8"/>
  <c r="I858" i="8"/>
  <c r="I867" i="8"/>
  <c r="I859" i="8"/>
  <c r="I843" i="8"/>
  <c r="I873" i="8"/>
  <c r="I838" i="8"/>
  <c r="I876" i="8"/>
  <c r="I852" i="8"/>
  <c r="I860" i="8"/>
  <c r="I883" i="8"/>
  <c r="I884" i="8"/>
  <c r="I851" i="8"/>
  <c r="I866" i="8"/>
  <c r="I872" i="8"/>
  <c r="I831" i="8"/>
  <c r="I856" i="8"/>
  <c r="I864" i="8"/>
  <c r="I840" i="8"/>
  <c r="I832" i="8"/>
  <c r="I849" i="8"/>
  <c r="I834" i="8"/>
  <c r="I835" i="8"/>
  <c r="I853" i="8"/>
  <c r="I830" i="8"/>
  <c r="I861" i="8"/>
  <c r="I877" i="8"/>
  <c r="I845" i="8"/>
  <c r="I837" i="8"/>
  <c r="I869" i="8"/>
  <c r="I885" i="8"/>
  <c r="I854" i="8"/>
  <c r="I862" i="8"/>
  <c r="I829" i="8"/>
  <c r="I870" i="8"/>
  <c r="I836" i="8"/>
  <c r="I886" i="8"/>
  <c r="I848" i="8"/>
  <c r="I839" i="8"/>
  <c r="I833" i="8"/>
  <c r="I844" i="8"/>
  <c r="I878" i="8"/>
  <c r="I871" i="8"/>
  <c r="I842" i="8"/>
  <c r="I879" i="8"/>
  <c r="I887" i="8"/>
  <c r="I855" i="8"/>
  <c r="I863" i="8"/>
  <c r="B49" i="7"/>
  <c r="B70" i="7" s="1"/>
  <c r="D121" i="8"/>
  <c r="D140" i="8"/>
  <c r="D160" i="8"/>
  <c r="D177" i="8"/>
  <c r="D136" i="8"/>
  <c r="D144" i="8"/>
  <c r="D142" i="8"/>
  <c r="D152" i="8"/>
  <c r="D170" i="8"/>
  <c r="D161" i="8"/>
  <c r="D162" i="8"/>
  <c r="D147" i="8"/>
  <c r="D127" i="8"/>
  <c r="D122" i="8"/>
  <c r="D125" i="8"/>
  <c r="D143" i="8"/>
  <c r="D154" i="8"/>
  <c r="D123" i="8"/>
  <c r="D163" i="8"/>
  <c r="D155" i="8"/>
  <c r="D135" i="8"/>
  <c r="D129" i="8"/>
  <c r="D139" i="8"/>
  <c r="D124" i="8"/>
  <c r="D128" i="8"/>
  <c r="D174" i="8"/>
  <c r="D173" i="8"/>
  <c r="D172" i="8"/>
  <c r="D145" i="8"/>
  <c r="D141" i="8"/>
  <c r="D132" i="8"/>
  <c r="D138" i="8"/>
  <c r="D158" i="8"/>
  <c r="D134" i="8"/>
  <c r="D157" i="8"/>
  <c r="D156" i="8"/>
  <c r="D133" i="8"/>
  <c r="D150" i="8"/>
  <c r="D149" i="8"/>
  <c r="D148" i="8"/>
  <c r="D168" i="8"/>
  <c r="D131" i="8"/>
  <c r="D169" i="8"/>
  <c r="D176" i="8"/>
  <c r="D146" i="8"/>
  <c r="D164" i="8"/>
  <c r="D159" i="8"/>
  <c r="D151" i="8"/>
  <c r="D165" i="8"/>
  <c r="D153" i="8"/>
  <c r="D179" i="8"/>
  <c r="D175" i="8"/>
  <c r="D178" i="8"/>
  <c r="D167" i="8"/>
  <c r="D126" i="8"/>
  <c r="D130" i="8"/>
  <c r="D166" i="8"/>
  <c r="D137" i="8"/>
  <c r="D171" i="8"/>
  <c r="G51" i="7"/>
  <c r="G72" i="7" s="1"/>
  <c r="I270" i="8"/>
  <c r="I269" i="8"/>
  <c r="I268" i="8"/>
  <c r="I288" i="8"/>
  <c r="I271" i="8"/>
  <c r="I267" i="8"/>
  <c r="I295" i="8"/>
  <c r="I289" i="8"/>
  <c r="I262" i="8"/>
  <c r="I261" i="8"/>
  <c r="I241" i="8"/>
  <c r="I260" i="8"/>
  <c r="I280" i="8"/>
  <c r="I255" i="8"/>
  <c r="I251" i="8"/>
  <c r="I250" i="8"/>
  <c r="I294" i="8"/>
  <c r="I293" i="8"/>
  <c r="I292" i="8"/>
  <c r="I248" i="8"/>
  <c r="I266" i="8"/>
  <c r="I265" i="8"/>
  <c r="I286" i="8"/>
  <c r="I245" i="8"/>
  <c r="I276" i="8"/>
  <c r="I259" i="8"/>
  <c r="I297" i="8"/>
  <c r="I240" i="8"/>
  <c r="I239" i="8"/>
  <c r="I283" i="8"/>
  <c r="I274" i="8"/>
  <c r="I257" i="8"/>
  <c r="I296" i="8"/>
  <c r="I246" i="8"/>
  <c r="I277" i="8"/>
  <c r="I252" i="8"/>
  <c r="I256" i="8"/>
  <c r="I272" i="8"/>
  <c r="I287" i="8"/>
  <c r="I291" i="8"/>
  <c r="I263" i="8"/>
  <c r="I242" i="8"/>
  <c r="I273" i="8"/>
  <c r="I279" i="8"/>
  <c r="I278" i="8"/>
  <c r="I253" i="8"/>
  <c r="I284" i="8"/>
  <c r="I258" i="8"/>
  <c r="I281" i="8"/>
  <c r="I249" i="8"/>
  <c r="I275" i="8"/>
  <c r="I243" i="8"/>
  <c r="I247" i="8"/>
  <c r="I244" i="8"/>
  <c r="I254" i="8"/>
  <c r="I282" i="8"/>
  <c r="I264" i="8"/>
  <c r="I290" i="8"/>
  <c r="I285" i="8"/>
  <c r="H62" i="7"/>
  <c r="H83" i="7" s="1"/>
  <c r="J916" i="8"/>
  <c r="J932" i="8"/>
  <c r="J899" i="8"/>
  <c r="J907" i="8"/>
  <c r="J923" i="8"/>
  <c r="J939" i="8"/>
  <c r="J890" i="8"/>
  <c r="J930" i="8"/>
  <c r="J891" i="8"/>
  <c r="J908" i="8"/>
  <c r="J914" i="8"/>
  <c r="J900" i="8"/>
  <c r="J905" i="8"/>
  <c r="J921" i="8"/>
  <c r="J937" i="8"/>
  <c r="J946" i="8"/>
  <c r="J924" i="8"/>
  <c r="J940" i="8"/>
  <c r="J892" i="8"/>
  <c r="J906" i="8"/>
  <c r="J922" i="8"/>
  <c r="J938" i="8"/>
  <c r="J898" i="8"/>
  <c r="J929" i="8"/>
  <c r="J913" i="8"/>
  <c r="J915" i="8"/>
  <c r="J931" i="8"/>
  <c r="J945" i="8"/>
  <c r="J889" i="8"/>
  <c r="J926" i="8"/>
  <c r="J934" i="8"/>
  <c r="J897" i="8"/>
  <c r="J917" i="8"/>
  <c r="J942" i="8"/>
  <c r="J902" i="8"/>
  <c r="J925" i="8"/>
  <c r="J893" i="8"/>
  <c r="J894" i="8"/>
  <c r="J909" i="8"/>
  <c r="J910" i="8"/>
  <c r="J941" i="8"/>
  <c r="J933" i="8"/>
  <c r="J927" i="8"/>
  <c r="J918" i="8"/>
  <c r="J901" i="8"/>
  <c r="J935" i="8"/>
  <c r="J943" i="8"/>
  <c r="J895" i="8"/>
  <c r="J903" i="8"/>
  <c r="J919" i="8"/>
  <c r="J911" i="8"/>
  <c r="J936" i="8"/>
  <c r="J944" i="8"/>
  <c r="J896" i="8"/>
  <c r="J904" i="8"/>
  <c r="J912" i="8"/>
  <c r="J920" i="8"/>
  <c r="J928" i="8"/>
  <c r="J888" i="8"/>
  <c r="B62" i="7"/>
  <c r="B83" i="7" s="1"/>
  <c r="D910" i="8"/>
  <c r="D926" i="8"/>
  <c r="D942" i="8"/>
  <c r="D900" i="8"/>
  <c r="D908" i="8"/>
  <c r="D924" i="8"/>
  <c r="D894" i="8"/>
  <c r="D917" i="8"/>
  <c r="D933" i="8"/>
  <c r="D940" i="8"/>
  <c r="D934" i="8"/>
  <c r="D915" i="8"/>
  <c r="D931" i="8"/>
  <c r="D901" i="8"/>
  <c r="D918" i="8"/>
  <c r="D902" i="8"/>
  <c r="D916" i="8"/>
  <c r="D932" i="8"/>
  <c r="D907" i="8"/>
  <c r="D893" i="8"/>
  <c r="D909" i="8"/>
  <c r="D939" i="8"/>
  <c r="D923" i="8"/>
  <c r="D892" i="8"/>
  <c r="D925" i="8"/>
  <c r="D941" i="8"/>
  <c r="D891" i="8"/>
  <c r="D899" i="8"/>
  <c r="D911" i="8"/>
  <c r="D936" i="8"/>
  <c r="D903" i="8"/>
  <c r="D904" i="8"/>
  <c r="D928" i="8"/>
  <c r="D888" i="8"/>
  <c r="D920" i="8"/>
  <c r="D912" i="8"/>
  <c r="D937" i="8"/>
  <c r="D944" i="8"/>
  <c r="D945" i="8"/>
  <c r="D896" i="8"/>
  <c r="D889" i="8"/>
  <c r="D905" i="8"/>
  <c r="D935" i="8"/>
  <c r="D913" i="8"/>
  <c r="D927" i="8"/>
  <c r="D919" i="8"/>
  <c r="D929" i="8"/>
  <c r="D943" i="8"/>
  <c r="D895" i="8"/>
  <c r="D946" i="8"/>
  <c r="D897" i="8"/>
  <c r="D890" i="8"/>
  <c r="D898" i="8"/>
  <c r="D906" i="8"/>
  <c r="D914" i="8"/>
  <c r="D922" i="8"/>
  <c r="D930" i="8"/>
  <c r="D921" i="8"/>
  <c r="D938" i="8"/>
  <c r="H54" i="7"/>
  <c r="H75" i="7" s="1"/>
  <c r="J464" i="8"/>
  <c r="J438" i="8"/>
  <c r="J434" i="8"/>
  <c r="J461" i="8"/>
  <c r="J420" i="8"/>
  <c r="J456" i="8"/>
  <c r="J471" i="8"/>
  <c r="J430" i="8"/>
  <c r="J426" i="8"/>
  <c r="J445" i="8"/>
  <c r="J440" i="8"/>
  <c r="J455" i="8"/>
  <c r="J458" i="8"/>
  <c r="J468" i="8"/>
  <c r="J421" i="8"/>
  <c r="J433" i="8"/>
  <c r="J416" i="8"/>
  <c r="J431" i="8"/>
  <c r="J422" i="8"/>
  <c r="J470" i="8"/>
  <c r="J459" i="8"/>
  <c r="J441" i="8"/>
  <c r="J417" i="8"/>
  <c r="J451" i="8"/>
  <c r="J423" i="8"/>
  <c r="J462" i="8"/>
  <c r="J469" i="8"/>
  <c r="J428" i="8"/>
  <c r="J424" i="8"/>
  <c r="J442" i="8"/>
  <c r="J429" i="8"/>
  <c r="J427" i="8"/>
  <c r="J473" i="8"/>
  <c r="J444" i="8"/>
  <c r="J435" i="8"/>
  <c r="J447" i="8"/>
  <c r="J446" i="8"/>
  <c r="J466" i="8"/>
  <c r="J452" i="8"/>
  <c r="J448" i="8"/>
  <c r="J453" i="8"/>
  <c r="J449" i="8"/>
  <c r="J450" i="8"/>
  <c r="J443" i="8"/>
  <c r="J419" i="8"/>
  <c r="J472" i="8"/>
  <c r="J439" i="8"/>
  <c r="J436" i="8"/>
  <c r="J437" i="8"/>
  <c r="J465" i="8"/>
  <c r="J457" i="8"/>
  <c r="J454" i="8"/>
  <c r="J432" i="8"/>
  <c r="J460" i="8"/>
  <c r="J463" i="8"/>
  <c r="J418" i="8"/>
  <c r="J474" i="8"/>
  <c r="J467" i="8"/>
  <c r="J425" i="8"/>
  <c r="H38" i="7"/>
  <c r="B38" i="7"/>
  <c r="D38" i="7"/>
  <c r="E38" i="7"/>
  <c r="I34" i="7"/>
  <c r="I37" i="7"/>
  <c r="I40" i="7"/>
  <c r="I29" i="7"/>
  <c r="I30" i="7"/>
  <c r="I28" i="7"/>
  <c r="I41" i="7"/>
  <c r="I32" i="7"/>
  <c r="B50" i="7"/>
  <c r="B71" i="7" s="1"/>
  <c r="I31" i="7"/>
  <c r="I39" i="7"/>
  <c r="I26" i="7"/>
  <c r="B46" i="7"/>
  <c r="B67" i="7" s="1"/>
  <c r="I25" i="7"/>
  <c r="I46" i="7" s="1"/>
  <c r="I67" i="7" s="1"/>
  <c r="M377" i="13" l="1"/>
  <c r="M350" i="13"/>
  <c r="M353" i="13"/>
  <c r="M360" i="13"/>
  <c r="M362" i="13"/>
  <c r="M379" i="13"/>
  <c r="M400" i="13"/>
  <c r="M380" i="13"/>
  <c r="M383" i="13"/>
  <c r="M346" i="13"/>
  <c r="M397" i="13"/>
  <c r="M347" i="13"/>
  <c r="M356" i="13"/>
  <c r="M375" i="13"/>
  <c r="M354" i="13"/>
  <c r="M398" i="13"/>
  <c r="M378" i="13"/>
  <c r="M395" i="13"/>
  <c r="M345" i="13"/>
  <c r="M401" i="13"/>
  <c r="M399" i="13"/>
  <c r="M352" i="13"/>
  <c r="M357" i="13"/>
  <c r="M373" i="13"/>
  <c r="M348" i="13"/>
  <c r="M349" i="13"/>
  <c r="M387" i="13"/>
  <c r="M393" i="13"/>
  <c r="M368" i="13"/>
  <c r="M382" i="13"/>
  <c r="M390" i="13"/>
  <c r="M364" i="13"/>
  <c r="M391" i="13"/>
  <c r="M361" i="13"/>
  <c r="M369" i="13"/>
  <c r="M376" i="13"/>
  <c r="M392" i="13"/>
  <c r="M365" i="13"/>
  <c r="M358" i="13"/>
  <c r="M371" i="13"/>
  <c r="M388" i="13"/>
  <c r="M374" i="13"/>
  <c r="M384" i="13"/>
  <c r="M359" i="13"/>
  <c r="M366" i="13"/>
  <c r="M394" i="13"/>
  <c r="M355" i="13"/>
  <c r="M396" i="13"/>
  <c r="M363" i="13"/>
  <c r="M370" i="13"/>
  <c r="M385" i="13"/>
  <c r="M351" i="13"/>
  <c r="M367" i="13"/>
  <c r="M372" i="13"/>
  <c r="M386" i="13"/>
  <c r="M381" i="13"/>
  <c r="M389" i="13"/>
  <c r="F692" i="13"/>
  <c r="F700" i="13"/>
  <c r="F708" i="13"/>
  <c r="F716" i="13"/>
  <c r="F724" i="13"/>
  <c r="F732" i="13"/>
  <c r="F695" i="13"/>
  <c r="F704" i="13"/>
  <c r="F713" i="13"/>
  <c r="F722" i="13"/>
  <c r="F688" i="13"/>
  <c r="F698" i="13"/>
  <c r="F709" i="13"/>
  <c r="F719" i="13"/>
  <c r="F729" i="13"/>
  <c r="F738" i="13"/>
  <c r="F701" i="13"/>
  <c r="F721" i="13"/>
  <c r="F740" i="13"/>
  <c r="F702" i="13"/>
  <c r="F733" i="13"/>
  <c r="F693" i="13"/>
  <c r="F742" i="13"/>
  <c r="F743" i="13"/>
  <c r="F687" i="13"/>
  <c r="F718" i="13"/>
  <c r="F689" i="13"/>
  <c r="F699" i="13"/>
  <c r="F710" i="13"/>
  <c r="F720" i="13"/>
  <c r="F730" i="13"/>
  <c r="F739" i="13"/>
  <c r="F690" i="13"/>
  <c r="F711" i="13"/>
  <c r="F731" i="13"/>
  <c r="F723" i="13"/>
  <c r="F741" i="13"/>
  <c r="F703" i="13"/>
  <c r="F735" i="13"/>
  <c r="F707" i="13"/>
  <c r="F712" i="13"/>
  <c r="F734" i="13"/>
  <c r="F691" i="13"/>
  <c r="F714" i="13"/>
  <c r="F737" i="13"/>
  <c r="F725" i="13"/>
  <c r="F694" i="13"/>
  <c r="F705" i="13"/>
  <c r="F715" i="13"/>
  <c r="F726" i="13"/>
  <c r="F728" i="13"/>
  <c r="F696" i="13"/>
  <c r="F706" i="13"/>
  <c r="F717" i="13"/>
  <c r="F727" i="13"/>
  <c r="F736" i="13"/>
  <c r="F697" i="13"/>
  <c r="E749" i="8"/>
  <c r="E739" i="8"/>
  <c r="E768" i="8"/>
  <c r="E748" i="8"/>
  <c r="E738" i="8"/>
  <c r="E746" i="8"/>
  <c r="M454" i="13"/>
  <c r="M438" i="13"/>
  <c r="M443" i="13"/>
  <c r="M424" i="13"/>
  <c r="M448" i="13"/>
  <c r="M451" i="13"/>
  <c r="M412" i="13"/>
  <c r="M417" i="13"/>
  <c r="M421" i="13"/>
  <c r="M434" i="13"/>
  <c r="M420" i="13"/>
  <c r="M425" i="13"/>
  <c r="M414" i="13"/>
  <c r="M429" i="13"/>
  <c r="M442" i="13"/>
  <c r="M411" i="13"/>
  <c r="M435" i="13"/>
  <c r="M407" i="13"/>
  <c r="M408" i="13"/>
  <c r="M404" i="13"/>
  <c r="M413" i="13"/>
  <c r="M426" i="13"/>
  <c r="M447" i="13"/>
  <c r="M419" i="13"/>
  <c r="M428" i="13"/>
  <c r="M449" i="13"/>
  <c r="M422" i="13"/>
  <c r="M455" i="13"/>
  <c r="M436" i="13"/>
  <c r="M457" i="13"/>
  <c r="M418" i="13"/>
  <c r="M440" i="13"/>
  <c r="M433" i="13"/>
  <c r="M445" i="13"/>
  <c r="M431" i="13"/>
  <c r="M446" i="13"/>
  <c r="M402" i="13"/>
  <c r="M405" i="13"/>
  <c r="M416" i="13"/>
  <c r="M450" i="13"/>
  <c r="M456" i="13"/>
  <c r="M403" i="13"/>
  <c r="M441" i="13"/>
  <c r="M437" i="13"/>
  <c r="M409" i="13"/>
  <c r="M458" i="13"/>
  <c r="M453" i="13"/>
  <c r="M432" i="13"/>
  <c r="M406" i="13"/>
  <c r="M430" i="13"/>
  <c r="M444" i="13"/>
  <c r="M410" i="13"/>
  <c r="M452" i="13"/>
  <c r="M415" i="13"/>
  <c r="M427" i="13"/>
  <c r="M423" i="13"/>
  <c r="M439" i="13"/>
  <c r="G687" i="13"/>
  <c r="G698" i="13"/>
  <c r="G717" i="13"/>
  <c r="G743" i="13"/>
  <c r="G702" i="13"/>
  <c r="G721" i="13"/>
  <c r="G695" i="13"/>
  <c r="G713" i="13"/>
  <c r="G706" i="13"/>
  <c r="G692" i="13"/>
  <c r="G724" i="13"/>
  <c r="G739" i="13"/>
  <c r="G722" i="13"/>
  <c r="G693" i="13"/>
  <c r="G689" i="13"/>
  <c r="G696" i="13"/>
  <c r="G728" i="13"/>
  <c r="G741" i="13"/>
  <c r="G735" i="13"/>
  <c r="G699" i="13"/>
  <c r="G710" i="13"/>
  <c r="G714" i="13"/>
  <c r="G697" i="13"/>
  <c r="G700" i="13"/>
  <c r="G732" i="13"/>
  <c r="G737" i="13"/>
  <c r="G701" i="13"/>
  <c r="G723" i="13"/>
  <c r="G738" i="13"/>
  <c r="G688" i="13"/>
  <c r="G720" i="13"/>
  <c r="G726" i="13"/>
  <c r="G705" i="13"/>
  <c r="G691" i="13"/>
  <c r="G727" i="13"/>
  <c r="G736" i="13"/>
  <c r="G703" i="13"/>
  <c r="G740" i="13"/>
  <c r="G718" i="13"/>
  <c r="G725" i="13"/>
  <c r="G734" i="13"/>
  <c r="G731" i="13"/>
  <c r="G742" i="13"/>
  <c r="G719" i="13"/>
  <c r="G729" i="13"/>
  <c r="G716" i="13"/>
  <c r="G709" i="13"/>
  <c r="G690" i="13"/>
  <c r="G704" i="13"/>
  <c r="G708" i="13"/>
  <c r="G733" i="13"/>
  <c r="G715" i="13"/>
  <c r="G712" i="13"/>
  <c r="G730" i="13"/>
  <c r="G711" i="13"/>
  <c r="G694" i="13"/>
  <c r="G707" i="13"/>
  <c r="M823" i="13"/>
  <c r="M826" i="13"/>
  <c r="M832" i="13"/>
  <c r="M838" i="13"/>
  <c r="M857" i="13"/>
  <c r="M817" i="13"/>
  <c r="M820" i="13"/>
  <c r="M835" i="13"/>
  <c r="M854" i="13"/>
  <c r="M814" i="13"/>
  <c r="M833" i="13"/>
  <c r="M839" i="13"/>
  <c r="M842" i="13"/>
  <c r="M845" i="13"/>
  <c r="M848" i="13"/>
  <c r="M851" i="13"/>
  <c r="M821" i="13"/>
  <c r="M824" i="13"/>
  <c r="M827" i="13"/>
  <c r="M830" i="13"/>
  <c r="M836" i="13"/>
  <c r="M855" i="13"/>
  <c r="M815" i="13"/>
  <c r="M818" i="13"/>
  <c r="M849" i="13"/>
  <c r="M852" i="13"/>
  <c r="M812" i="13"/>
  <c r="M825" i="13"/>
  <c r="M828" i="13"/>
  <c r="M831" i="13"/>
  <c r="M834" i="13"/>
  <c r="M837" i="13"/>
  <c r="M840" i="13"/>
  <c r="M843" i="13"/>
  <c r="M846" i="13"/>
  <c r="M822" i="13"/>
  <c r="M853" i="13"/>
  <c r="M856" i="13"/>
  <c r="M813" i="13"/>
  <c r="M816" i="13"/>
  <c r="M819" i="13"/>
  <c r="M829" i="13"/>
  <c r="M841" i="13"/>
  <c r="M844" i="13"/>
  <c r="M847" i="13"/>
  <c r="M850" i="13"/>
  <c r="M801" i="13"/>
  <c r="M809" i="13"/>
  <c r="M802" i="13"/>
  <c r="M810" i="13"/>
  <c r="M808" i="13"/>
  <c r="M807" i="13"/>
  <c r="M811" i="13"/>
  <c r="M805" i="13"/>
  <c r="M803" i="13"/>
  <c r="M804" i="13"/>
  <c r="M806" i="13"/>
  <c r="M469" i="13"/>
  <c r="M485" i="13"/>
  <c r="M503" i="13"/>
  <c r="M470" i="13"/>
  <c r="M487" i="13"/>
  <c r="M459" i="13"/>
  <c r="M475" i="13"/>
  <c r="M464" i="13"/>
  <c r="M480" i="13"/>
  <c r="M499" i="13"/>
  <c r="M463" i="13"/>
  <c r="M494" i="13"/>
  <c r="M504" i="13"/>
  <c r="M477" i="13"/>
  <c r="M476" i="13"/>
  <c r="M481" i="13"/>
  <c r="M498" i="13"/>
  <c r="M510" i="13"/>
  <c r="M472" i="13"/>
  <c r="M484" i="13"/>
  <c r="M489" i="13"/>
  <c r="M506" i="13"/>
  <c r="M467" i="13"/>
  <c r="M486" i="13"/>
  <c r="M511" i="13"/>
  <c r="M478" i="13"/>
  <c r="M468" i="13"/>
  <c r="M473" i="13"/>
  <c r="M490" i="13"/>
  <c r="M479" i="13"/>
  <c r="M495" i="13"/>
  <c r="M509" i="13"/>
  <c r="M500" i="13"/>
  <c r="M482" i="13"/>
  <c r="M508" i="13"/>
  <c r="M471" i="13"/>
  <c r="M497" i="13"/>
  <c r="M501" i="13"/>
  <c r="M461" i="13"/>
  <c r="M502" i="13"/>
  <c r="M496" i="13"/>
  <c r="M493" i="13"/>
  <c r="M462" i="13"/>
  <c r="M465" i="13"/>
  <c r="M492" i="13"/>
  <c r="M491" i="13"/>
  <c r="M488" i="13"/>
  <c r="M483" i="13"/>
  <c r="M505" i="13"/>
  <c r="M466" i="13"/>
  <c r="M513" i="13"/>
  <c r="M474" i="13"/>
  <c r="M515" i="13"/>
  <c r="M460" i="13"/>
  <c r="M514" i="13"/>
  <c r="M512" i="13"/>
  <c r="M507" i="13"/>
  <c r="I706" i="13"/>
  <c r="I701" i="13"/>
  <c r="I733" i="13"/>
  <c r="I730" i="13"/>
  <c r="I743" i="13"/>
  <c r="I714" i="13"/>
  <c r="I740" i="13"/>
  <c r="I703" i="13"/>
  <c r="I705" i="13"/>
  <c r="I737" i="13"/>
  <c r="I731" i="13"/>
  <c r="I708" i="13"/>
  <c r="I718" i="13"/>
  <c r="I709" i="13"/>
  <c r="I741" i="13"/>
  <c r="I688" i="13"/>
  <c r="I716" i="13"/>
  <c r="I719" i="13"/>
  <c r="I697" i="13"/>
  <c r="I729" i="13"/>
  <c r="I728" i="13"/>
  <c r="I726" i="13"/>
  <c r="I739" i="13"/>
  <c r="I712" i="13"/>
  <c r="I738" i="13"/>
  <c r="I710" i="13"/>
  <c r="I695" i="13"/>
  <c r="I689" i="13"/>
  <c r="I696" i="13"/>
  <c r="I694" i="13"/>
  <c r="I690" i="13"/>
  <c r="I723" i="13"/>
  <c r="I693" i="13"/>
  <c r="I698" i="13"/>
  <c r="I711" i="13"/>
  <c r="I707" i="13"/>
  <c r="I700" i="13"/>
  <c r="I742" i="13"/>
  <c r="I713" i="13"/>
  <c r="I715" i="13"/>
  <c r="I724" i="13"/>
  <c r="I720" i="13"/>
  <c r="I704" i="13"/>
  <c r="I692" i="13"/>
  <c r="I691" i="13"/>
  <c r="I725" i="13"/>
  <c r="I722" i="13"/>
  <c r="I727" i="13"/>
  <c r="I735" i="13"/>
  <c r="I732" i="13"/>
  <c r="I687" i="13"/>
  <c r="I699" i="13"/>
  <c r="I734" i="13"/>
  <c r="I702" i="13"/>
  <c r="I717" i="13"/>
  <c r="I721" i="13"/>
  <c r="I736" i="13"/>
  <c r="H696" i="13"/>
  <c r="H707" i="13"/>
  <c r="H716" i="13"/>
  <c r="H727" i="13"/>
  <c r="H708" i="13"/>
  <c r="H728" i="13"/>
  <c r="H687" i="13"/>
  <c r="H699" i="13"/>
  <c r="H719" i="13"/>
  <c r="H731" i="13"/>
  <c r="H743" i="13"/>
  <c r="H688" i="13"/>
  <c r="H700" i="13"/>
  <c r="H711" i="13"/>
  <c r="H720" i="13"/>
  <c r="H732" i="13"/>
  <c r="H691" i="13"/>
  <c r="H712" i="13"/>
  <c r="H735" i="13"/>
  <c r="H692" i="13"/>
  <c r="H703" i="13"/>
  <c r="H736" i="13"/>
  <c r="H704" i="13"/>
  <c r="H723" i="13"/>
  <c r="H739" i="13"/>
  <c r="H695" i="13"/>
  <c r="H715" i="13"/>
  <c r="H724" i="13"/>
  <c r="H740" i="13"/>
  <c r="H726" i="13"/>
  <c r="H694" i="13"/>
  <c r="H722" i="13"/>
  <c r="H690" i="13"/>
  <c r="H718" i="13"/>
  <c r="H730" i="13"/>
  <c r="H698" i="13"/>
  <c r="H738" i="13"/>
  <c r="H734" i="13"/>
  <c r="H721" i="13"/>
  <c r="H689" i="13"/>
  <c r="H713" i="13"/>
  <c r="H741" i="13"/>
  <c r="H737" i="13"/>
  <c r="H742" i="13"/>
  <c r="H717" i="13"/>
  <c r="H714" i="13"/>
  <c r="H709" i="13"/>
  <c r="H705" i="13"/>
  <c r="H710" i="13"/>
  <c r="H701" i="13"/>
  <c r="H693" i="13"/>
  <c r="H706" i="13"/>
  <c r="H733" i="13"/>
  <c r="H702" i="13"/>
  <c r="H725" i="13"/>
  <c r="H729" i="13"/>
  <c r="H697" i="13"/>
  <c r="E730" i="8"/>
  <c r="E744" i="8"/>
  <c r="E711" i="8"/>
  <c r="E735" i="8"/>
  <c r="E732" i="8"/>
  <c r="E712" i="8"/>
  <c r="E713" i="8"/>
  <c r="E766" i="8"/>
  <c r="M633" i="13"/>
  <c r="M641" i="13"/>
  <c r="M649" i="13"/>
  <c r="M657" i="13"/>
  <c r="M665" i="13"/>
  <c r="M673" i="13"/>
  <c r="M681" i="13"/>
  <c r="M634" i="13"/>
  <c r="M642" i="13"/>
  <c r="M650" i="13"/>
  <c r="M658" i="13"/>
  <c r="M666" i="13"/>
  <c r="M674" i="13"/>
  <c r="M682" i="13"/>
  <c r="M632" i="13"/>
  <c r="M640" i="13"/>
  <c r="M648" i="13"/>
  <c r="M656" i="13"/>
  <c r="M664" i="13"/>
  <c r="M672" i="13"/>
  <c r="M680" i="13"/>
  <c r="M643" i="13"/>
  <c r="M654" i="13"/>
  <c r="M668" i="13"/>
  <c r="M679" i="13"/>
  <c r="M630" i="13"/>
  <c r="M644" i="13"/>
  <c r="M655" i="13"/>
  <c r="M669" i="13"/>
  <c r="M683" i="13"/>
  <c r="M638" i="13"/>
  <c r="M652" i="13"/>
  <c r="M663" i="13"/>
  <c r="M677" i="13"/>
  <c r="M631" i="13"/>
  <c r="M651" i="13"/>
  <c r="M671" i="13"/>
  <c r="M636" i="13"/>
  <c r="M676" i="13"/>
  <c r="M635" i="13"/>
  <c r="M653" i="13"/>
  <c r="M675" i="13"/>
  <c r="M659" i="13"/>
  <c r="M647" i="13"/>
  <c r="M637" i="13"/>
  <c r="M660" i="13"/>
  <c r="M678" i="13"/>
  <c r="M639" i="13"/>
  <c r="M661" i="13"/>
  <c r="M684" i="13"/>
  <c r="M645" i="13"/>
  <c r="M662" i="13"/>
  <c r="M685" i="13"/>
  <c r="M670" i="13"/>
  <c r="M646" i="13"/>
  <c r="M667" i="13"/>
  <c r="M686" i="13"/>
  <c r="E714" i="8"/>
  <c r="E743" i="8"/>
  <c r="E722" i="8"/>
  <c r="E762" i="8"/>
  <c r="E737" i="8"/>
  <c r="E753" i="8"/>
  <c r="E734" i="8"/>
  <c r="C59" i="7"/>
  <c r="C80" i="7" s="1"/>
  <c r="M745" i="13"/>
  <c r="M753" i="13"/>
  <c r="M761" i="13"/>
  <c r="M769" i="13"/>
  <c r="M777" i="13"/>
  <c r="M785" i="13"/>
  <c r="M793" i="13"/>
  <c r="M746" i="13"/>
  <c r="M754" i="13"/>
  <c r="M762" i="13"/>
  <c r="M770" i="13"/>
  <c r="M778" i="13"/>
  <c r="M786" i="13"/>
  <c r="M794" i="13"/>
  <c r="M744" i="13"/>
  <c r="M752" i="13"/>
  <c r="M760" i="13"/>
  <c r="M768" i="13"/>
  <c r="M776" i="13"/>
  <c r="M784" i="13"/>
  <c r="M792" i="13"/>
  <c r="M800" i="13"/>
  <c r="M757" i="13"/>
  <c r="M771" i="13"/>
  <c r="M782" i="13"/>
  <c r="M796" i="13"/>
  <c r="M747" i="13"/>
  <c r="M758" i="13"/>
  <c r="M772" i="13"/>
  <c r="M783" i="13"/>
  <c r="M797" i="13"/>
  <c r="M755" i="13"/>
  <c r="M766" i="13"/>
  <c r="M780" i="13"/>
  <c r="M791" i="13"/>
  <c r="M751" i="13"/>
  <c r="M774" i="13"/>
  <c r="M795" i="13"/>
  <c r="M779" i="13"/>
  <c r="M799" i="13"/>
  <c r="M773" i="13"/>
  <c r="M756" i="13"/>
  <c r="M775" i="13"/>
  <c r="M798" i="13"/>
  <c r="M759" i="13"/>
  <c r="M790" i="13"/>
  <c r="M763" i="13"/>
  <c r="M781" i="13"/>
  <c r="M764" i="13"/>
  <c r="M787" i="13"/>
  <c r="M748" i="13"/>
  <c r="M765" i="13"/>
  <c r="M788" i="13"/>
  <c r="M749" i="13"/>
  <c r="M767" i="13"/>
  <c r="M789" i="13"/>
  <c r="M750" i="13"/>
  <c r="L709" i="13"/>
  <c r="L715" i="13"/>
  <c r="L704" i="13"/>
  <c r="L736" i="13"/>
  <c r="L730" i="13"/>
  <c r="L713" i="13"/>
  <c r="L690" i="13"/>
  <c r="L687" i="13"/>
  <c r="L719" i="13"/>
  <c r="L708" i="13"/>
  <c r="L740" i="13"/>
  <c r="L726" i="13"/>
  <c r="L697" i="13"/>
  <c r="L738" i="13"/>
  <c r="L706" i="13"/>
  <c r="L691" i="13"/>
  <c r="L723" i="13"/>
  <c r="L712" i="13"/>
  <c r="L710" i="13"/>
  <c r="L711" i="13"/>
  <c r="L743" i="13"/>
  <c r="L700" i="13"/>
  <c r="L732" i="13"/>
  <c r="L734" i="13"/>
  <c r="L717" i="13"/>
  <c r="L694" i="13"/>
  <c r="L703" i="13"/>
  <c r="L692" i="13"/>
  <c r="L742" i="13"/>
  <c r="L693" i="13"/>
  <c r="L733" i="13"/>
  <c r="L707" i="13"/>
  <c r="L696" i="13"/>
  <c r="L727" i="13"/>
  <c r="L716" i="13"/>
  <c r="L698" i="13"/>
  <c r="L722" i="13"/>
  <c r="L731" i="13"/>
  <c r="L720" i="13"/>
  <c r="L725" i="13"/>
  <c r="L741" i="13"/>
  <c r="L735" i="13"/>
  <c r="L724" i="13"/>
  <c r="L689" i="13"/>
  <c r="L729" i="13"/>
  <c r="L739" i="13"/>
  <c r="L728" i="13"/>
  <c r="L702" i="13"/>
  <c r="L705" i="13"/>
  <c r="L695" i="13"/>
  <c r="L699" i="13"/>
  <c r="L688" i="13"/>
  <c r="L737" i="13"/>
  <c r="L701" i="13"/>
  <c r="L714" i="13"/>
  <c r="L721" i="13"/>
  <c r="L718" i="13"/>
  <c r="E715" i="8"/>
  <c r="E754" i="8"/>
  <c r="E736" i="8"/>
  <c r="E747" i="8"/>
  <c r="E719" i="8"/>
  <c r="E727" i="8"/>
  <c r="E745" i="8"/>
  <c r="I53" i="7"/>
  <c r="I74" i="7" s="1"/>
  <c r="K360" i="8"/>
  <c r="K368" i="8"/>
  <c r="K376" i="8"/>
  <c r="K384" i="8"/>
  <c r="K388" i="8"/>
  <c r="K396" i="8"/>
  <c r="K406" i="8"/>
  <c r="K414" i="8"/>
  <c r="K370" i="8"/>
  <c r="K397" i="8"/>
  <c r="K408" i="8"/>
  <c r="K361" i="8"/>
  <c r="K369" i="8"/>
  <c r="K377" i="8"/>
  <c r="K385" i="8"/>
  <c r="K389" i="8"/>
  <c r="K398" i="8"/>
  <c r="K407" i="8"/>
  <c r="K415" i="8"/>
  <c r="K362" i="8"/>
  <c r="K378" i="8"/>
  <c r="K390" i="8"/>
  <c r="K399" i="8"/>
  <c r="K357" i="8"/>
  <c r="K365" i="8"/>
  <c r="K373" i="8"/>
  <c r="K381" i="8"/>
  <c r="K400" i="8"/>
  <c r="K393" i="8"/>
  <c r="K403" i="8"/>
  <c r="K411" i="8"/>
  <c r="K364" i="8"/>
  <c r="K380" i="8"/>
  <c r="K392" i="8"/>
  <c r="K410" i="8"/>
  <c r="K383" i="8"/>
  <c r="K395" i="8"/>
  <c r="K366" i="8"/>
  <c r="K382" i="8"/>
  <c r="K394" i="8"/>
  <c r="K412" i="8"/>
  <c r="K367" i="8"/>
  <c r="K413" i="8"/>
  <c r="K391" i="8"/>
  <c r="K371" i="8"/>
  <c r="K401" i="8"/>
  <c r="K379" i="8"/>
  <c r="K372" i="8"/>
  <c r="K402" i="8"/>
  <c r="K358" i="8"/>
  <c r="K374" i="8"/>
  <c r="K386" i="8"/>
  <c r="K404" i="8"/>
  <c r="K359" i="8"/>
  <c r="K375" i="8"/>
  <c r="K387" i="8"/>
  <c r="K405" i="8"/>
  <c r="K363" i="8"/>
  <c r="K409" i="8"/>
  <c r="I62" i="7"/>
  <c r="I83" i="7" s="1"/>
  <c r="K894" i="8"/>
  <c r="K902" i="8"/>
  <c r="K910" i="8"/>
  <c r="K918" i="8"/>
  <c r="K926" i="8"/>
  <c r="K934" i="8"/>
  <c r="K942" i="8"/>
  <c r="K904" i="8"/>
  <c r="K912" i="8"/>
  <c r="K920" i="8"/>
  <c r="K936" i="8"/>
  <c r="K944" i="8"/>
  <c r="K895" i="8"/>
  <c r="K903" i="8"/>
  <c r="K911" i="8"/>
  <c r="K919" i="8"/>
  <c r="K927" i="8"/>
  <c r="K935" i="8"/>
  <c r="K943" i="8"/>
  <c r="K888" i="8"/>
  <c r="K896" i="8"/>
  <c r="K928" i="8"/>
  <c r="K889" i="8"/>
  <c r="K897" i="8"/>
  <c r="K905" i="8"/>
  <c r="K913" i="8"/>
  <c r="K921" i="8"/>
  <c r="K929" i="8"/>
  <c r="K937" i="8"/>
  <c r="K945" i="8"/>
  <c r="K890" i="8"/>
  <c r="K898" i="8"/>
  <c r="K906" i="8"/>
  <c r="K914" i="8"/>
  <c r="K922" i="8"/>
  <c r="K930" i="8"/>
  <c r="K938" i="8"/>
  <c r="K946" i="8"/>
  <c r="K891" i="8"/>
  <c r="K899" i="8"/>
  <c r="K907" i="8"/>
  <c r="K915" i="8"/>
  <c r="K923" i="8"/>
  <c r="K931" i="8"/>
  <c r="K939" i="8"/>
  <c r="K917" i="8"/>
  <c r="K892" i="8"/>
  <c r="K924" i="8"/>
  <c r="K893" i="8"/>
  <c r="K925" i="8"/>
  <c r="K900" i="8"/>
  <c r="K932" i="8"/>
  <c r="K916" i="8"/>
  <c r="K901" i="8"/>
  <c r="K933" i="8"/>
  <c r="K908" i="8"/>
  <c r="K940" i="8"/>
  <c r="K909" i="8"/>
  <c r="K941" i="8"/>
  <c r="E59" i="7"/>
  <c r="E80" i="7" s="1"/>
  <c r="G763" i="8"/>
  <c r="G738" i="8"/>
  <c r="G752" i="8"/>
  <c r="G747" i="8"/>
  <c r="G720" i="8"/>
  <c r="G715" i="8"/>
  <c r="G767" i="8"/>
  <c r="G722" i="8"/>
  <c r="G736" i="8"/>
  <c r="G731" i="8"/>
  <c r="G726" i="8"/>
  <c r="G749" i="8"/>
  <c r="G764" i="8"/>
  <c r="G745" i="8"/>
  <c r="G730" i="8"/>
  <c r="G744" i="8"/>
  <c r="G743" i="8"/>
  <c r="G718" i="8"/>
  <c r="G741" i="8"/>
  <c r="G756" i="8"/>
  <c r="G737" i="8"/>
  <c r="G755" i="8"/>
  <c r="G714" i="8"/>
  <c r="G728" i="8"/>
  <c r="G727" i="8"/>
  <c r="G754" i="8"/>
  <c r="G750" i="8"/>
  <c r="G724" i="8"/>
  <c r="G769" i="8"/>
  <c r="G751" i="8"/>
  <c r="G717" i="8"/>
  <c r="G733" i="8"/>
  <c r="G732" i="8"/>
  <c r="G748" i="8"/>
  <c r="G721" i="8"/>
  <c r="G734" i="8"/>
  <c r="G762" i="8"/>
  <c r="G760" i="8"/>
  <c r="G711" i="8"/>
  <c r="G766" i="8"/>
  <c r="G765" i="8"/>
  <c r="G753" i="8"/>
  <c r="G739" i="8"/>
  <c r="G735" i="8"/>
  <c r="G768" i="8"/>
  <c r="G712" i="8"/>
  <c r="G725" i="8"/>
  <c r="G740" i="8"/>
  <c r="G713" i="8"/>
  <c r="G729" i="8"/>
  <c r="G742" i="8"/>
  <c r="G746" i="8"/>
  <c r="G758" i="8"/>
  <c r="G757" i="8"/>
  <c r="G761" i="8"/>
  <c r="G723" i="8"/>
  <c r="G719" i="8"/>
  <c r="G716" i="8"/>
  <c r="G759" i="8"/>
  <c r="D59" i="7"/>
  <c r="D80" i="7" s="1"/>
  <c r="F745" i="8"/>
  <c r="F727" i="8"/>
  <c r="F767" i="8"/>
  <c r="F722" i="8"/>
  <c r="F769" i="8"/>
  <c r="F758" i="8"/>
  <c r="F761" i="8"/>
  <c r="F743" i="8"/>
  <c r="F738" i="8"/>
  <c r="F711" i="8"/>
  <c r="F717" i="8"/>
  <c r="F740" i="8"/>
  <c r="F755" i="8"/>
  <c r="F736" i="8"/>
  <c r="F732" i="8"/>
  <c r="F747" i="8"/>
  <c r="F728" i="8"/>
  <c r="F742" i="8"/>
  <c r="F713" i="8"/>
  <c r="F759" i="8"/>
  <c r="F741" i="8"/>
  <c r="F764" i="8"/>
  <c r="F715" i="8"/>
  <c r="F760" i="8"/>
  <c r="F746" i="8"/>
  <c r="F719" i="8"/>
  <c r="F718" i="8"/>
  <c r="F733" i="8"/>
  <c r="F730" i="8"/>
  <c r="F734" i="8"/>
  <c r="F766" i="8"/>
  <c r="F749" i="8"/>
  <c r="F765" i="8"/>
  <c r="F748" i="8"/>
  <c r="F763" i="8"/>
  <c r="F752" i="8"/>
  <c r="F762" i="8"/>
  <c r="F768" i="8"/>
  <c r="F737" i="8"/>
  <c r="F735" i="8"/>
  <c r="F754" i="8"/>
  <c r="F724" i="8"/>
  <c r="F723" i="8"/>
  <c r="F739" i="8"/>
  <c r="F712" i="8"/>
  <c r="F725" i="8"/>
  <c r="F714" i="8"/>
  <c r="F750" i="8"/>
  <c r="F757" i="8"/>
  <c r="F756" i="8"/>
  <c r="F744" i="8"/>
  <c r="F721" i="8"/>
  <c r="F753" i="8"/>
  <c r="F751" i="8"/>
  <c r="F729" i="8"/>
  <c r="F716" i="8"/>
  <c r="F720" i="8"/>
  <c r="F726" i="8"/>
  <c r="F731" i="8"/>
  <c r="I49" i="7"/>
  <c r="I70" i="7" s="1"/>
  <c r="K126" i="8"/>
  <c r="K135" i="8"/>
  <c r="K143" i="8"/>
  <c r="K151" i="8"/>
  <c r="K160" i="8"/>
  <c r="K168" i="8"/>
  <c r="K179" i="8"/>
  <c r="K174" i="8"/>
  <c r="K128" i="8"/>
  <c r="K145" i="8"/>
  <c r="K162" i="8"/>
  <c r="K123" i="8"/>
  <c r="K132" i="8"/>
  <c r="K136" i="8"/>
  <c r="K144" i="8"/>
  <c r="K152" i="8"/>
  <c r="K161" i="8"/>
  <c r="K169" i="8"/>
  <c r="K177" i="8"/>
  <c r="K137" i="8"/>
  <c r="K154" i="8"/>
  <c r="K171" i="8"/>
  <c r="K138" i="8"/>
  <c r="K146" i="8"/>
  <c r="K155" i="8"/>
  <c r="K163" i="8"/>
  <c r="K172" i="8"/>
  <c r="K124" i="8"/>
  <c r="K127" i="8"/>
  <c r="K139" i="8"/>
  <c r="K147" i="8"/>
  <c r="K156" i="8"/>
  <c r="K164" i="8"/>
  <c r="K173" i="8"/>
  <c r="K130" i="8"/>
  <c r="K140" i="8"/>
  <c r="K148" i="8"/>
  <c r="K157" i="8"/>
  <c r="K165" i="8"/>
  <c r="K175" i="8"/>
  <c r="K121" i="8"/>
  <c r="K142" i="8"/>
  <c r="K178" i="8"/>
  <c r="K149" i="8"/>
  <c r="K153" i="8"/>
  <c r="K141" i="8"/>
  <c r="K176" i="8"/>
  <c r="K150" i="8"/>
  <c r="K170" i="8"/>
  <c r="K158" i="8"/>
  <c r="K122" i="8"/>
  <c r="K159" i="8"/>
  <c r="K131" i="8"/>
  <c r="K133" i="8"/>
  <c r="K166" i="8"/>
  <c r="K129" i="8"/>
  <c r="K125" i="8"/>
  <c r="K134" i="8"/>
  <c r="K167" i="8"/>
  <c r="B59" i="7"/>
  <c r="B80" i="7" s="1"/>
  <c r="D757" i="8"/>
  <c r="D752" i="8"/>
  <c r="D725" i="8"/>
  <c r="D727" i="8"/>
  <c r="D743" i="8"/>
  <c r="D720" i="8"/>
  <c r="D768" i="8"/>
  <c r="D763" i="8"/>
  <c r="D722" i="8"/>
  <c r="D737" i="8"/>
  <c r="D718" i="8"/>
  <c r="D740" i="8"/>
  <c r="D711" i="8"/>
  <c r="D755" i="8"/>
  <c r="D714" i="8"/>
  <c r="D729" i="8"/>
  <c r="D751" i="8"/>
  <c r="D765" i="8"/>
  <c r="D724" i="8"/>
  <c r="D764" i="8"/>
  <c r="D723" i="8"/>
  <c r="D746" i="8"/>
  <c r="D761" i="8"/>
  <c r="D742" i="8"/>
  <c r="D728" i="8"/>
  <c r="D762" i="8"/>
  <c r="D750" i="8"/>
  <c r="D766" i="8"/>
  <c r="D760" i="8"/>
  <c r="D756" i="8"/>
  <c r="D721" i="8"/>
  <c r="D735" i="8"/>
  <c r="D733" i="8"/>
  <c r="D759" i="8"/>
  <c r="D767" i="8"/>
  <c r="D739" i="8"/>
  <c r="D738" i="8"/>
  <c r="D753" i="8"/>
  <c r="D726" i="8"/>
  <c r="D712" i="8"/>
  <c r="D769" i="8"/>
  <c r="D716" i="8"/>
  <c r="D748" i="8"/>
  <c r="D754" i="8"/>
  <c r="D758" i="8"/>
  <c r="D744" i="8"/>
  <c r="D741" i="8"/>
  <c r="D713" i="8"/>
  <c r="D719" i="8"/>
  <c r="D717" i="8"/>
  <c r="D749" i="8"/>
  <c r="D736" i="8"/>
  <c r="D715" i="8"/>
  <c r="D747" i="8"/>
  <c r="D745" i="8"/>
  <c r="D730" i="8"/>
  <c r="D734" i="8"/>
  <c r="D732" i="8"/>
  <c r="D731" i="8"/>
  <c r="I50" i="7"/>
  <c r="I71" i="7" s="1"/>
  <c r="K187" i="8"/>
  <c r="K199" i="8"/>
  <c r="K211" i="8"/>
  <c r="K220" i="8"/>
  <c r="K228" i="8"/>
  <c r="K236" i="8"/>
  <c r="K206" i="8"/>
  <c r="K181" i="8"/>
  <c r="K202" i="8"/>
  <c r="K222" i="8"/>
  <c r="K180" i="8"/>
  <c r="K189" i="8"/>
  <c r="K201" i="8"/>
  <c r="K212" i="8"/>
  <c r="K221" i="8"/>
  <c r="K229" i="8"/>
  <c r="K237" i="8"/>
  <c r="K208" i="8"/>
  <c r="K190" i="8"/>
  <c r="K213" i="8"/>
  <c r="K230" i="8"/>
  <c r="K188" i="8"/>
  <c r="K238" i="8"/>
  <c r="K182" i="8"/>
  <c r="K191" i="8"/>
  <c r="K204" i="8"/>
  <c r="K216" i="8"/>
  <c r="K183" i="8"/>
  <c r="K193" i="8"/>
  <c r="K205" i="8"/>
  <c r="K184" i="8"/>
  <c r="K195" i="8"/>
  <c r="K207" i="8"/>
  <c r="K217" i="8"/>
  <c r="K225" i="8"/>
  <c r="K233" i="8"/>
  <c r="K197" i="8"/>
  <c r="K215" i="8"/>
  <c r="K232" i="8"/>
  <c r="K231" i="8"/>
  <c r="K185" i="8"/>
  <c r="K218" i="8"/>
  <c r="K234" i="8"/>
  <c r="K186" i="8"/>
  <c r="K219" i="8"/>
  <c r="K235" i="8"/>
  <c r="K196" i="8"/>
  <c r="K223" i="8"/>
  <c r="K192" i="8"/>
  <c r="K198" i="8"/>
  <c r="K224" i="8"/>
  <c r="K194" i="8"/>
  <c r="K209" i="8"/>
  <c r="K226" i="8"/>
  <c r="K200" i="8"/>
  <c r="K210" i="8"/>
  <c r="K227" i="8"/>
  <c r="K203" i="8"/>
  <c r="K214" i="8"/>
  <c r="I47" i="7"/>
  <c r="I68" i="7" s="1"/>
  <c r="K7" i="8"/>
  <c r="K15" i="8"/>
  <c r="K23" i="8"/>
  <c r="K31" i="8"/>
  <c r="K39" i="8"/>
  <c r="K47" i="8"/>
  <c r="K55" i="8"/>
  <c r="K4" i="8"/>
  <c r="K8" i="8"/>
  <c r="K16" i="8"/>
  <c r="K24" i="8"/>
  <c r="K32" i="8"/>
  <c r="K40" i="8"/>
  <c r="K48" i="8"/>
  <c r="K56" i="8"/>
  <c r="K3" i="8"/>
  <c r="K9" i="8"/>
  <c r="K17" i="8"/>
  <c r="K25" i="8"/>
  <c r="K33" i="8"/>
  <c r="K41" i="8"/>
  <c r="K49" i="8"/>
  <c r="K57" i="8"/>
  <c r="K10" i="8"/>
  <c r="K18" i="8"/>
  <c r="K26" i="8"/>
  <c r="K34" i="8"/>
  <c r="K42" i="8"/>
  <c r="K50" i="8"/>
  <c r="K58" i="8"/>
  <c r="K11" i="8"/>
  <c r="K19" i="8"/>
  <c r="K27" i="8"/>
  <c r="K35" i="8"/>
  <c r="K43" i="8"/>
  <c r="K51" i="8"/>
  <c r="K59" i="8"/>
  <c r="K12" i="8"/>
  <c r="K20" i="8"/>
  <c r="K28" i="8"/>
  <c r="K36" i="8"/>
  <c r="K44" i="8"/>
  <c r="K52" i="8"/>
  <c r="K60" i="8"/>
  <c r="K5" i="8"/>
  <c r="K22" i="8"/>
  <c r="K54" i="8"/>
  <c r="K21" i="8"/>
  <c r="K29" i="8"/>
  <c r="K61" i="8"/>
  <c r="K30" i="8"/>
  <c r="K37" i="8"/>
  <c r="K6" i="8"/>
  <c r="K38" i="8"/>
  <c r="K13" i="8"/>
  <c r="K45" i="8"/>
  <c r="K53" i="8"/>
  <c r="K14" i="8"/>
  <c r="K46" i="8"/>
  <c r="I51" i="7"/>
  <c r="I72" i="7" s="1"/>
  <c r="K245" i="8"/>
  <c r="K260" i="8"/>
  <c r="K272" i="8"/>
  <c r="K280" i="8"/>
  <c r="K288" i="8"/>
  <c r="K296" i="8"/>
  <c r="K257" i="8"/>
  <c r="K249" i="8"/>
  <c r="K274" i="8"/>
  <c r="K290" i="8"/>
  <c r="K243" i="8"/>
  <c r="K247" i="8"/>
  <c r="K262" i="8"/>
  <c r="K273" i="8"/>
  <c r="K281" i="8"/>
  <c r="K289" i="8"/>
  <c r="K297" i="8"/>
  <c r="K259" i="8"/>
  <c r="K264" i="8"/>
  <c r="K282" i="8"/>
  <c r="K261" i="8"/>
  <c r="K241" i="8"/>
  <c r="K254" i="8"/>
  <c r="K269" i="8"/>
  <c r="K277" i="8"/>
  <c r="K285" i="8"/>
  <c r="K293" i="8"/>
  <c r="K250" i="8"/>
  <c r="K267" i="8"/>
  <c r="K253" i="8"/>
  <c r="K276" i="8"/>
  <c r="K292" i="8"/>
  <c r="K248" i="8"/>
  <c r="K255" i="8"/>
  <c r="K256" i="8"/>
  <c r="K278" i="8"/>
  <c r="K294" i="8"/>
  <c r="K252" i="8"/>
  <c r="K258" i="8"/>
  <c r="K279" i="8"/>
  <c r="K295" i="8"/>
  <c r="K275" i="8"/>
  <c r="K239" i="8"/>
  <c r="K266" i="8"/>
  <c r="K283" i="8"/>
  <c r="K263" i="8"/>
  <c r="K251" i="8"/>
  <c r="K240" i="8"/>
  <c r="K268" i="8"/>
  <c r="K284" i="8"/>
  <c r="K265" i="8"/>
  <c r="K242" i="8"/>
  <c r="K270" i="8"/>
  <c r="K286" i="8"/>
  <c r="K291" i="8"/>
  <c r="K244" i="8"/>
  <c r="K271" i="8"/>
  <c r="K287" i="8"/>
  <c r="K246" i="8"/>
  <c r="H59" i="7"/>
  <c r="H80" i="7" s="1"/>
  <c r="J715" i="8"/>
  <c r="J758" i="8"/>
  <c r="J731" i="8"/>
  <c r="J762" i="8"/>
  <c r="J726" i="8"/>
  <c r="J765" i="8"/>
  <c r="J733" i="8"/>
  <c r="J749" i="8"/>
  <c r="J763" i="8"/>
  <c r="J747" i="8"/>
  <c r="J753" i="8"/>
  <c r="J712" i="8"/>
  <c r="J727" i="8"/>
  <c r="J734" i="8"/>
  <c r="J766" i="8"/>
  <c r="J745" i="8"/>
  <c r="J768" i="8"/>
  <c r="J719" i="8"/>
  <c r="J764" i="8"/>
  <c r="J718" i="8"/>
  <c r="J742" i="8"/>
  <c r="J713" i="8"/>
  <c r="J736" i="8"/>
  <c r="J751" i="8"/>
  <c r="J732" i="8"/>
  <c r="J741" i="8"/>
  <c r="J755" i="8"/>
  <c r="J714" i="8"/>
  <c r="J754" i="8"/>
  <c r="J761" i="8"/>
  <c r="J757" i="8"/>
  <c r="J730" i="8"/>
  <c r="J738" i="8"/>
  <c r="J721" i="8"/>
  <c r="J737" i="8"/>
  <c r="J720" i="8"/>
  <c r="J735" i="8"/>
  <c r="J724" i="8"/>
  <c r="J752" i="8"/>
  <c r="J740" i="8"/>
  <c r="J756" i="8"/>
  <c r="J739" i="8"/>
  <c r="J769" i="8"/>
  <c r="J711" i="8"/>
  <c r="J746" i="8"/>
  <c r="J722" i="8"/>
  <c r="J729" i="8"/>
  <c r="J728" i="8"/>
  <c r="J743" i="8"/>
  <c r="J716" i="8"/>
  <c r="J750" i="8"/>
  <c r="J725" i="8"/>
  <c r="J759" i="8"/>
  <c r="J723" i="8"/>
  <c r="J767" i="8"/>
  <c r="J744" i="8"/>
  <c r="J748" i="8"/>
  <c r="J760" i="8"/>
  <c r="J717" i="8"/>
  <c r="I61" i="7"/>
  <c r="I82" i="7" s="1"/>
  <c r="K886" i="8"/>
  <c r="K831" i="8"/>
  <c r="K839" i="8"/>
  <c r="K847" i="8"/>
  <c r="K855" i="8"/>
  <c r="K863" i="8"/>
  <c r="K871" i="8"/>
  <c r="K879" i="8"/>
  <c r="K880" i="8"/>
  <c r="K833" i="8"/>
  <c r="K841" i="8"/>
  <c r="K857" i="8"/>
  <c r="K873" i="8"/>
  <c r="K887" i="8"/>
  <c r="K832" i="8"/>
  <c r="K840" i="8"/>
  <c r="K848" i="8"/>
  <c r="K856" i="8"/>
  <c r="K864" i="8"/>
  <c r="K872" i="8"/>
  <c r="K849" i="8"/>
  <c r="K865" i="8"/>
  <c r="K881" i="8"/>
  <c r="K834" i="8"/>
  <c r="K842" i="8"/>
  <c r="K850" i="8"/>
  <c r="K858" i="8"/>
  <c r="K866" i="8"/>
  <c r="K874" i="8"/>
  <c r="K882" i="8"/>
  <c r="K835" i="8"/>
  <c r="K843" i="8"/>
  <c r="K851" i="8"/>
  <c r="K859" i="8"/>
  <c r="K867" i="8"/>
  <c r="K875" i="8"/>
  <c r="K883" i="8"/>
  <c r="K836" i="8"/>
  <c r="K844" i="8"/>
  <c r="K852" i="8"/>
  <c r="K860" i="8"/>
  <c r="K868" i="8"/>
  <c r="K876" i="8"/>
  <c r="K885" i="8"/>
  <c r="K830" i="8"/>
  <c r="K862" i="8"/>
  <c r="K861" i="8"/>
  <c r="K837" i="8"/>
  <c r="K869" i="8"/>
  <c r="K838" i="8"/>
  <c r="K870" i="8"/>
  <c r="K884" i="8"/>
  <c r="K845" i="8"/>
  <c r="K877" i="8"/>
  <c r="K846" i="8"/>
  <c r="K878" i="8"/>
  <c r="K853" i="8"/>
  <c r="K854" i="8"/>
  <c r="K829" i="8"/>
  <c r="I52" i="7"/>
  <c r="I73" i="7" s="1"/>
  <c r="K304" i="8"/>
  <c r="K312" i="8"/>
  <c r="K320" i="8"/>
  <c r="K327" i="8"/>
  <c r="K335" i="8"/>
  <c r="K343" i="8"/>
  <c r="K352" i="8"/>
  <c r="K306" i="8"/>
  <c r="K314" i="8"/>
  <c r="K322" i="8"/>
  <c r="K329" i="8"/>
  <c r="K354" i="8"/>
  <c r="K305" i="8"/>
  <c r="K313" i="8"/>
  <c r="K321" i="8"/>
  <c r="K328" i="8"/>
  <c r="K336" i="8"/>
  <c r="K344" i="8"/>
  <c r="K353" i="8"/>
  <c r="K298" i="8"/>
  <c r="K346" i="8"/>
  <c r="K337" i="8"/>
  <c r="K345" i="8"/>
  <c r="K301" i="8"/>
  <c r="K309" i="8"/>
  <c r="K317" i="8"/>
  <c r="K332" i="8"/>
  <c r="K340" i="8"/>
  <c r="K349" i="8"/>
  <c r="K308" i="8"/>
  <c r="K326" i="8"/>
  <c r="K331" i="8"/>
  <c r="K348" i="8"/>
  <c r="K324" i="8"/>
  <c r="K347" i="8"/>
  <c r="K310" i="8"/>
  <c r="K333" i="8"/>
  <c r="K350" i="8"/>
  <c r="K351" i="8"/>
  <c r="K307" i="8"/>
  <c r="K330" i="8"/>
  <c r="K311" i="8"/>
  <c r="K334" i="8"/>
  <c r="K299" i="8"/>
  <c r="K315" i="8"/>
  <c r="K338" i="8"/>
  <c r="K355" i="8"/>
  <c r="K300" i="8"/>
  <c r="K316" i="8"/>
  <c r="K339" i="8"/>
  <c r="K356" i="8"/>
  <c r="K302" i="8"/>
  <c r="K318" i="8"/>
  <c r="K323" i="8"/>
  <c r="K341" i="8"/>
  <c r="K303" i="8"/>
  <c r="K319" i="8"/>
  <c r="K325" i="8"/>
  <c r="K342" i="8"/>
  <c r="I58" i="7"/>
  <c r="I79" i="7" s="1"/>
  <c r="K652" i="8"/>
  <c r="K660" i="8"/>
  <c r="K668" i="8"/>
  <c r="K676" i="8"/>
  <c r="K684" i="8"/>
  <c r="K692" i="8"/>
  <c r="K700" i="8"/>
  <c r="K708" i="8"/>
  <c r="K653" i="8"/>
  <c r="K661" i="8"/>
  <c r="K669" i="8"/>
  <c r="K677" i="8"/>
  <c r="K685" i="8"/>
  <c r="K693" i="8"/>
  <c r="K701" i="8"/>
  <c r="K709" i="8"/>
  <c r="K654" i="8"/>
  <c r="K662" i="8"/>
  <c r="K670" i="8"/>
  <c r="K678" i="8"/>
  <c r="K686" i="8"/>
  <c r="K694" i="8"/>
  <c r="K702" i="8"/>
  <c r="K710" i="8"/>
  <c r="K655" i="8"/>
  <c r="K663" i="8"/>
  <c r="K671" i="8"/>
  <c r="K679" i="8"/>
  <c r="K687" i="8"/>
  <c r="K695" i="8"/>
  <c r="K703" i="8"/>
  <c r="K656" i="8"/>
  <c r="K664" i="8"/>
  <c r="K672" i="8"/>
  <c r="K680" i="8"/>
  <c r="K688" i="8"/>
  <c r="K696" i="8"/>
  <c r="K704" i="8"/>
  <c r="K657" i="8"/>
  <c r="K665" i="8"/>
  <c r="K673" i="8"/>
  <c r="K681" i="8"/>
  <c r="K689" i="8"/>
  <c r="K697" i="8"/>
  <c r="K705" i="8"/>
  <c r="K659" i="8"/>
  <c r="K691" i="8"/>
  <c r="K666" i="8"/>
  <c r="K698" i="8"/>
  <c r="K667" i="8"/>
  <c r="K699" i="8"/>
  <c r="K674" i="8"/>
  <c r="K706" i="8"/>
  <c r="K658" i="8"/>
  <c r="K675" i="8"/>
  <c r="K707" i="8"/>
  <c r="K682" i="8"/>
  <c r="K683" i="8"/>
  <c r="K690" i="8"/>
  <c r="I60" i="7"/>
  <c r="I81" i="7" s="1"/>
  <c r="K772" i="8"/>
  <c r="K780" i="8"/>
  <c r="K788" i="8"/>
  <c r="K796" i="8"/>
  <c r="K799" i="8"/>
  <c r="K807" i="8"/>
  <c r="K815" i="8"/>
  <c r="K823" i="8"/>
  <c r="K790" i="8"/>
  <c r="K801" i="8"/>
  <c r="K809" i="8"/>
  <c r="K773" i="8"/>
  <c r="K781" i="8"/>
  <c r="K789" i="8"/>
  <c r="K797" i="8"/>
  <c r="K800" i="8"/>
  <c r="K808" i="8"/>
  <c r="K816" i="8"/>
  <c r="K824" i="8"/>
  <c r="K825" i="8"/>
  <c r="K774" i="8"/>
  <c r="K782" i="8"/>
  <c r="K798" i="8"/>
  <c r="K817" i="8"/>
  <c r="K775" i="8"/>
  <c r="K783" i="8"/>
  <c r="K791" i="8"/>
  <c r="K802" i="8"/>
  <c r="K810" i="8"/>
  <c r="K818" i="8"/>
  <c r="K826" i="8"/>
  <c r="K776" i="8"/>
  <c r="K784" i="8"/>
  <c r="K792" i="8"/>
  <c r="K803" i="8"/>
  <c r="K811" i="8"/>
  <c r="K819" i="8"/>
  <c r="K827" i="8"/>
  <c r="K777" i="8"/>
  <c r="K785" i="8"/>
  <c r="K793" i="8"/>
  <c r="K804" i="8"/>
  <c r="K812" i="8"/>
  <c r="K820" i="8"/>
  <c r="K828" i="8"/>
  <c r="K787" i="8"/>
  <c r="K786" i="8"/>
  <c r="K794" i="8"/>
  <c r="K805" i="8"/>
  <c r="K795" i="8"/>
  <c r="K806" i="8"/>
  <c r="K770" i="8"/>
  <c r="K813" i="8"/>
  <c r="K771" i="8"/>
  <c r="K814" i="8"/>
  <c r="K778" i="8"/>
  <c r="K821" i="8"/>
  <c r="K779" i="8"/>
  <c r="K822" i="8"/>
  <c r="I55" i="7"/>
  <c r="I76" i="7" s="1"/>
  <c r="K485" i="8"/>
  <c r="K508" i="8"/>
  <c r="K489" i="8"/>
  <c r="K484" i="8"/>
  <c r="K507" i="8"/>
  <c r="K520" i="8"/>
  <c r="K528" i="8"/>
  <c r="K490" i="8"/>
  <c r="K511" i="8"/>
  <c r="K530" i="8"/>
  <c r="K487" i="8"/>
  <c r="K510" i="8"/>
  <c r="K492" i="8"/>
  <c r="K488" i="8"/>
  <c r="K509" i="8"/>
  <c r="K521" i="8"/>
  <c r="K529" i="8"/>
  <c r="K512" i="8"/>
  <c r="K495" i="8"/>
  <c r="K491" i="8"/>
  <c r="K522" i="8"/>
  <c r="K477" i="8"/>
  <c r="K501" i="8"/>
  <c r="K479" i="8"/>
  <c r="K500" i="8"/>
  <c r="K476" i="8"/>
  <c r="K502" i="8"/>
  <c r="K516" i="8"/>
  <c r="K525" i="8"/>
  <c r="K533" i="8"/>
  <c r="K475" i="8"/>
  <c r="K517" i="8"/>
  <c r="K499" i="8"/>
  <c r="K514" i="8"/>
  <c r="K532" i="8"/>
  <c r="K515" i="8"/>
  <c r="K480" i="8"/>
  <c r="K478" i="8"/>
  <c r="K518" i="8"/>
  <c r="K482" i="8"/>
  <c r="K519" i="8"/>
  <c r="K523" i="8"/>
  <c r="K531" i="8"/>
  <c r="K481" i="8"/>
  <c r="K513" i="8"/>
  <c r="K494" i="8"/>
  <c r="K493" i="8"/>
  <c r="K498" i="8"/>
  <c r="K497" i="8"/>
  <c r="K524" i="8"/>
  <c r="K504" i="8"/>
  <c r="K483" i="8"/>
  <c r="K503" i="8"/>
  <c r="K526" i="8"/>
  <c r="K506" i="8"/>
  <c r="K486" i="8"/>
  <c r="K505" i="8"/>
  <c r="K527" i="8"/>
  <c r="K496" i="8"/>
  <c r="I54" i="7"/>
  <c r="I75" i="7" s="1"/>
  <c r="K427" i="8"/>
  <c r="K446" i="8"/>
  <c r="K467" i="8"/>
  <c r="K447" i="8"/>
  <c r="K428" i="8"/>
  <c r="K445" i="8"/>
  <c r="K466" i="8"/>
  <c r="K452" i="8"/>
  <c r="K453" i="8"/>
  <c r="K432" i="8"/>
  <c r="K470" i="8"/>
  <c r="K429" i="8"/>
  <c r="K449" i="8"/>
  <c r="K469" i="8"/>
  <c r="K450" i="8"/>
  <c r="K430" i="8"/>
  <c r="K448" i="8"/>
  <c r="K468" i="8"/>
  <c r="K431" i="8"/>
  <c r="K471" i="8"/>
  <c r="K417" i="8"/>
  <c r="K451" i="8"/>
  <c r="K420" i="8"/>
  <c r="K437" i="8"/>
  <c r="K461" i="8"/>
  <c r="K423" i="8"/>
  <c r="K438" i="8"/>
  <c r="K460" i="8"/>
  <c r="K435" i="8"/>
  <c r="K436" i="8"/>
  <c r="K474" i="8"/>
  <c r="K444" i="8"/>
  <c r="K442" i="8"/>
  <c r="K434" i="8"/>
  <c r="K440" i="8"/>
  <c r="K441" i="8"/>
  <c r="K439" i="8"/>
  <c r="K473" i="8"/>
  <c r="K443" i="8"/>
  <c r="K433" i="8"/>
  <c r="K416" i="8"/>
  <c r="K455" i="8"/>
  <c r="K456" i="8"/>
  <c r="K419" i="8"/>
  <c r="K454" i="8"/>
  <c r="K472" i="8"/>
  <c r="K418" i="8"/>
  <c r="K458" i="8"/>
  <c r="K459" i="8"/>
  <c r="K421" i="8"/>
  <c r="K457" i="8"/>
  <c r="K422" i="8"/>
  <c r="K463" i="8"/>
  <c r="K424" i="8"/>
  <c r="K462" i="8"/>
  <c r="K425" i="8"/>
  <c r="K465" i="8"/>
  <c r="K426" i="8"/>
  <c r="K464" i="8"/>
  <c r="I38" i="7"/>
  <c r="M689" i="13" l="1"/>
  <c r="M697" i="13"/>
  <c r="M705" i="13"/>
  <c r="M713" i="13"/>
  <c r="M721" i="13"/>
  <c r="M729" i="13"/>
  <c r="M737" i="13"/>
  <c r="M690" i="13"/>
  <c r="M698" i="13"/>
  <c r="M706" i="13"/>
  <c r="M714" i="13"/>
  <c r="M722" i="13"/>
  <c r="M730" i="13"/>
  <c r="M738" i="13"/>
  <c r="M688" i="13"/>
  <c r="M696" i="13"/>
  <c r="M704" i="13"/>
  <c r="M712" i="13"/>
  <c r="M720" i="13"/>
  <c r="M728" i="13"/>
  <c r="M736" i="13"/>
  <c r="M693" i="13"/>
  <c r="M707" i="13"/>
  <c r="M718" i="13"/>
  <c r="M732" i="13"/>
  <c r="M743" i="13"/>
  <c r="M694" i="13"/>
  <c r="M708" i="13"/>
  <c r="M719" i="13"/>
  <c r="M733" i="13"/>
  <c r="M691" i="13"/>
  <c r="M702" i="13"/>
  <c r="M716" i="13"/>
  <c r="M727" i="13"/>
  <c r="M741" i="13"/>
  <c r="M692" i="13"/>
  <c r="M711" i="13"/>
  <c r="M734" i="13"/>
  <c r="M717" i="13"/>
  <c r="M695" i="13"/>
  <c r="M715" i="13"/>
  <c r="M735" i="13"/>
  <c r="M699" i="13"/>
  <c r="M739" i="13"/>
  <c r="M710" i="13"/>
  <c r="M700" i="13"/>
  <c r="M723" i="13"/>
  <c r="M740" i="13"/>
  <c r="M687" i="13"/>
  <c r="M701" i="13"/>
  <c r="M724" i="13"/>
  <c r="M742" i="13"/>
  <c r="M731" i="13"/>
  <c r="M703" i="13"/>
  <c r="M725" i="13"/>
  <c r="M709" i="13"/>
  <c r="M726" i="13"/>
  <c r="I59" i="7"/>
  <c r="I80" i="7" s="1"/>
  <c r="K716" i="8"/>
  <c r="K724" i="8"/>
  <c r="K732" i="8"/>
  <c r="K740" i="8"/>
  <c r="K748" i="8"/>
  <c r="K756" i="8"/>
  <c r="K764" i="8"/>
  <c r="K717" i="8"/>
  <c r="K725" i="8"/>
  <c r="K733" i="8"/>
  <c r="K741" i="8"/>
  <c r="K749" i="8"/>
  <c r="K757" i="8"/>
  <c r="K765" i="8"/>
  <c r="K718" i="8"/>
  <c r="K726" i="8"/>
  <c r="K734" i="8"/>
  <c r="K742" i="8"/>
  <c r="K750" i="8"/>
  <c r="K758" i="8"/>
  <c r="K766" i="8"/>
  <c r="K711" i="8"/>
  <c r="K719" i="8"/>
  <c r="K727" i="8"/>
  <c r="K735" i="8"/>
  <c r="K743" i="8"/>
  <c r="K751" i="8"/>
  <c r="K759" i="8"/>
  <c r="K767" i="8"/>
  <c r="K712" i="8"/>
  <c r="K720" i="8"/>
  <c r="K728" i="8"/>
  <c r="K736" i="8"/>
  <c r="K744" i="8"/>
  <c r="K752" i="8"/>
  <c r="K760" i="8"/>
  <c r="K768" i="8"/>
  <c r="K713" i="8"/>
  <c r="K721" i="8"/>
  <c r="K729" i="8"/>
  <c r="K737" i="8"/>
  <c r="K745" i="8"/>
  <c r="K753" i="8"/>
  <c r="K761" i="8"/>
  <c r="K769" i="8"/>
  <c r="K723" i="8"/>
  <c r="K755" i="8"/>
  <c r="K730" i="8"/>
  <c r="K762" i="8"/>
  <c r="K731" i="8"/>
  <c r="K763" i="8"/>
  <c r="K738" i="8"/>
  <c r="K739" i="8"/>
  <c r="K714" i="8"/>
  <c r="K746" i="8"/>
  <c r="K715" i="8"/>
  <c r="K747" i="8"/>
  <c r="K722" i="8"/>
  <c r="K754" i="8"/>
</calcChain>
</file>

<file path=xl/sharedStrings.xml><?xml version="1.0" encoding="utf-8"?>
<sst xmlns="http://schemas.openxmlformats.org/spreadsheetml/2006/main" count="5371" uniqueCount="336">
  <si>
    <t>Year</t>
  </si>
  <si>
    <t>PET</t>
  </si>
  <si>
    <t>HDPE</t>
  </si>
  <si>
    <t>PP</t>
  </si>
  <si>
    <t>PVC</t>
  </si>
  <si>
    <t>PS</t>
  </si>
  <si>
    <t>Total Plastic</t>
  </si>
  <si>
    <t>PETE Containers</t>
  </si>
  <si>
    <t>HDPE Containers</t>
  </si>
  <si>
    <t>Miscellaneous Plastic Containers</t>
  </si>
  <si>
    <t>Plastic Trash Bags</t>
  </si>
  <si>
    <t>Plastic Grocery and Other Merchandise Bags</t>
  </si>
  <si>
    <t>Non-Bag Commercial and Industrial Packaging Film</t>
  </si>
  <si>
    <t>Film Products</t>
  </si>
  <si>
    <t>Other Film</t>
  </si>
  <si>
    <t>Durable Plastic Items</t>
  </si>
  <si>
    <t>Remainder/Composite Plastic</t>
  </si>
  <si>
    <t>PETE Containers - CRV</t>
  </si>
  <si>
    <t>PETE Containers - Non-CRV</t>
  </si>
  <si>
    <t>PETE Containers, Lids, and other Packaging</t>
  </si>
  <si>
    <t>HDPE Containers - CRV</t>
  </si>
  <si>
    <t>HDPE Containers - Non-CRV</t>
  </si>
  <si>
    <t>HDPE Containers, Lids, and other Packaging</t>
  </si>
  <si>
    <t>Polypropylene Containers and Packaging</t>
  </si>
  <si>
    <t>Other Plastic Containers and Packaging</t>
  </si>
  <si>
    <t>Expanded Polystyrene Packaging</t>
  </si>
  <si>
    <t>Flexible Plastic Pouches</t>
  </si>
  <si>
    <t>PETE Beverage Containers - CRV</t>
  </si>
  <si>
    <t>PETE Bottles and Jars - Non-CRV</t>
  </si>
  <si>
    <t>HDPE Beverage Containers - CRV</t>
  </si>
  <si>
    <t>HDPE Bottles and Jars - Non-CRV</t>
  </si>
  <si>
    <t>Film Products- Non-Packaging</t>
  </si>
  <si>
    <t>Other Film Bags and Plastic Mailing Pouches</t>
  </si>
  <si>
    <t>Rigid Plastic Food Service Ware</t>
  </si>
  <si>
    <t>Other Plastic Packaging</t>
  </si>
  <si>
    <t>All</t>
  </si>
  <si>
    <t>PETE Plastic Containers</t>
  </si>
  <si>
    <t>PETbc</t>
  </si>
  <si>
    <t>HDPE Plastic Containers</t>
  </si>
  <si>
    <t>HDPEbc</t>
  </si>
  <si>
    <t>MP</t>
  </si>
  <si>
    <t>FWB</t>
  </si>
  <si>
    <t>Other Film - Other</t>
  </si>
  <si>
    <t>Durable Plastic Items - #2 and #5 Bulky Rigids</t>
  </si>
  <si>
    <t>DP</t>
  </si>
  <si>
    <t>Durable Plastic Items - Other</t>
  </si>
  <si>
    <t>Remainder / Composite Plastic</t>
  </si>
  <si>
    <t>RC</t>
  </si>
  <si>
    <t>LDPE</t>
  </si>
  <si>
    <t>Other Resins</t>
  </si>
  <si>
    <t xml:space="preserve"> </t>
  </si>
  <si>
    <t>Metric Tons</t>
  </si>
  <si>
    <t>Resin Class</t>
  </si>
  <si>
    <t>Material Type</t>
  </si>
  <si>
    <t>Estimated Tonnage</t>
  </si>
  <si>
    <t>Estimated % of Total Waste</t>
  </si>
  <si>
    <t>PET (Mt)</t>
  </si>
  <si>
    <t>HDPE (Mt)</t>
  </si>
  <si>
    <t>PP (Mt)</t>
  </si>
  <si>
    <t>LDPE/LLDPE (Mt)</t>
  </si>
  <si>
    <t>PVC (Mt)</t>
  </si>
  <si>
    <t>Other Resins (Mt)</t>
  </si>
  <si>
    <t>PS (Mt)</t>
  </si>
  <si>
    <t>Total Plastic (Mt)</t>
  </si>
  <si>
    <t>LDPE/LLDPE</t>
  </si>
  <si>
    <t>pet</t>
  </si>
  <si>
    <t>pp</t>
  </si>
  <si>
    <t>pvc</t>
  </si>
  <si>
    <t>hdpe</t>
  </si>
  <si>
    <t>ldpe</t>
  </si>
  <si>
    <t>ps</t>
  </si>
  <si>
    <t>other_resins</t>
  </si>
  <si>
    <t>total_plastic_waste</t>
  </si>
  <si>
    <t>2014  Waste Characterization Data (includes commericial diverted waste)</t>
  </si>
  <si>
    <t>2014 Waste Chacterization Commericial+Residential Disposal</t>
  </si>
  <si>
    <t>Difference</t>
  </si>
  <si>
    <t>Plastic % Total Waste</t>
  </si>
  <si>
    <t>Fraction of Total Disposed Waste</t>
  </si>
  <si>
    <t>Waste Characterization Disposed Waste (Mt)</t>
  </si>
  <si>
    <t>Total Plastic Fraction</t>
  </si>
  <si>
    <t>Milbrandt Conversion Formulas</t>
  </si>
  <si>
    <t>Total Waste</t>
  </si>
  <si>
    <t>Plastic Fraction</t>
  </si>
  <si>
    <t>County</t>
  </si>
  <si>
    <t xml:space="preserve">Alameda             </t>
  </si>
  <si>
    <t xml:space="preserve">Alpine              </t>
  </si>
  <si>
    <t xml:space="preserve">Amador              </t>
  </si>
  <si>
    <t xml:space="preserve">Butte               </t>
  </si>
  <si>
    <t xml:space="preserve">Calaveras           </t>
  </si>
  <si>
    <t xml:space="preserve">Colusa              </t>
  </si>
  <si>
    <t xml:space="preserve">Contra Costa        </t>
  </si>
  <si>
    <t>Del Norte</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</si>
  <si>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</si>
  <si>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</si>
  <si>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</si>
  <si>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</si>
  <si>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</si>
  <si>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</si>
  <si>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</si>
  <si>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</si>
  <si>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</si>
  <si>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</si>
  <si>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</si>
  <si>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</si>
  <si>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</si>
  <si>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</si>
  <si>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</si>
  <si>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</si>
  <si>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</si>
  <si>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</si>
  <si>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</si>
  <si>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</si>
  <si>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</si>
  <si>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</si>
  <si>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</si>
  <si>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</si>
  <si>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</si>
  <si>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Sacramento</t>
  </si>
  <si>
    <t xml:space="preserve">San Benito  </t>
  </si>
  <si>
    <t xml:space="preserve">San Bernardino    </t>
  </si>
  <si>
    <t xml:space="preserve">San Diego           </t>
  </si>
  <si>
    <t>San Francisco</t>
  </si>
  <si>
    <t>San Joaquin</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</si>
  <si>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</si>
  <si>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</si>
  <si>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</si>
  <si>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</si>
  <si>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</si>
  <si>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</si>
  <si>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</si>
  <si>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</si>
  <si>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</si>
  <si>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</si>
  <si>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</si>
  <si>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</si>
  <si>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</si>
  <si>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</si>
  <si>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</si>
  <si>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</si>
  <si>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</si>
  <si>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</si>
  <si>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</si>
  <si>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Statewide</t>
  </si>
  <si>
    <t>Population</t>
  </si>
  <si>
    <t>CalRecycle Waste Characterization Material Types</t>
  </si>
  <si>
    <t>Milbrandt Resin Classifier</t>
  </si>
  <si>
    <t>Check</t>
  </si>
  <si>
    <t xml:space="preserve">Converted Resin (Mt) </t>
  </si>
  <si>
    <t>N/A</t>
  </si>
  <si>
    <t>Raw Data</t>
  </si>
  <si>
    <t>Calculated</t>
  </si>
  <si>
    <t>Report Year</t>
  </si>
  <si>
    <t>Landfilled</t>
  </si>
  <si>
    <t>Transformed InState</t>
  </si>
  <si>
    <t>Exported</t>
  </si>
  <si>
    <t>Total Imported</t>
  </si>
  <si>
    <t>Transformed Imported</t>
  </si>
  <si>
    <t>Total AIC</t>
  </si>
  <si>
    <t>Total ADC</t>
  </si>
  <si>
    <t>Other Beneficial Reuse</t>
  </si>
  <si>
    <t>https://www2.calrecycle.ca.gov/LGCentral/DisposalReporting/Statewide/Disposal</t>
  </si>
  <si>
    <t>WC Total Waste (Mt)</t>
  </si>
  <si>
    <t>Applied Fractions to RDS Landfill Waste</t>
  </si>
  <si>
    <t>Estimated RDS Waste / Waste Characterization Comparison</t>
  </si>
  <si>
    <t>Statewide Population</t>
  </si>
  <si>
    <t>Data Source:</t>
  </si>
  <si>
    <t>https://dof.ca.gov/forecasting/demographics/estimates/</t>
  </si>
  <si>
    <t>https://www2.calrecycle.ca.gov/Publications/Details/1346</t>
  </si>
  <si>
    <t>https://www2.calrecycle.ca.gov/Publications/Details/1546</t>
  </si>
  <si>
    <t>https://www2.calrecycle.ca.gov/Publications/Details/1666</t>
  </si>
  <si>
    <t>https://calrecycle.ca.gov/wcs/dbstudy/</t>
  </si>
  <si>
    <t>https://www.sciencedirect.com/science/article/pii/S0921344922002087</t>
  </si>
  <si>
    <t>DRS Statewide Disposal (Short Tons)</t>
  </si>
  <si>
    <t>DRS Disposed Waste (Mt)</t>
  </si>
  <si>
    <t>DRS Landfill Waste (Mt)</t>
  </si>
  <si>
    <t>DRS Statewide Disposal (Metric Tons)</t>
  </si>
  <si>
    <t>PET (tons)</t>
  </si>
  <si>
    <t>HDPE (tons)</t>
  </si>
  <si>
    <t>PP (tons)</t>
  </si>
  <si>
    <t>LDPE/LLDPE (tons)</t>
  </si>
  <si>
    <t>PVC (tons)</t>
  </si>
  <si>
    <t>Other Resins (tons)</t>
  </si>
  <si>
    <t>PS (tons)</t>
  </si>
  <si>
    <t>Total Plastic Waste (tons)</t>
  </si>
  <si>
    <t>Total Waste (tons)</t>
  </si>
  <si>
    <t>Total Plastic (tons)</t>
  </si>
  <si>
    <t>Waste Per Capita (Tons / Person)</t>
  </si>
  <si>
    <t>check</t>
  </si>
  <si>
    <t>region</t>
  </si>
  <si>
    <t>population</t>
  </si>
  <si>
    <t>Bay Area </t>
  </si>
  <si>
    <t>Mountain </t>
  </si>
  <si>
    <t>Central Valley </t>
  </si>
  <si>
    <t>Coastal </t>
  </si>
  <si>
    <t>Southern </t>
  </si>
  <si>
    <t>year</t>
  </si>
  <si>
    <t>county</t>
  </si>
  <si>
    <t>disposal_ton</t>
  </si>
  <si>
    <t>export_ton</t>
  </si>
  <si>
    <t>transformation_ton</t>
  </si>
  <si>
    <t>total_ton</t>
  </si>
  <si>
    <t>alameda</t>
  </si>
  <si>
    <t>alpine</t>
  </si>
  <si>
    <t>amador</t>
  </si>
  <si>
    <t>butte</t>
  </si>
  <si>
    <t>calaveras</t>
  </si>
  <si>
    <t>colusa</t>
  </si>
  <si>
    <t>contracosta</t>
  </si>
  <si>
    <t>delnorte</t>
  </si>
  <si>
    <t>eldorado</t>
  </si>
  <si>
    <t>fresno</t>
  </si>
  <si>
    <t>glenn</t>
  </si>
  <si>
    <t>humboldt</t>
  </si>
  <si>
    <t>imperial</t>
  </si>
  <si>
    <t>inyo</t>
  </si>
  <si>
    <t>kern</t>
  </si>
  <si>
    <t>kings</t>
  </si>
  <si>
    <t>lake</t>
  </si>
  <si>
    <t>lassen</t>
  </si>
  <si>
    <t>losangeles</t>
  </si>
  <si>
    <t>madera</t>
  </si>
  <si>
    <t>marin</t>
  </si>
  <si>
    <t>mariposa</t>
  </si>
  <si>
    <t>mendocino</t>
  </si>
  <si>
    <t>merced</t>
  </si>
  <si>
    <t>modoc</t>
  </si>
  <si>
    <t>mono</t>
  </si>
  <si>
    <t>monterey</t>
  </si>
  <si>
    <t>napa</t>
  </si>
  <si>
    <t>nevada</t>
  </si>
  <si>
    <t>orange</t>
  </si>
  <si>
    <t>placer</t>
  </si>
  <si>
    <t>plumas</t>
  </si>
  <si>
    <t>riverside</t>
  </si>
  <si>
    <t>sacramento</t>
  </si>
  <si>
    <t>sanbenito</t>
  </si>
  <si>
    <t>sanbernardino</t>
  </si>
  <si>
    <t>sandiego</t>
  </si>
  <si>
    <t>sanfrancisco</t>
  </si>
  <si>
    <t>sanjoaquin</t>
  </si>
  <si>
    <t>sanluisobispo</t>
  </si>
  <si>
    <t>sanmateo</t>
  </si>
  <si>
    <t>santabarbara</t>
  </si>
  <si>
    <t>santaclara</t>
  </si>
  <si>
    <t>santacruz</t>
  </si>
  <si>
    <t>shasta</t>
  </si>
  <si>
    <t>sierra</t>
  </si>
  <si>
    <t>siskiyou</t>
  </si>
  <si>
    <t>solano</t>
  </si>
  <si>
    <t>sonoma</t>
  </si>
  <si>
    <t>stanislaus</t>
  </si>
  <si>
    <t>tehama</t>
  </si>
  <si>
    <t>trinity</t>
  </si>
  <si>
    <t>tulare</t>
  </si>
  <si>
    <t>tuolumne</t>
  </si>
  <si>
    <t>ventura</t>
  </si>
  <si>
    <t>yolo</t>
  </si>
  <si>
    <t>yuba</t>
  </si>
  <si>
    <t>* only included disposed waste bc WCS included only waste destined for landfill</t>
  </si>
  <si>
    <t>Disposed Waste (tons) *</t>
  </si>
  <si>
    <t>Landfill</t>
  </si>
  <si>
    <t>Export</t>
  </si>
  <si>
    <t>Transformation</t>
  </si>
  <si>
    <t>Total</t>
  </si>
  <si>
    <t>Recycling (In State)</t>
  </si>
  <si>
    <t>Recycling (Out of State)</t>
  </si>
  <si>
    <t>Plastic Material Subcategory</t>
  </si>
  <si>
    <t>Plastic Material Type</t>
  </si>
  <si>
    <t>In-state 1Q21</t>
  </si>
  <si>
    <t>In-state 2Q21</t>
  </si>
  <si>
    <t>In-state 3Q21</t>
  </si>
  <si>
    <t>In-state 4Q21</t>
  </si>
  <si>
    <t>Out-of-state 1Q21</t>
  </si>
  <si>
    <t>Out-of-state 2Q21</t>
  </si>
  <si>
    <t>Out-of-state 3Q21</t>
  </si>
  <si>
    <t>Out-of-state 4Q21</t>
  </si>
  <si>
    <t>2021 In state</t>
  </si>
  <si>
    <t>2021 Out of state</t>
  </si>
  <si>
    <t>#1-2</t>
  </si>
  <si>
    <t>#1-5</t>
  </si>
  <si>
    <t>#1-6</t>
  </si>
  <si>
    <t>#3-7</t>
  </si>
  <si>
    <t>Mixed Plastic</t>
  </si>
  <si>
    <t>Other (#7)</t>
  </si>
  <si>
    <t>Plastic</t>
  </si>
  <si>
    <t>Bottles</t>
  </si>
  <si>
    <t>In state</t>
  </si>
  <si>
    <t>Out of state</t>
  </si>
  <si>
    <t>Bottles and All Other Rigid Plastics: #6 &amp; #7</t>
  </si>
  <si>
    <t>Bottles and All Other Rigid Plastics: 6, 5, 5</t>
  </si>
  <si>
    <t>Bottles and All Other Rigid Plastics: CRV PLASTIC 4, 5, 6 , 7</t>
  </si>
  <si>
    <t>Bottles and All Other Rigid Plastics: number 6 &amp; 7</t>
  </si>
  <si>
    <t>Bottles and All Other Rigid Plastics: OTHER #7</t>
  </si>
  <si>
    <t>Bottles and All Other Rigid Plastics: Plastics - LDPE #4, PP# 5 Bottles, PS# 6 Bottles, # 7 Plastic</t>
  </si>
  <si>
    <t>Bottles and All Other Rigid Plastics: Plastics - LDPET #4, PP# 5 Bottles, PS# 6 Bottles, # 7 Plastic</t>
  </si>
  <si>
    <t>Bottles and All Other Rigid Plastics: Polypropylen</t>
  </si>
  <si>
    <t>Bottles and All Other Rigid Plastics: Triple Rinse</t>
  </si>
  <si>
    <t>Bottles and Small Rigid Plastics</t>
  </si>
  <si>
    <t>Non-bottle Rigids</t>
  </si>
  <si>
    <t>Bag, Film, and/or Sheet</t>
  </si>
  <si>
    <t>Flake</t>
  </si>
  <si>
    <t>Pellet</t>
  </si>
  <si>
    <t>Bag, Film, and/or Sheet - Colored</t>
  </si>
  <si>
    <t>Bag, Film, and/or Sheet - Furniture Mix</t>
  </si>
  <si>
    <t>Bag, Film, and/or Sheet - Natural</t>
  </si>
  <si>
    <t>Rigids</t>
  </si>
  <si>
    <t>Bottles and All Rigid Plastic</t>
  </si>
  <si>
    <t>Film and Sheet - Agricultural PE</t>
  </si>
  <si>
    <t>Film and Sheet - Clear PE</t>
  </si>
  <si>
    <t>Film and Sheet - Curbside</t>
  </si>
  <si>
    <t>Film and Sheet - Mixed Retail</t>
  </si>
  <si>
    <t>Rigids - Auto Bumpers</t>
  </si>
  <si>
    <t>Rigids - Bulky</t>
  </si>
  <si>
    <t>Rigids - Clamshells</t>
  </si>
  <si>
    <t>Rigids - Tubs and Lids</t>
  </si>
  <si>
    <t>Rigids - Tubs and Lids with Bulky Rigid Plastic</t>
  </si>
  <si>
    <t>Other (#7): ABS</t>
  </si>
  <si>
    <t>Other (#7): Beverage Containers</t>
  </si>
  <si>
    <t>Other (#7): bottles</t>
  </si>
  <si>
    <t>Other (#7): clear flake floatables</t>
  </si>
  <si>
    <t>Other (#7): Ice Tea Bottles</t>
  </si>
  <si>
    <t>Other (#7): Other</t>
  </si>
  <si>
    <t>Other (#7): Plastic #7 Bottles</t>
  </si>
  <si>
    <t>Rigids - All</t>
  </si>
  <si>
    <t>Rigids - Small</t>
  </si>
  <si>
    <t>Densified</t>
  </si>
  <si>
    <t>Expanded</t>
  </si>
  <si>
    <t>Clothing</t>
  </si>
  <si>
    <t>Recycling Partnerhsip Residential Recycling Rates</t>
  </si>
  <si>
    <t>PET Bottes</t>
  </si>
  <si>
    <t>Non-bottle PET</t>
  </si>
  <si>
    <t>HDPE Natural Bottles &amp; Jars</t>
  </si>
  <si>
    <t>HDPE Colored Bottels &amp; Jars</t>
  </si>
  <si>
    <t>Plastic #3,4,6,7</t>
  </si>
  <si>
    <t>Bulky Rigid Plastics</t>
  </si>
  <si>
    <t>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</si>
</sst>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9"/>
      <color rgb="FF000000"/>
      <name val="Arial"/>
      <family val="2"/>
    </font>
    <font>
      <sz val="10"/>
      <color theme="1"/>
      <name val="Arial"/>
      <family val="2"/>
    </font>
    <font>
      <sz val="12"/>
      <color rgb="FF000000"/>
      <name val="Calibri"/>
      <family val="2"/>
      <scheme val="minor"/>
    </font>
    <font>
      <b/>
      <sz val="12"/>
      <color rgb="FF000000"/>
      <name val="Calibri"/>
      <family val="2"/>
      <scheme val="minor"/>
    </font>
    <font>
      <sz val="11"/>
      <color rgb="FF000000"/>
      <name val="Calibri"/>
      <family val="2"/>
      <scheme val="minor"/>
    </font>
    <font>
      <sz val="9"/>
      <name val="Arial"/>
      <family val="2"/>
    </font>
    <font>
      <sz val="9"/>
      <color indexed="8"/>
      <name val="Arial"/>
      <family val="2"/>
    </font>
    <font>
      <sz val="9"/>
      <color theme="1"/>
      <name val="Arial"/>
      <family val="2"/>
    </font>
    <font>
      <u/>
      <sz val="11"/>
      <color theme="10"/>
      <name val="Calibri"/>
      <family val="2"/>
      <scheme val="minor"/>
    </font>
    <font>
      <sz val="12"/>
      <color theme="1"/>
      <name val="Arial"/>
      <family val="2"/>
    </font>
    <font>
      <b/>
      <sz val="12"/>
      <color theme="0"/>
      <name val="Arial"/>
      <family val="2"/>
    </font>
    <font>
      <b/>
      <sz val="11"/>
      <color rgb="FF000000"/>
      <name val="Calibri"/>
      <family val="2"/>
    </font>
  </fonts>
  <fills count="15">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AF2E4"/>
        <bgColor indexed="64"/>
      </patternFill>
    </fill>
    <fill>
      <patternFill patternType="solid">
        <fgColor rgb="FFFAF2E4"/>
        <bgColor rgb="FF000000"/>
      </patternFill>
    </fill>
    <fill>
      <patternFill patternType="solid">
        <fgColor rgb="FFEBF1DE"/>
        <bgColor rgb="FF000000"/>
      </patternFill>
    </fill>
    <fill>
      <patternFill patternType="solid">
        <fgColor theme="3" tint="0.89999084444715716"/>
        <bgColor indexed="64"/>
      </patternFill>
    </fill>
    <fill>
      <patternFill patternType="solid">
        <fgColor rgb="FFFFC000"/>
        <bgColor indexed="64"/>
      </patternFill>
    </fill>
    <fill>
      <patternFill patternType="solid">
        <fgColor theme="1"/>
        <bgColor theme="1"/>
      </patternFill>
    </fill>
    <fill>
      <patternFill patternType="solid">
        <fgColor rgb="FFD9D9D9"/>
        <bgColor rgb="FF000000"/>
      </patternFill>
    </fill>
    <fill>
      <patternFill patternType="solid">
        <fgColor theme="0" tint="-0.14999847407452621"/>
        <bgColor theme="0" tint="-0.14999847407452621"/>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theme="1"/>
      </left>
      <right/>
      <top style="thin">
        <color theme="1"/>
      </top>
      <bottom style="thin">
        <color theme="1"/>
      </bottom>
      <diagonal/>
    </border>
  </borders>
  <cellStyleXfs count="6">
    <xf numFmtId="0" fontId="0" fillId="0" borderId="0"/>
    <xf numFmtId="9" fontId="2" fillId="0" borderId="0" applyFont="0" applyFill="0" applyBorder="0" applyAlignment="0" applyProtection="0"/>
    <xf numFmtId="43" fontId="2" fillId="0" borderId="0" applyFont="0" applyFill="0" applyBorder="0" applyAlignment="0" applyProtection="0"/>
    <xf numFmtId="0" fontId="5" fillId="0" borderId="0"/>
    <xf numFmtId="0" fontId="12" fillId="0" borderId="0" applyNumberFormat="0" applyFill="0" applyBorder="0" applyAlignment="0" applyProtection="0"/>
    <xf numFmtId="0" fontId="13" fillId="0" borderId="0"/>
  </cellStyleXfs>
  <cellXfs count="102">
    <xf numFmtId="0" fontId="0" fillId="0" borderId="0" xfId="0"/>
    <xf numFmtId="0" fontId="1" fillId="0" borderId="0" xfId="0" applyFont="1" applyAlignment="1">
      <alignment horizontal="center"/>
    </xf>
    <xf numFmtId="0" fontId="6" fillId="0" borderId="0" xfId="0" applyFont="1"/>
    <xf numFmtId="164" fontId="0" fillId="0" borderId="0" xfId="1" applyNumberFormat="1" applyFont="1"/>
    <xf numFmtId="164" fontId="0" fillId="0" borderId="0" xfId="0" applyNumberFormat="1"/>
    <xf numFmtId="0" fontId="0" fillId="4" borderId="0" xfId="0" applyFill="1"/>
    <xf numFmtId="0" fontId="7" fillId="0" borderId="0" xfId="0" applyFont="1"/>
    <xf numFmtId="3" fontId="0" fillId="0" borderId="0" xfId="0" applyNumberFormat="1" applyAlignment="1">
      <alignment horizontal="right"/>
    </xf>
    <xf numFmtId="3" fontId="1" fillId="0" borderId="0" xfId="0" applyNumberFormat="1" applyFont="1" applyAlignment="1">
      <alignment horizontal="right"/>
    </xf>
    <xf numFmtId="3" fontId="0" fillId="2" borderId="2" xfId="0" applyNumberFormat="1" applyFill="1" applyBorder="1"/>
    <xf numFmtId="164" fontId="0" fillId="2" borderId="2" xfId="1" applyNumberFormat="1" applyFont="1" applyFill="1" applyBorder="1"/>
    <xf numFmtId="0" fontId="0" fillId="2" borderId="1" xfId="0" applyFill="1" applyBorder="1"/>
    <xf numFmtId="0" fontId="1" fillId="4" borderId="1" xfId="0" applyFont="1" applyFill="1" applyBorder="1"/>
    <xf numFmtId="0" fontId="0" fillId="6" borderId="0" xfId="0" applyFill="1"/>
    <xf numFmtId="0" fontId="0" fillId="6" borderId="1" xfId="0" applyFill="1" applyBorder="1"/>
    <xf numFmtId="0" fontId="6" fillId="6" borderId="1" xfId="0" applyFont="1" applyFill="1" applyBorder="1"/>
    <xf numFmtId="0" fontId="1" fillId="4" borderId="1" xfId="0" applyFont="1" applyFill="1" applyBorder="1" applyAlignment="1">
      <alignment horizontal="center"/>
    </xf>
    <xf numFmtId="0" fontId="1" fillId="6" borderId="1" xfId="0" applyFont="1" applyFill="1" applyBorder="1" applyAlignment="1">
      <alignment horizontal="center"/>
    </xf>
    <xf numFmtId="3" fontId="0" fillId="2" borderId="1" xfId="0" applyNumberFormat="1" applyFill="1" applyBorder="1" applyAlignment="1">
      <alignment horizontal="right"/>
    </xf>
    <xf numFmtId="0" fontId="1" fillId="4" borderId="1" xfId="0" applyFont="1" applyFill="1" applyBorder="1" applyAlignment="1">
      <alignment horizontal="left"/>
    </xf>
    <xf numFmtId="0" fontId="1" fillId="5" borderId="1" xfId="0" applyFont="1" applyFill="1" applyBorder="1" applyAlignment="1">
      <alignment horizontal="left"/>
    </xf>
    <xf numFmtId="0" fontId="0" fillId="4" borderId="1" xfId="0" applyFill="1" applyBorder="1"/>
    <xf numFmtId="3" fontId="0" fillId="2" borderId="1" xfId="0" applyNumberFormat="1" applyFill="1" applyBorder="1"/>
    <xf numFmtId="164" fontId="0" fillId="2" borderId="1" xfId="1" applyNumberFormat="1" applyFont="1" applyFill="1" applyBorder="1"/>
    <xf numFmtId="0" fontId="3" fillId="7" borderId="1" xfId="0" applyFont="1" applyFill="1" applyBorder="1"/>
    <xf numFmtId="0" fontId="4" fillId="7" borderId="1" xfId="0" applyFont="1" applyFill="1" applyBorder="1"/>
    <xf numFmtId="0" fontId="5" fillId="7" borderId="1" xfId="0" applyFont="1" applyFill="1" applyBorder="1"/>
    <xf numFmtId="0" fontId="0" fillId="7" borderId="1" xfId="0" applyFill="1" applyBorder="1"/>
    <xf numFmtId="0" fontId="6" fillId="7" borderId="1" xfId="0" applyFont="1" applyFill="1" applyBorder="1"/>
    <xf numFmtId="0" fontId="0" fillId="7" borderId="1" xfId="0" applyFill="1" applyBorder="1" applyAlignment="1">
      <alignment horizontal="left"/>
    </xf>
    <xf numFmtId="10" fontId="5" fillId="7" borderId="1" xfId="0" applyNumberFormat="1" applyFont="1" applyFill="1" applyBorder="1"/>
    <xf numFmtId="3" fontId="0" fillId="7" borderId="1" xfId="0" applyNumberFormat="1" applyFill="1" applyBorder="1" applyAlignment="1">
      <alignment horizontal="right"/>
    </xf>
    <xf numFmtId="164" fontId="0" fillId="7" borderId="1" xfId="1" applyNumberFormat="1" applyFont="1" applyFill="1" applyBorder="1"/>
    <xf numFmtId="9" fontId="0" fillId="7" borderId="1" xfId="1" applyFont="1" applyFill="1" applyBorder="1"/>
    <xf numFmtId="0" fontId="6" fillId="8" borderId="1" xfId="0" applyFont="1" applyFill="1" applyBorder="1"/>
    <xf numFmtId="0" fontId="8" fillId="9" borderId="3" xfId="0" applyFont="1" applyFill="1" applyBorder="1"/>
    <xf numFmtId="9" fontId="0" fillId="7" borderId="1" xfId="0" applyNumberFormat="1" applyFill="1" applyBorder="1"/>
    <xf numFmtId="0" fontId="0" fillId="6" borderId="2" xfId="0" applyFill="1" applyBorder="1"/>
    <xf numFmtId="0" fontId="0" fillId="6" borderId="3" xfId="0" applyFill="1" applyBorder="1"/>
    <xf numFmtId="0" fontId="1" fillId="6" borderId="2" xfId="0" applyFont="1" applyFill="1" applyBorder="1" applyAlignment="1">
      <alignment horizontal="center"/>
    </xf>
    <xf numFmtId="3" fontId="0" fillId="2" borderId="3" xfId="0" applyNumberFormat="1" applyFill="1" applyBorder="1"/>
    <xf numFmtId="0" fontId="1" fillId="6" borderId="1" xfId="0" applyFont="1" applyFill="1" applyBorder="1"/>
    <xf numFmtId="3" fontId="1" fillId="2" borderId="1" xfId="0" applyNumberFormat="1" applyFont="1" applyFill="1" applyBorder="1"/>
    <xf numFmtId="164" fontId="1" fillId="2" borderId="1" xfId="1" applyNumberFormat="1" applyFont="1" applyFill="1" applyBorder="1"/>
    <xf numFmtId="0" fontId="1" fillId="6" borderId="3" xfId="0" applyFont="1" applyFill="1" applyBorder="1" applyAlignment="1">
      <alignment horizontal="center"/>
    </xf>
    <xf numFmtId="3" fontId="0" fillId="2" borderId="2" xfId="0" applyNumberFormat="1" applyFill="1" applyBorder="1" applyAlignment="1">
      <alignment horizontal="right"/>
    </xf>
    <xf numFmtId="3" fontId="0" fillId="7" borderId="2" xfId="0" applyNumberFormat="1" applyFill="1" applyBorder="1" applyAlignment="1">
      <alignment horizontal="right"/>
    </xf>
    <xf numFmtId="3" fontId="0" fillId="7" borderId="3" xfId="0" applyNumberFormat="1" applyFill="1" applyBorder="1" applyAlignment="1">
      <alignment horizontal="right"/>
    </xf>
    <xf numFmtId="0" fontId="1" fillId="10" borderId="1" xfId="0" applyFont="1" applyFill="1" applyBorder="1"/>
    <xf numFmtId="0" fontId="0" fillId="10" borderId="1" xfId="0" applyFill="1" applyBorder="1"/>
    <xf numFmtId="3" fontId="0" fillId="7" borderId="1" xfId="0" applyNumberFormat="1" applyFill="1" applyBorder="1"/>
    <xf numFmtId="10" fontId="0" fillId="2" borderId="1" xfId="1" applyNumberFormat="1" applyFont="1" applyFill="1" applyBorder="1"/>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8" xfId="0" applyFont="1" applyFill="1" applyBorder="1"/>
    <xf numFmtId="0" fontId="0" fillId="6" borderId="6" xfId="0" applyFill="1" applyBorder="1"/>
    <xf numFmtId="0" fontId="0" fillId="6" borderId="5" xfId="0" applyFill="1" applyBorder="1"/>
    <xf numFmtId="0" fontId="0" fillId="4" borderId="10" xfId="0" applyFill="1" applyBorder="1"/>
    <xf numFmtId="164" fontId="0" fillId="2" borderId="11" xfId="1" applyNumberFormat="1" applyFont="1" applyFill="1" applyBorder="1"/>
    <xf numFmtId="164" fontId="0" fillId="2" borderId="12" xfId="1" applyNumberFormat="1" applyFont="1" applyFill="1" applyBorder="1"/>
    <xf numFmtId="0" fontId="1" fillId="6" borderId="10" xfId="0" applyFont="1" applyFill="1" applyBorder="1" applyAlignment="1">
      <alignment horizontal="center"/>
    </xf>
    <xf numFmtId="10" fontId="0" fillId="2" borderId="2" xfId="1" applyNumberFormat="1" applyFont="1" applyFill="1" applyBorder="1"/>
    <xf numFmtId="10" fontId="0" fillId="2" borderId="3" xfId="1" applyNumberFormat="1" applyFont="1" applyFill="1" applyBorder="1"/>
    <xf numFmtId="164" fontId="0" fillId="2" borderId="13" xfId="1" applyNumberFormat="1" applyFont="1" applyFill="1" applyBorder="1"/>
    <xf numFmtId="0" fontId="0" fillId="4" borderId="9" xfId="0" applyFill="1" applyBorder="1"/>
    <xf numFmtId="0" fontId="0" fillId="4" borderId="13" xfId="0" applyFill="1" applyBorder="1"/>
    <xf numFmtId="43" fontId="0" fillId="0" borderId="0" xfId="0" applyNumberFormat="1"/>
    <xf numFmtId="0" fontId="0" fillId="3" borderId="0" xfId="0" applyFill="1"/>
    <xf numFmtId="0" fontId="0" fillId="7" borderId="2" xfId="0" applyFill="1" applyBorder="1"/>
    <xf numFmtId="0" fontId="0" fillId="7" borderId="3" xfId="0" applyFill="1" applyBorder="1"/>
    <xf numFmtId="165" fontId="9" fillId="7" borderId="2" xfId="2" applyNumberFormat="1" applyFont="1" applyFill="1" applyBorder="1"/>
    <xf numFmtId="3" fontId="10" fillId="7" borderId="14" xfId="0" applyNumberFormat="1" applyFont="1" applyFill="1" applyBorder="1"/>
    <xf numFmtId="3" fontId="11" fillId="7" borderId="2" xfId="3" applyNumberFormat="1" applyFont="1" applyFill="1" applyBorder="1"/>
    <xf numFmtId="3" fontId="10" fillId="7" borderId="2" xfId="0" applyNumberFormat="1" applyFont="1" applyFill="1" applyBorder="1"/>
    <xf numFmtId="3" fontId="10" fillId="7" borderId="3" xfId="0" applyNumberFormat="1" applyFont="1" applyFill="1" applyBorder="1"/>
    <xf numFmtId="165" fontId="0" fillId="2" borderId="2" xfId="0" applyNumberFormat="1" applyFill="1" applyBorder="1"/>
    <xf numFmtId="165" fontId="0" fillId="2" borderId="3" xfId="0" applyNumberFormat="1" applyFill="1" applyBorder="1"/>
    <xf numFmtId="0" fontId="1" fillId="11" borderId="0" xfId="0" applyFont="1" applyFill="1" applyAlignment="1">
      <alignment horizontal="center"/>
    </xf>
    <xf numFmtId="0" fontId="12" fillId="0" borderId="0" xfId="4"/>
    <xf numFmtId="0" fontId="1" fillId="3" borderId="1" xfId="0" applyFont="1" applyFill="1" applyBorder="1" applyAlignment="1">
      <alignment horizontal="center"/>
    </xf>
    <xf numFmtId="0" fontId="1" fillId="0" borderId="0" xfId="0" applyFont="1"/>
    <xf numFmtId="3" fontId="0" fillId="7" borderId="2" xfId="0" applyNumberFormat="1" applyFill="1" applyBorder="1"/>
    <xf numFmtId="3" fontId="0" fillId="7" borderId="3" xfId="0" applyNumberFormat="1" applyFill="1" applyBorder="1"/>
    <xf numFmtId="3" fontId="0" fillId="0" borderId="0" xfId="0" applyNumberFormat="1"/>
    <xf numFmtId="3" fontId="0" fillId="2" borderId="7" xfId="0" applyNumberFormat="1" applyFill="1" applyBorder="1"/>
    <xf numFmtId="3" fontId="0" fillId="2" borderId="0" xfId="0" applyNumberFormat="1" applyFill="1"/>
    <xf numFmtId="0" fontId="1" fillId="4" borderId="5" xfId="0" applyFont="1" applyFill="1" applyBorder="1" applyAlignment="1">
      <alignment horizontal="center"/>
    </xf>
    <xf numFmtId="0" fontId="1" fillId="4" borderId="4" xfId="0" applyFont="1" applyFill="1" applyBorder="1" applyAlignment="1">
      <alignment horizontal="center"/>
    </xf>
    <xf numFmtId="0" fontId="0" fillId="6" borderId="1" xfId="0" applyFill="1" applyBorder="1" applyAlignment="1">
      <alignment horizontal="center" wrapText="1"/>
    </xf>
    <xf numFmtId="0" fontId="1" fillId="4" borderId="1" xfId="0" applyFont="1" applyFill="1" applyBorder="1" applyAlignment="1">
      <alignment horizontal="center"/>
    </xf>
    <xf numFmtId="0" fontId="0" fillId="6" borderId="1" xfId="0"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3" fillId="0" borderId="0" xfId="5"/>
    <xf numFmtId="0" fontId="14" fillId="12" borderId="15" xfId="5" applyFont="1" applyFill="1" applyBorder="1"/>
    <xf numFmtId="0" fontId="15" fillId="13" borderId="1" xfId="5" applyFont="1" applyFill="1" applyBorder="1" applyAlignment="1">
      <alignment horizontal="center"/>
    </xf>
    <xf numFmtId="0" fontId="15" fillId="13" borderId="0" xfId="5" applyFont="1" applyFill="1" applyAlignment="1">
      <alignment horizontal="center"/>
    </xf>
    <xf numFmtId="0" fontId="13" fillId="14" borderId="15" xfId="5" applyFill="1" applyBorder="1"/>
    <xf numFmtId="3" fontId="13" fillId="0" borderId="0" xfId="5" applyNumberFormat="1"/>
    <xf numFmtId="0" fontId="13" fillId="0" borderId="0" xfId="5" applyFont="1"/>
    <xf numFmtId="9" fontId="13" fillId="0" borderId="0" xfId="1" applyFont="1"/>
  </cellXfs>
  <cellStyles count="6">
    <cellStyle name="Comma" xfId="2" builtinId="3"/>
    <cellStyle name="Hyperlink" xfId="4" builtinId="8"/>
    <cellStyle name="Normal" xfId="0" builtinId="0"/>
    <cellStyle name="Normal 2" xfId="5" xr:uid="{9A2586EB-F3A5-7840-B017-AD607B8966CF}"/>
    <cellStyle name="Normal 4" xfId="3" xr:uid="{ED95AEDE-BE3E-2D49-81E5-0BC9B8664E80}"/>
    <cellStyle name="Percent" xfId="1" builtinId="5"/>
  </cellStyles>
  <dxfs count="0"/>
  <tableStyles count="0" defaultTableStyle="TableStyleMedium9" defaultPivotStyle="PivotStyleLight16"/>
  <colors>
    <mruColors>
      <color rgb="FFFAF2E4"/>
      <color rgb="FFF6EBEA"/>
      <color rgb="FFF2F4E3"/>
      <color rgb="FFF5EDE0"/>
      <color rgb="FFF4F1E4"/>
      <color rgb="FFF3F2DA"/>
      <color rgb="FFEDE3DB"/>
      <color rgb="FFEDE0C7"/>
      <color rgb="FFEBE6C6"/>
      <color rgb="FFF4EA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'Converted Resin Benchmark Years'!$B$1</c:f>
              <c:strCache>
                <c:ptCount val="1"/>
                <c:pt idx="0">
                  <c:v>PET (tons)</c:v>
                </c:pt>
              </c:strCache>
            </c:strRef>
          </c:tx>
          <c:spPr>
            <a:ln w="19050" cap="rnd">
              <a:solidFill>
                <a:schemeClr val="accent1"/>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Years'!$B$2:$B$6</c:f>
              <c:numCache>
                <c:formatCode>#,##0</c:formatCode>
                <c:ptCount val="5"/>
                <c:pt idx="0">
                  <c:v>454817.93284936476</c:v>
                </c:pt>
                <c:pt idx="1">
                  <c:v>331379.22323049</c:v>
                </c:pt>
                <c:pt idx="2">
                  <c:v>264250.95462794916</c:v>
                </c:pt>
                <c:pt idx="3">
                  <c:v>296216.09800362971</c:v>
                </c:pt>
                <c:pt idx="4">
                  <c:v>284058.45553539018</c:v>
                </c:pt>
              </c:numCache>
            </c:numRef>
          </c:yVal>
          <c:smooth val="0"/>
          <c:extLst>
            <c:ext xmlns:c16="http://schemas.microsoft.com/office/drawing/2014/chart" uri="{C3380CC4-5D6E-409C-BE32-E72D297353CC}">
              <c16:uniqueId val="{00000000-20C0-0A49-AC48-8FF721E10912}"/>
            </c:ext>
          </c:extLst>
        </c:ser>
        <c:ser>
          <c:idx val="1"/>
          <c:order val="1"/>
          <c:tx>
            <c:strRef>
              <c:f>'Converted Resin Benchmark Years'!$C$1</c:f>
              <c:strCache>
                <c:ptCount val="1"/>
                <c:pt idx="0">
                  <c:v>HDPE (tons)</c:v>
                </c:pt>
              </c:strCache>
            </c:strRef>
          </c:tx>
          <c:spPr>
            <a:ln w="19050" cap="rnd">
              <a:solidFill>
                <a:schemeClr val="accent2"/>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Years'!$C$2:$C$6</c:f>
              <c:numCache>
                <c:formatCode>#,##0</c:formatCode>
                <c:ptCount val="5"/>
                <c:pt idx="0">
                  <c:v>729262.6751361161</c:v>
                </c:pt>
                <c:pt idx="1">
                  <c:v>683556.7386569872</c:v>
                </c:pt>
                <c:pt idx="2">
                  <c:v>473520.1070780399</c:v>
                </c:pt>
                <c:pt idx="3">
                  <c:v>557770.84392014518</c:v>
                </c:pt>
                <c:pt idx="4">
                  <c:v>596432.02540834842</c:v>
                </c:pt>
              </c:numCache>
            </c:numRef>
          </c:yVal>
          <c:smooth val="0"/>
          <c:extLst>
            <c:ext xmlns:c16="http://schemas.microsoft.com/office/drawing/2014/chart" uri="{C3380CC4-5D6E-409C-BE32-E72D297353CC}">
              <c16:uniqueId val="{00000002-20C0-0A49-AC48-8FF721E10912}"/>
            </c:ext>
          </c:extLst>
        </c:ser>
        <c:ser>
          <c:idx val="2"/>
          <c:order val="2"/>
          <c:tx>
            <c:strRef>
              <c:f>'Converted Resin Benchmark Years'!$D$1</c:f>
              <c:strCache>
                <c:ptCount val="1"/>
                <c:pt idx="0">
                  <c:v>PP (tons)</c:v>
                </c:pt>
              </c:strCache>
            </c:strRef>
          </c:tx>
          <c:spPr>
            <a:ln w="19050" cap="rnd">
              <a:solidFill>
                <a:schemeClr val="accent3"/>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Years'!$D$2:$D$6</c:f>
              <c:numCache>
                <c:formatCode>#,##0</c:formatCode>
                <c:ptCount val="5"/>
                <c:pt idx="0">
                  <c:v>1198781.1270417422</c:v>
                </c:pt>
                <c:pt idx="1">
                  <c:v>853168.81488203269</c:v>
                </c:pt>
                <c:pt idx="2">
                  <c:v>636241.1361161524</c:v>
                </c:pt>
                <c:pt idx="3">
                  <c:v>773778.69328493648</c:v>
                </c:pt>
                <c:pt idx="4">
                  <c:v>693423.54627949174</c:v>
                </c:pt>
              </c:numCache>
            </c:numRef>
          </c:yVal>
          <c:smooth val="0"/>
          <c:extLst>
            <c:ext xmlns:c16="http://schemas.microsoft.com/office/drawing/2014/chart" uri="{C3380CC4-5D6E-409C-BE32-E72D297353CC}">
              <c16:uniqueId val="{00000003-20C0-0A49-AC48-8FF721E10912}"/>
            </c:ext>
          </c:extLst>
        </c:ser>
        <c:ser>
          <c:idx val="3"/>
          <c:order val="3"/>
          <c:tx>
            <c:strRef>
              <c:f>'Converted Resin Benchmark Years'!$E$1</c:f>
              <c:strCache>
                <c:ptCount val="1"/>
                <c:pt idx="0">
                  <c:v>LDPE/LLDPE (tons)</c:v>
                </c:pt>
              </c:strCache>
            </c:strRef>
          </c:tx>
          <c:spPr>
            <a:ln w="19050" cap="rnd">
              <a:solidFill>
                <a:schemeClr val="accent4"/>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Years'!$E$2:$E$6</c:f>
              <c:numCache>
                <c:formatCode>#,##0</c:formatCode>
                <c:ptCount val="5"/>
                <c:pt idx="0">
                  <c:v>1597332.2686025405</c:v>
                </c:pt>
                <c:pt idx="1">
                  <c:v>1774490.3901996366</c:v>
                </c:pt>
                <c:pt idx="2">
                  <c:v>1013280.6987295824</c:v>
                </c:pt>
                <c:pt idx="3">
                  <c:v>1152813.5117967329</c:v>
                </c:pt>
                <c:pt idx="4">
                  <c:v>1334541.6515426496</c:v>
                </c:pt>
              </c:numCache>
            </c:numRef>
          </c:yVal>
          <c:smooth val="0"/>
          <c:extLst>
            <c:ext xmlns:c16="http://schemas.microsoft.com/office/drawing/2014/chart" uri="{C3380CC4-5D6E-409C-BE32-E72D297353CC}">
              <c16:uniqueId val="{00000004-20C0-0A49-AC48-8FF721E10912}"/>
            </c:ext>
          </c:extLst>
        </c:ser>
        <c:ser>
          <c:idx val="4"/>
          <c:order val="4"/>
          <c:tx>
            <c:strRef>
              <c:f>'Converted Resin Benchmark Years'!$F$1</c:f>
              <c:strCache>
                <c:ptCount val="1"/>
                <c:pt idx="0">
                  <c:v>PVC (tons)</c:v>
                </c:pt>
              </c:strCache>
            </c:strRef>
          </c:tx>
          <c:spPr>
            <a:ln w="19050" cap="rnd">
              <a:solidFill>
                <a:schemeClr val="accent5"/>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Years'!$F$2:$F$6</c:f>
              <c:numCache>
                <c:formatCode>#,##0</c:formatCode>
                <c:ptCount val="5"/>
                <c:pt idx="0">
                  <c:v>103041.43194192376</c:v>
                </c:pt>
                <c:pt idx="1">
                  <c:v>57780.284936479125</c:v>
                </c:pt>
                <c:pt idx="2">
                  <c:v>55289.144283121583</c:v>
                </c:pt>
                <c:pt idx="3">
                  <c:v>69325.202359346629</c:v>
                </c:pt>
                <c:pt idx="4">
                  <c:v>63493.13883847549</c:v>
                </c:pt>
              </c:numCache>
            </c:numRef>
          </c:yVal>
          <c:smooth val="0"/>
          <c:extLst>
            <c:ext xmlns:c16="http://schemas.microsoft.com/office/drawing/2014/chart" uri="{C3380CC4-5D6E-409C-BE32-E72D297353CC}">
              <c16:uniqueId val="{00000005-20C0-0A49-AC48-8FF721E10912}"/>
            </c:ext>
          </c:extLst>
        </c:ser>
        <c:ser>
          <c:idx val="5"/>
          <c:order val="5"/>
          <c:tx>
            <c:strRef>
              <c:f>'Converted Resin Benchmark Years'!$G$1</c:f>
              <c:strCache>
                <c:ptCount val="1"/>
                <c:pt idx="0">
                  <c:v>Other Resins (tons)</c:v>
                </c:pt>
              </c:strCache>
            </c:strRef>
          </c:tx>
          <c:spPr>
            <a:ln w="19050" cap="rnd">
              <a:solidFill>
                <a:schemeClr val="accent6"/>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Years'!$G$2:$G$6</c:f>
              <c:numCache>
                <c:formatCode>#,##0</c:formatCode>
                <c:ptCount val="5"/>
                <c:pt idx="0">
                  <c:v>332491.32032667875</c:v>
                </c:pt>
                <c:pt idx="1">
                  <c:v>159296.19963702356</c:v>
                </c:pt>
                <c:pt idx="2">
                  <c:v>165085.78312159711</c:v>
                </c:pt>
                <c:pt idx="3">
                  <c:v>199715.3275862069</c:v>
                </c:pt>
                <c:pt idx="4">
                  <c:v>186571.11070780398</c:v>
                </c:pt>
              </c:numCache>
            </c:numRef>
          </c:yVal>
          <c:smooth val="0"/>
          <c:extLst>
            <c:ext xmlns:c16="http://schemas.microsoft.com/office/drawing/2014/chart" uri="{C3380CC4-5D6E-409C-BE32-E72D297353CC}">
              <c16:uniqueId val="{00000006-20C0-0A49-AC48-8FF721E10912}"/>
            </c:ext>
          </c:extLst>
        </c:ser>
        <c:ser>
          <c:idx val="6"/>
          <c:order val="6"/>
          <c:tx>
            <c:strRef>
              <c:f>'Converted Resin Benchmark Years'!$H$1</c:f>
              <c:strCache>
                <c:ptCount val="1"/>
                <c:pt idx="0">
                  <c:v>PS (tons)</c:v>
                </c:pt>
              </c:strCache>
            </c:strRef>
          </c:tx>
          <c:spPr>
            <a:ln w="19050" cap="rnd">
              <a:solidFill>
                <a:schemeClr val="accent1">
                  <a:lumMod val="60000"/>
                </a:schemeClr>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Years'!$H$2:$H$6</c:f>
              <c:numCache>
                <c:formatCode>#,##0</c:formatCode>
                <c:ptCount val="5"/>
                <c:pt idx="0">
                  <c:v>525561.81034482759</c:v>
                </c:pt>
                <c:pt idx="1">
                  <c:v>245636.87840290379</c:v>
                </c:pt>
                <c:pt idx="2">
                  <c:v>310610.76043557166</c:v>
                </c:pt>
                <c:pt idx="3">
                  <c:v>405873.06352087116</c:v>
                </c:pt>
                <c:pt idx="4">
                  <c:v>298556.29673321231</c:v>
                </c:pt>
              </c:numCache>
            </c:numRef>
          </c:yVal>
          <c:smooth val="0"/>
          <c:extLst>
            <c:ext xmlns:c16="http://schemas.microsoft.com/office/drawing/2014/chart" uri="{C3380CC4-5D6E-409C-BE32-E72D297353CC}">
              <c16:uniqueId val="{00000007-20C0-0A49-AC48-8FF721E10912}"/>
            </c:ext>
          </c:extLst>
        </c:ser>
        <c:ser>
          <c:idx val="7"/>
          <c:order val="7"/>
          <c:tx>
            <c:strRef>
              <c:f>'Converted Resin Benchmark Years'!$I$1</c:f>
              <c:strCache>
                <c:ptCount val="1"/>
                <c:pt idx="0">
                  <c:v>Total Plastic Waste (tons)</c:v>
                </c:pt>
              </c:strCache>
            </c:strRef>
          </c:tx>
          <c:spPr>
            <a:ln w="19050" cap="rnd">
              <a:solidFill>
                <a:schemeClr val="accent2">
                  <a:lumMod val="60000"/>
                </a:schemeClr>
              </a:solidFill>
              <a:round/>
            </a:ln>
            <a:effectLst/>
          </c:spPr>
          <c:marker>
            <c:symbol val="none"/>
          </c:marker>
          <c:xVal>
            <c:numRef>
              <c:f>'Converted Resin Benchmark Years'!$A$2:$A$6</c:f>
              <c:numCache>
                <c:formatCode>General</c:formatCode>
                <c:ptCount val="5"/>
                <c:pt idx="0">
                  <c:v>2021</c:v>
                </c:pt>
                <c:pt idx="1">
                  <c:v>2018</c:v>
                </c:pt>
                <c:pt idx="2">
                  <c:v>2014</c:v>
                </c:pt>
                <c:pt idx="3">
                  <c:v>2008</c:v>
                </c:pt>
                <c:pt idx="4">
                  <c:v>2003</c:v>
                </c:pt>
              </c:numCache>
            </c:numRef>
          </c:xVal>
          <c:yVal>
            <c:numRef>
              <c:f>'Converted Resin Benchmark Years'!$I$2:$I$6</c:f>
              <c:numCache>
                <c:formatCode>#,##0</c:formatCode>
                <c:ptCount val="5"/>
                <c:pt idx="0">
                  <c:v>4941288.5662431931</c:v>
                </c:pt>
                <c:pt idx="1">
                  <c:v>4105308.5299455533</c:v>
                </c:pt>
                <c:pt idx="2">
                  <c:v>2918278.584392014</c:v>
                </c:pt>
                <c:pt idx="3">
                  <c:v>3455492.7404718692</c:v>
                </c:pt>
                <c:pt idx="4">
                  <c:v>3457076.2250453718</c:v>
                </c:pt>
              </c:numCache>
            </c:numRef>
          </c:yVal>
          <c:smooth val="0"/>
          <c:extLst>
            <c:ext xmlns:c16="http://schemas.microsoft.com/office/drawing/2014/chart" uri="{C3380CC4-5D6E-409C-BE32-E72D297353CC}">
              <c16:uniqueId val="{00000009-20C0-0A49-AC48-8FF721E10912}"/>
            </c:ext>
          </c:extLst>
        </c:ser>
        <c:dLbls>
          <c:showLegendKey val="0"/>
          <c:showVal val="0"/>
          <c:showCatName val="0"/>
          <c:showSerName val="0"/>
          <c:showPercent val="0"/>
          <c:showBubbleSize val="0"/>
        </c:dLbls>
        <c:axId val="395593760"/>
        <c:axId val="395883056"/>
      </c:scatterChart>
      <c:valAx>
        <c:axId val="395593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83056"/>
        <c:crosses val="autoZero"/>
        <c:crossBetween val="midCat"/>
      </c:valAx>
      <c:valAx>
        <c:axId val="3958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Plastic Waste (</a:t>
                </a:r>
                <a:r>
                  <a:rPr lang="en-US" sz="800" b="0" i="0" u="none" strike="noStrike" kern="1200" baseline="0">
                    <a:solidFill>
                      <a:sysClr val="windowText" lastClr="000000">
                        <a:lumMod val="65000"/>
                        <a:lumOff val="35000"/>
                      </a:sysClr>
                    </a:solidFill>
                  </a:rPr>
                  <a:t>Metric Tons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93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Total Disposed Waste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'Resin Fractions'!$L$2</c:f>
              <c:strCache>
                <c:ptCount val="1"/>
                <c:pt idx="0">
                  <c:v>DRS Landfill Waste (Mt)</c:v>
                </c:pt>
              </c:strCache>
            </c:strRef>
          </c:tx>
          <c:spPr>
            <a:ln w="19050" cap="rnd">
              <a:solidFill>
                <a:schemeClr val="accent1"/>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Fractions'!$L$3:$L$19</c:f>
              <c:numCache>
                <c:formatCode>#,##0</c:formatCode>
                <c:ptCount val="17"/>
                <c:pt idx="0">
                  <c:v>32099902.756618559</c:v>
                </c:pt>
                <c:pt idx="1">
                  <c:v>31076036.881686971</c:v>
                </c:pt>
                <c:pt idx="2">
                  <c:v>36596126.642468236</c:v>
                </c:pt>
                <c:pt idx="3">
                  <c:v>35830743.239564426</c:v>
                </c:pt>
                <c:pt idx="4">
                  <c:v>33983024.083484568</c:v>
                </c:pt>
                <c:pt idx="5">
                  <c:v>31593506.606170598</c:v>
                </c:pt>
                <c:pt idx="6">
                  <c:v>29875750.417422865</c:v>
                </c:pt>
                <c:pt idx="7">
                  <c:v>28014441.488203265</c:v>
                </c:pt>
                <c:pt idx="8">
                  <c:v>27175097.577132486</c:v>
                </c:pt>
                <c:pt idx="9">
                  <c:v>26404682.37749546</c:v>
                </c:pt>
                <c:pt idx="10">
                  <c:v>26989118.157894734</c:v>
                </c:pt>
                <c:pt idx="11">
                  <c:v>27263924.373865698</c:v>
                </c:pt>
                <c:pt idx="12">
                  <c:v>27929988.793103445</c:v>
                </c:pt>
                <c:pt idx="13">
                  <c:v>31865260.889292192</c:v>
                </c:pt>
                <c:pt idx="14">
                  <c:v>35165701.35208711</c:v>
                </c:pt>
                <c:pt idx="15">
                  <c:v>37195773.239564426</c:v>
                </c:pt>
                <c:pt idx="16">
                  <c:v>38122707.622504532</c:v>
                </c:pt>
              </c:numCache>
            </c:numRef>
          </c:yVal>
          <c:smooth val="0"/>
          <c:extLst>
            <c:ext xmlns:c16="http://schemas.microsoft.com/office/drawing/2014/chart" uri="{C3380CC4-5D6E-409C-BE32-E72D297353CC}">
              <c16:uniqueId val="{00000000-DA2D-B04E-A7EE-CDFC82BF2215}"/>
            </c:ext>
          </c:extLst>
        </c:ser>
        <c:ser>
          <c:idx val="2"/>
          <c:order val="2"/>
          <c:tx>
            <c:strRef>
              <c:f>'Resin Fractions'!$J$2</c:f>
              <c:strCache>
                <c:ptCount val="1"/>
                <c:pt idx="0">
                  <c:v>WC Total Waste (Mt)</c:v>
                </c:pt>
              </c:strCache>
            </c:strRef>
          </c:tx>
          <c:spPr>
            <a:ln w="19050" cap="rnd">
              <a:solidFill>
                <a:schemeClr val="accent3"/>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Fractions'!$J$3:$J$19</c:f>
              <c:numCache>
                <c:formatCode>#,##0</c:formatCode>
                <c:ptCount val="17"/>
                <c:pt idx="0">
                  <c:v>36187824.863883913</c:v>
                </c:pt>
                <c:pt idx="1">
                  <c:v>36014042.044767141</c:v>
                </c:pt>
                <c:pt idx="2">
                  <c:v>35840259.22565037</c:v>
                </c:pt>
                <c:pt idx="3">
                  <c:v>35666476.406533599</c:v>
                </c:pt>
                <c:pt idx="4">
                  <c:v>33751735.48094368</c:v>
                </c:pt>
                <c:pt idx="5">
                  <c:v>31836994.555354118</c:v>
                </c:pt>
                <c:pt idx="6">
                  <c:v>29922253.62976408</c:v>
                </c:pt>
                <c:pt idx="7">
                  <c:v>28007512.704174042</c:v>
                </c:pt>
                <c:pt idx="8">
                  <c:v>29347279.643073082</c:v>
                </c:pt>
                <c:pt idx="9">
                  <c:v>30687046.581972122</c:v>
                </c:pt>
                <c:pt idx="10">
                  <c:v>32026813.520871162</c:v>
                </c:pt>
                <c:pt idx="11">
                  <c:v>33366580.459769726</c:v>
                </c:pt>
                <c:pt idx="12">
                  <c:v>34706347.398668766</c:v>
                </c:pt>
                <c:pt idx="13">
                  <c:v>36046114.337567806</c:v>
                </c:pt>
                <c:pt idx="14">
                  <c:v>36139128.856624305</c:v>
                </c:pt>
                <c:pt idx="15">
                  <c:v>36232143.375680566</c:v>
                </c:pt>
                <c:pt idx="16">
                  <c:v>36325157.894736826</c:v>
                </c:pt>
              </c:numCache>
            </c:numRef>
          </c:yVal>
          <c:smooth val="0"/>
          <c:extLst>
            <c:ext xmlns:c16="http://schemas.microsoft.com/office/drawing/2014/chart" uri="{C3380CC4-5D6E-409C-BE32-E72D297353CC}">
              <c16:uniqueId val="{00000000-2F58-C14B-8F80-51E541DAD74D}"/>
            </c:ext>
          </c:extLst>
        </c:ser>
        <c:dLbls>
          <c:showLegendKey val="0"/>
          <c:showVal val="0"/>
          <c:showCatName val="0"/>
          <c:showSerName val="0"/>
          <c:showPercent val="0"/>
          <c:showBubbleSize val="0"/>
        </c:dLbls>
        <c:axId val="315857360"/>
        <c:axId val="1379962047"/>
      </c:scatterChart>
      <c:scatterChart>
        <c:scatterStyle val="lineMarker"/>
        <c:varyColors val="0"/>
        <c:ser>
          <c:idx val="1"/>
          <c:order val="1"/>
          <c:tx>
            <c:v>Plastic Fraction</c:v>
          </c:tx>
          <c:spPr>
            <a:ln w="19050" cap="rnd">
              <a:solidFill>
                <a:schemeClr val="accent2"/>
              </a:solidFill>
              <a:round/>
            </a:ln>
            <a:effectLst/>
          </c:spPr>
          <c:marker>
            <c:symbol val="none"/>
          </c:marker>
          <c:xVal>
            <c:numRef>
              <c:f>'Resin Fractions'!$A$3:$A$19</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Fractions'!$K$3:$K$19</c:f>
              <c:numCache>
                <c:formatCode>0.0%</c:formatCode>
                <c:ptCount val="17"/>
                <c:pt idx="0">
                  <c:v>0.13654560849758796</c:v>
                </c:pt>
                <c:pt idx="1">
                  <c:v>0.12946696036918154</c:v>
                </c:pt>
                <c:pt idx="2">
                  <c:v>0.12231966611745972</c:v>
                </c:pt>
                <c:pt idx="3">
                  <c:v>0.11510272231975956</c:v>
                </c:pt>
                <c:pt idx="4">
                  <c:v>0.11284015441835886</c:v>
                </c:pt>
                <c:pt idx="5">
                  <c:v>0.11030543574277972</c:v>
                </c:pt>
                <c:pt idx="6">
                  <c:v>0.10744632107464241</c:v>
                </c:pt>
                <c:pt idx="7">
                  <c:v>0.1041962781635058</c:v>
                </c:pt>
                <c:pt idx="8">
                  <c:v>0.10249039480502428</c:v>
                </c:pt>
                <c:pt idx="9">
                  <c:v>0.10093346589996054</c:v>
                </c:pt>
                <c:pt idx="10">
                  <c:v>9.9506797963373181E-2</c:v>
                </c:pt>
                <c:pt idx="11">
                  <c:v>9.8194699905264679E-2</c:v>
                </c:pt>
                <c:pt idx="12">
                  <c:v>9.6983903524259549E-2</c:v>
                </c:pt>
                <c:pt idx="13">
                  <c:v>9.586311323632829E-2</c:v>
                </c:pt>
                <c:pt idx="14">
                  <c:v>9.5625145008251075E-2</c:v>
                </c:pt>
                <c:pt idx="15">
                  <c:v>9.5388398595846316E-2</c:v>
                </c:pt>
                <c:pt idx="16">
                  <c:v>9.5152864613336677E-2</c:v>
                </c:pt>
              </c:numCache>
            </c:numRef>
          </c:yVal>
          <c:smooth val="0"/>
          <c:extLst>
            <c:ext xmlns:c16="http://schemas.microsoft.com/office/drawing/2014/chart" uri="{C3380CC4-5D6E-409C-BE32-E72D297353CC}">
              <c16:uniqueId val="{00000001-DA2D-B04E-A7EE-CDFC82BF2215}"/>
            </c:ext>
          </c:extLst>
        </c:ser>
        <c:dLbls>
          <c:showLegendKey val="0"/>
          <c:showVal val="0"/>
          <c:showCatName val="0"/>
          <c:showSerName val="0"/>
          <c:showPercent val="0"/>
          <c:showBubbleSize val="0"/>
        </c:dLbls>
        <c:axId val="550935472"/>
        <c:axId val="550892624"/>
      </c:scatterChart>
      <c:valAx>
        <c:axId val="31585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62047"/>
        <c:crosses val="autoZero"/>
        <c:crossBetween val="midCat"/>
      </c:valAx>
      <c:valAx>
        <c:axId val="137996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57360"/>
        <c:crosses val="autoZero"/>
        <c:crossBetween val="midCat"/>
      </c:valAx>
      <c:valAx>
        <c:axId val="5508926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Plastic Fraction of Total Waste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35472"/>
        <c:crosses val="max"/>
        <c:crossBetween val="midCat"/>
      </c:valAx>
      <c:valAx>
        <c:axId val="550935472"/>
        <c:scaling>
          <c:orientation val="minMax"/>
        </c:scaling>
        <c:delete val="1"/>
        <c:axPos val="b"/>
        <c:numFmt formatCode="General" sourceLinked="1"/>
        <c:majorTickMark val="out"/>
        <c:minorTickMark val="none"/>
        <c:tickLblPos val="nextTo"/>
        <c:crossAx val="55089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'Resin Fractions'!$B$24</c:f>
              <c:strCache>
                <c:ptCount val="1"/>
                <c:pt idx="0">
                  <c:v>PET</c:v>
                </c:pt>
              </c:strCache>
            </c:strRef>
          </c:tx>
          <c:spPr>
            <a:ln w="19050" cap="rnd">
              <a:solidFill>
                <a:schemeClr val="accent6">
                  <a:lumMod val="75000"/>
                </a:schemeClr>
              </a:solidFill>
              <a:prstDash val="dashDot"/>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Fractions'!$B$25:$B$41</c:f>
              <c:numCache>
                <c:formatCode>0.00%</c:formatCode>
                <c:ptCount val="17"/>
                <c:pt idx="0">
                  <c:v>1.2568258373088316E-2</c:v>
                </c:pt>
                <c:pt idx="1">
                  <c:v>1.1486400104590233E-2</c:v>
                </c:pt>
                <c:pt idx="2">
                  <c:v>1.0394050372925371E-2</c:v>
                </c:pt>
                <c:pt idx="3">
                  <c:v>9.2910558209719045E-3</c:v>
                </c:pt>
                <c:pt idx="4">
                  <c:v>9.3209179201312747E-3</c:v>
                </c:pt>
                <c:pt idx="5">
                  <c:v>9.3543719527739363E-3</c:v>
                </c:pt>
                <c:pt idx="6">
                  <c:v>9.3921074681031398E-3</c:v>
                </c:pt>
                <c:pt idx="7">
                  <c:v>9.4350025801672732E-3</c:v>
                </c:pt>
                <c:pt idx="8">
                  <c:v>9.1858080817901755E-3</c:v>
                </c:pt>
                <c:pt idx="9">
                  <c:v>8.9583727676596555E-3</c:v>
                </c:pt>
                <c:pt idx="10">
                  <c:v>8.7499659038251711E-3</c:v>
                </c:pt>
                <c:pt idx="11">
                  <c:v>8.5582953445301202E-3</c:v>
                </c:pt>
                <c:pt idx="12">
                  <c:v>8.3814228782496426E-3</c:v>
                </c:pt>
                <c:pt idx="13">
                  <c:v>8.2176984523102577E-3</c:v>
                </c:pt>
                <c:pt idx="14">
                  <c:v>8.12926539196673E-3</c:v>
                </c:pt>
                <c:pt idx="15">
                  <c:v>8.0412863792069574E-3</c:v>
                </c:pt>
                <c:pt idx="16">
                  <c:v>7.9537579261162207E-3</c:v>
                </c:pt>
              </c:numCache>
            </c:numRef>
          </c:yVal>
          <c:smooth val="0"/>
          <c:extLst>
            <c:ext xmlns:c16="http://schemas.microsoft.com/office/drawing/2014/chart" uri="{C3380CC4-5D6E-409C-BE32-E72D297353CC}">
              <c16:uniqueId val="{00000000-A29E-BB4B-880C-8749F7F74B57}"/>
            </c:ext>
          </c:extLst>
        </c:ser>
        <c:ser>
          <c:idx val="1"/>
          <c:order val="1"/>
          <c:tx>
            <c:strRef>
              <c:f>'Resin Fractions'!$C$24</c:f>
              <c:strCache>
                <c:ptCount val="1"/>
                <c:pt idx="0">
                  <c:v>HDPE</c:v>
                </c:pt>
              </c:strCache>
            </c:strRef>
          </c:tx>
          <c:spPr>
            <a:ln w="19050" cap="rnd">
              <a:solidFill>
                <a:schemeClr val="accent2"/>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Fractions'!$C$25:$C$41</c:f>
              <c:numCache>
                <c:formatCode>0.00%</c:formatCode>
                <c:ptCount val="17"/>
                <c:pt idx="0">
                  <c:v>2.0152155535159904E-2</c:v>
                </c:pt>
                <c:pt idx="1">
                  <c:v>1.9826360009488415E-2</c:v>
                </c:pt>
                <c:pt idx="2">
                  <c:v>1.9497405038761004E-2</c:v>
                </c:pt>
                <c:pt idx="3">
                  <c:v>1.9165244440344224E-2</c:v>
                </c:pt>
                <c:pt idx="4">
                  <c:v>1.8696744679055941E-2</c:v>
                </c:pt>
                <c:pt idx="5">
                  <c:v>1.8171891880736972E-2</c:v>
                </c:pt>
                <c:pt idx="6">
                  <c:v>1.7579867862944409E-2</c:v>
                </c:pt>
                <c:pt idx="7">
                  <c:v>1.6906896091757124E-2</c:v>
                </c:pt>
                <c:pt idx="8">
                  <c:v>1.6613529515564659E-2</c:v>
                </c:pt>
                <c:pt idx="9">
                  <c:v>1.634577914448394E-2</c:v>
                </c:pt>
                <c:pt idx="10">
                  <c:v>1.6100430196187291E-2</c:v>
                </c:pt>
                <c:pt idx="11">
                  <c:v>1.5874784220439461E-2</c:v>
                </c:pt>
                <c:pt idx="12">
                  <c:v>1.5666559439421582E-2</c:v>
                </c:pt>
                <c:pt idx="13">
                  <c:v>1.5473813313043506E-2</c:v>
                </c:pt>
                <c:pt idx="14">
                  <c:v>1.5647944433340413E-2</c:v>
                </c:pt>
                <c:pt idx="15">
                  <c:v>1.582118150095943E-2</c:v>
                </c:pt>
                <c:pt idx="16">
                  <c:v>1.599353138385793E-2</c:v>
                </c:pt>
              </c:numCache>
            </c:numRef>
          </c:yVal>
          <c:smooth val="0"/>
          <c:extLst>
            <c:ext xmlns:c16="http://schemas.microsoft.com/office/drawing/2014/chart" uri="{C3380CC4-5D6E-409C-BE32-E72D297353CC}">
              <c16:uniqueId val="{00000001-A29E-BB4B-880C-8749F7F74B57}"/>
            </c:ext>
          </c:extLst>
        </c:ser>
        <c:ser>
          <c:idx val="2"/>
          <c:order val="2"/>
          <c:tx>
            <c:strRef>
              <c:f>'Resin Fractions'!$D$24</c:f>
              <c:strCache>
                <c:ptCount val="1"/>
                <c:pt idx="0">
                  <c:v>PP</c:v>
                </c:pt>
              </c:strCache>
            </c:strRef>
          </c:tx>
          <c:spPr>
            <a:ln w="19050" cap="rnd">
              <a:solidFill>
                <a:schemeClr val="accent3"/>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Fractions'!$D$25:$D$41</c:f>
              <c:numCache>
                <c:formatCode>0.00%</c:formatCode>
                <c:ptCount val="17"/>
                <c:pt idx="0">
                  <c:v>3.3126642221543462E-2</c:v>
                </c:pt>
                <c:pt idx="1">
                  <c:v>3.0087625866643652E-2</c:v>
                </c:pt>
                <c:pt idx="2">
                  <c:v>2.7019138250045021E-2</c:v>
                </c:pt>
                <c:pt idx="3">
                  <c:v>2.3920748580753583E-2</c:v>
                </c:pt>
                <c:pt idx="4">
                  <c:v>2.3670987100549205E-2</c:v>
                </c:pt>
                <c:pt idx="5">
                  <c:v>2.3391183304199623E-2</c:v>
                </c:pt>
                <c:pt idx="6">
                  <c:v>2.3075569920335052E-2</c:v>
                </c:pt>
                <c:pt idx="7">
                  <c:v>2.2716802553528204E-2</c:v>
                </c:pt>
                <c:pt idx="8">
                  <c:v>2.2460823297008152E-2</c:v>
                </c:pt>
                <c:pt idx="9">
                  <c:v>2.2227195656764832E-2</c:v>
                </c:pt>
                <c:pt idx="10">
                  <c:v>2.2013114549816394E-2</c:v>
                </c:pt>
                <c:pt idx="11">
                  <c:v>2.1816225422710608E-2</c:v>
                </c:pt>
                <c:pt idx="12">
                  <c:v>2.1634537292706934E-2</c:v>
                </c:pt>
                <c:pt idx="13">
                  <c:v>2.1466355181548439E-2</c:v>
                </c:pt>
                <c:pt idx="14">
                  <c:v>2.096640643691006E-2</c:v>
                </c:pt>
                <c:pt idx="15">
                  <c:v>2.0469024611460194E-2</c:v>
                </c:pt>
                <c:pt idx="16">
                  <c:v>1.9974189986571196E-2</c:v>
                </c:pt>
              </c:numCache>
            </c:numRef>
          </c:yVal>
          <c:smooth val="0"/>
          <c:extLst>
            <c:ext xmlns:c16="http://schemas.microsoft.com/office/drawing/2014/chart" uri="{C3380CC4-5D6E-409C-BE32-E72D297353CC}">
              <c16:uniqueId val="{00000002-A29E-BB4B-880C-8749F7F74B57}"/>
            </c:ext>
          </c:extLst>
        </c:ser>
        <c:ser>
          <c:idx val="3"/>
          <c:order val="3"/>
          <c:tx>
            <c:strRef>
              <c:f>'Resin Fractions'!$E$24</c:f>
              <c:strCache>
                <c:ptCount val="1"/>
                <c:pt idx="0">
                  <c:v>LDPE/LLDPE</c:v>
                </c:pt>
              </c:strCache>
            </c:strRef>
          </c:tx>
          <c:spPr>
            <a:ln w="19050" cap="rnd">
              <a:solidFill>
                <a:schemeClr val="accent4"/>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Fractions'!$E$25:$E$41</c:f>
              <c:numCache>
                <c:formatCode>0.00%</c:formatCode>
                <c:ptCount val="17"/>
                <c:pt idx="0">
                  <c:v>4.4140046399879528E-2</c:v>
                </c:pt>
                <c:pt idx="1">
                  <c:v>4.5992753985865373E-2</c:v>
                </c:pt>
                <c:pt idx="2">
                  <c:v>4.7863428447886186E-2</c:v>
                </c:pt>
                <c:pt idx="3">
                  <c:v>4.9752332413599019E-2</c:v>
                </c:pt>
                <c:pt idx="4">
                  <c:v>4.6936489183691359E-2</c:v>
                </c:pt>
                <c:pt idx="5">
                  <c:v>4.3781944996129495E-2</c:v>
                </c:pt>
                <c:pt idx="6">
                  <c:v>4.0223678887605259E-2</c:v>
                </c:pt>
                <c:pt idx="7">
                  <c:v>3.6178889194204304E-2</c:v>
                </c:pt>
                <c:pt idx="8">
                  <c:v>3.5319667791381272E-2</c:v>
                </c:pt>
                <c:pt idx="9">
                  <c:v>3.4535471948650621E-2</c:v>
                </c:pt>
                <c:pt idx="10">
                  <c:v>3.3816886108802575E-2</c:v>
                </c:pt>
                <c:pt idx="11">
                  <c:v>3.3156006964560225E-2</c:v>
                </c:pt>
                <c:pt idx="12">
                  <c:v>3.2546151572133926E-2</c:v>
                </c:pt>
                <c:pt idx="13">
                  <c:v>3.19816305580337E-2</c:v>
                </c:pt>
                <c:pt idx="14">
                  <c:v>3.2905030568492331E-2</c:v>
                </c:pt>
                <c:pt idx="15">
                  <c:v>3.3823689506529642E-2</c:v>
                </c:pt>
                <c:pt idx="16">
                  <c:v>3.4737643792240959E-2</c:v>
                </c:pt>
              </c:numCache>
            </c:numRef>
          </c:yVal>
          <c:smooth val="0"/>
          <c:extLst>
            <c:ext xmlns:c16="http://schemas.microsoft.com/office/drawing/2014/chart" uri="{C3380CC4-5D6E-409C-BE32-E72D297353CC}">
              <c16:uniqueId val="{00000003-A29E-BB4B-880C-8749F7F74B57}"/>
            </c:ext>
          </c:extLst>
        </c:ser>
        <c:ser>
          <c:idx val="4"/>
          <c:order val="4"/>
          <c:tx>
            <c:strRef>
              <c:f>'Resin Fractions'!$F$24</c:f>
              <c:strCache>
                <c:ptCount val="1"/>
                <c:pt idx="0">
                  <c:v>PVC</c:v>
                </c:pt>
              </c:strCache>
            </c:strRef>
          </c:tx>
          <c:spPr>
            <a:ln w="19050" cap="rnd">
              <a:solidFill>
                <a:schemeClr val="accent5"/>
              </a:solidFill>
              <a:prstDash val="sysDash"/>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Fractions'!$F$25:$F$41</c:f>
              <c:numCache>
                <c:formatCode>0.00%</c:formatCode>
                <c:ptCount val="17"/>
                <c:pt idx="0">
                  <c:v>2.8474060634896001E-3</c:v>
                </c:pt>
                <c:pt idx="1">
                  <c:v>2.4422246975436598E-3</c:v>
                </c:pt>
                <c:pt idx="2">
                  <c:v>2.0331140318913493E-3</c:v>
                </c:pt>
                <c:pt idx="3">
                  <c:v>1.6200166306838191E-3</c:v>
                </c:pt>
                <c:pt idx="4">
                  <c:v>1.6934684678780773E-3</c:v>
                </c:pt>
                <c:pt idx="5">
                  <c:v>1.7757553876985781E-3</c:v>
                </c:pt>
                <c:pt idx="6">
                  <c:v>1.8685734750555278E-3</c:v>
                </c:pt>
                <c:pt idx="7">
                  <c:v>1.9740826280115029E-3</c:v>
                </c:pt>
                <c:pt idx="8">
                  <c:v>1.9636739076573061E-3</c:v>
                </c:pt>
                <c:pt idx="9">
                  <c:v>1.9541740567422072E-3</c:v>
                </c:pt>
                <c:pt idx="10">
                  <c:v>1.9454690139757383E-3</c:v>
                </c:pt>
                <c:pt idx="11">
                  <c:v>1.9374630376607612E-3</c:v>
                </c:pt>
                <c:pt idx="12">
                  <c:v>1.930075169742914E-3</c:v>
                </c:pt>
                <c:pt idx="13">
                  <c:v>1.9232364884082375E-3</c:v>
                </c:pt>
                <c:pt idx="14">
                  <c:v>1.886010864445041E-3</c:v>
                </c:pt>
                <c:pt idx="15">
                  <c:v>1.848976370411594E-3</c:v>
                </c:pt>
                <c:pt idx="16">
                  <c:v>1.8121315380809934E-3</c:v>
                </c:pt>
              </c:numCache>
            </c:numRef>
          </c:yVal>
          <c:smooth val="0"/>
          <c:extLst>
            <c:ext xmlns:c16="http://schemas.microsoft.com/office/drawing/2014/chart" uri="{C3380CC4-5D6E-409C-BE32-E72D297353CC}">
              <c16:uniqueId val="{00000004-A29E-BB4B-880C-8749F7F74B57}"/>
            </c:ext>
          </c:extLst>
        </c:ser>
        <c:ser>
          <c:idx val="5"/>
          <c:order val="5"/>
          <c:tx>
            <c:strRef>
              <c:f>'Resin Fractions'!$G$24</c:f>
              <c:strCache>
                <c:ptCount val="1"/>
                <c:pt idx="0">
                  <c:v>Other Resins</c:v>
                </c:pt>
              </c:strCache>
            </c:strRef>
          </c:tx>
          <c:spPr>
            <a:ln w="19050" cap="rnd">
              <a:solidFill>
                <a:schemeClr val="accent6"/>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Fractions'!$G$25:$G$41</c:f>
              <c:numCache>
                <c:formatCode>0.00%</c:formatCode>
                <c:ptCount val="17"/>
                <c:pt idx="0">
                  <c:v>9.1879332780378884E-3</c:v>
                </c:pt>
                <c:pt idx="1">
                  <c:v>7.629235648933916E-3</c:v>
                </c:pt>
                <c:pt idx="2">
                  <c:v>6.0554223441068233E-3</c:v>
                </c:pt>
                <c:pt idx="3">
                  <c:v>4.4662724128208178E-3</c:v>
                </c:pt>
                <c:pt idx="4">
                  <c:v>4.7625283031423179E-3</c:v>
                </c:pt>
                <c:pt idx="5">
                  <c:v>5.0944190444017351E-3</c:v>
                </c:pt>
                <c:pt idx="6">
                  <c:v>5.4687855157968717E-3</c:v>
                </c:pt>
                <c:pt idx="7">
                  <c:v>5.8943393105019923E-3</c:v>
                </c:pt>
                <c:pt idx="8">
                  <c:v>5.8219152147557674E-3</c:v>
                </c:pt>
                <c:pt idx="9">
                  <c:v>5.7558150517347893E-3</c:v>
                </c:pt>
                <c:pt idx="10">
                  <c:v>5.6952451805745794E-3</c:v>
                </c:pt>
                <c:pt idx="11">
                  <c:v>5.6395394285274417E-3</c:v>
                </c:pt>
                <c:pt idx="12">
                  <c:v>5.5881344877434227E-3</c:v>
                </c:pt>
                <c:pt idx="13">
                  <c:v>5.5405507987877963E-3</c:v>
                </c:pt>
                <c:pt idx="14">
                  <c:v>5.45354828536216E-3</c:v>
                </c:pt>
                <c:pt idx="15">
                  <c:v>5.3669924745707118E-3</c:v>
                </c:pt>
                <c:pt idx="16">
                  <c:v>5.280879934921324E-3</c:v>
                </c:pt>
              </c:numCache>
            </c:numRef>
          </c:yVal>
          <c:smooth val="0"/>
          <c:extLst>
            <c:ext xmlns:c16="http://schemas.microsoft.com/office/drawing/2014/chart" uri="{C3380CC4-5D6E-409C-BE32-E72D297353CC}">
              <c16:uniqueId val="{00000005-A29E-BB4B-880C-8749F7F74B57}"/>
            </c:ext>
          </c:extLst>
        </c:ser>
        <c:ser>
          <c:idx val="6"/>
          <c:order val="6"/>
          <c:tx>
            <c:strRef>
              <c:f>'Resin Fractions'!$H$24</c:f>
              <c:strCache>
                <c:ptCount val="1"/>
                <c:pt idx="0">
                  <c:v>PS</c:v>
                </c:pt>
              </c:strCache>
            </c:strRef>
          </c:tx>
          <c:spPr>
            <a:ln w="19050" cap="rnd">
              <a:solidFill>
                <a:schemeClr val="accent1">
                  <a:lumMod val="60000"/>
                </a:schemeClr>
              </a:solidFill>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Fractions'!$H$25:$H$41</c:f>
              <c:numCache>
                <c:formatCode>0.00%</c:formatCode>
                <c:ptCount val="17"/>
                <c:pt idx="0">
                  <c:v>1.452316662639028E-2</c:v>
                </c:pt>
                <c:pt idx="1">
                  <c:v>1.2002360056119083E-2</c:v>
                </c:pt>
                <c:pt idx="2">
                  <c:v>9.4571076318448969E-3</c:v>
                </c:pt>
                <c:pt idx="3">
                  <c:v>6.8870520205884852E-3</c:v>
                </c:pt>
                <c:pt idx="4">
                  <c:v>7.7590187639071601E-3</c:v>
                </c:pt>
                <c:pt idx="5">
                  <c:v>8.7358691768367903E-3</c:v>
                </c:pt>
                <c:pt idx="6">
                  <c:v>9.8377379447982787E-3</c:v>
                </c:pt>
                <c:pt idx="7">
                  <c:v>1.1090265805334528E-2</c:v>
                </c:pt>
                <c:pt idx="8">
                  <c:v>1.1124976996866319E-2</c:v>
                </c:pt>
                <c:pt idx="9">
                  <c:v>1.1156657273924033E-2</c:v>
                </c:pt>
                <c:pt idx="10">
                  <c:v>1.1185687010191136E-2</c:v>
                </c:pt>
                <c:pt idx="11">
                  <c:v>1.1212385486835166E-2</c:v>
                </c:pt>
                <c:pt idx="12">
                  <c:v>1.1237022684260242E-2</c:v>
                </c:pt>
                <c:pt idx="13">
                  <c:v>1.1259828444195655E-2</c:v>
                </c:pt>
                <c:pt idx="14">
                  <c:v>1.063693902773393E-2</c:v>
                </c:pt>
                <c:pt idx="15">
                  <c:v>1.0017247752707206E-2</c:v>
                </c:pt>
                <c:pt idx="16">
                  <c:v>9.4007300515477708E-3</c:v>
                </c:pt>
              </c:numCache>
            </c:numRef>
          </c:yVal>
          <c:smooth val="0"/>
          <c:extLst>
            <c:ext xmlns:c16="http://schemas.microsoft.com/office/drawing/2014/chart" uri="{C3380CC4-5D6E-409C-BE32-E72D297353CC}">
              <c16:uniqueId val="{00000006-A29E-BB4B-880C-8749F7F74B57}"/>
            </c:ext>
          </c:extLst>
        </c:ser>
        <c:ser>
          <c:idx val="7"/>
          <c:order val="7"/>
          <c:tx>
            <c:strRef>
              <c:f>'Resin Fractions'!$I$24</c:f>
              <c:strCache>
                <c:ptCount val="1"/>
                <c:pt idx="0">
                  <c:v>Total Plastic Fraction</c:v>
                </c:pt>
              </c:strCache>
            </c:strRef>
          </c:tx>
          <c:spPr>
            <a:ln w="19050" cap="rnd">
              <a:solidFill>
                <a:schemeClr val="accent2">
                  <a:lumMod val="60000"/>
                </a:schemeClr>
              </a:solidFill>
              <a:prstDash val="dash"/>
              <a:round/>
            </a:ln>
            <a:effectLst/>
          </c:spPr>
          <c:marker>
            <c:symbol val="none"/>
          </c:marker>
          <c:xVal>
            <c:numRef>
              <c:f>'Resin Fractions'!$A$25:$A$41</c:f>
              <c:numCache>
                <c:formatCode>General</c:formatCode>
                <c:ptCount val="17"/>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numCache>
            </c:numRef>
          </c:xVal>
          <c:yVal>
            <c:numRef>
              <c:f>'Resin Fractions'!$I$25:$I$41</c:f>
              <c:numCache>
                <c:formatCode>0.0%</c:formatCode>
                <c:ptCount val="17"/>
                <c:pt idx="0">
                  <c:v>0.13654560849758898</c:v>
                </c:pt>
                <c:pt idx="1">
                  <c:v>0.12946696036918431</c:v>
                </c:pt>
                <c:pt idx="2">
                  <c:v>0.12231966611746066</c:v>
                </c:pt>
                <c:pt idx="3">
                  <c:v>0.11510272231976183</c:v>
                </c:pt>
                <c:pt idx="4">
                  <c:v>0.11284015441835533</c:v>
                </c:pt>
                <c:pt idx="5">
                  <c:v>0.11030543574277711</c:v>
                </c:pt>
                <c:pt idx="6">
                  <c:v>0.10744632107463853</c:v>
                </c:pt>
                <c:pt idx="7">
                  <c:v>0.10419627816350492</c:v>
                </c:pt>
                <c:pt idx="8">
                  <c:v>0.10249039480502366</c:v>
                </c:pt>
                <c:pt idx="9">
                  <c:v>0.10093346589996008</c:v>
                </c:pt>
                <c:pt idx="10">
                  <c:v>9.9506797963372889E-2</c:v>
                </c:pt>
                <c:pt idx="11">
                  <c:v>9.8194699905263791E-2</c:v>
                </c:pt>
                <c:pt idx="12">
                  <c:v>9.6983903524258674E-2</c:v>
                </c:pt>
                <c:pt idx="13">
                  <c:v>9.5863113236327582E-2</c:v>
                </c:pt>
                <c:pt idx="14">
                  <c:v>9.5625145008250659E-2</c:v>
                </c:pt>
                <c:pt idx="15">
                  <c:v>9.5388398595845747E-2</c:v>
                </c:pt>
                <c:pt idx="16">
                  <c:v>9.5152864613336399E-2</c:v>
                </c:pt>
              </c:numCache>
            </c:numRef>
          </c:yVal>
          <c:smooth val="0"/>
          <c:extLst>
            <c:ext xmlns:c16="http://schemas.microsoft.com/office/drawing/2014/chart" uri="{C3380CC4-5D6E-409C-BE32-E72D297353CC}">
              <c16:uniqueId val="{00000007-A29E-BB4B-880C-8749F7F74B57}"/>
            </c:ext>
          </c:extLst>
        </c:ser>
        <c:dLbls>
          <c:showLegendKey val="0"/>
          <c:showVal val="0"/>
          <c:showCatName val="0"/>
          <c:showSerName val="0"/>
          <c:showPercent val="0"/>
          <c:showBubbleSize val="0"/>
        </c:dLbls>
        <c:axId val="1801278847"/>
        <c:axId val="1801280559"/>
      </c:scatterChart>
      <c:valAx>
        <c:axId val="180127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80559"/>
        <c:crosses val="autoZero"/>
        <c:crossBetween val="midCat"/>
      </c:valAx>
      <c:valAx>
        <c:axId val="1801280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78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'Waste Per Capita'!$B$2</c:f>
              <c:strCache>
                <c:ptCount val="1"/>
                <c:pt idx="0">
                  <c:v>Statewide Population</c:v>
                </c:pt>
              </c:strCache>
            </c:strRef>
          </c:tx>
          <c:spPr>
            <a:ln w="19050" cap="rnd">
              <a:solidFill>
                <a:schemeClr val="accent1"/>
              </a:solidFill>
              <a:round/>
            </a:ln>
            <a:effectLst/>
          </c:spPr>
          <c:marker>
            <c:symbol val="none"/>
          </c:marker>
          <c:xVal>
            <c:numRef>
              <c:f>'Waste Per Capita'!$A$3:$A$18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xVal>
          <c:yVal>
            <c:numRef>
              <c:f>'Waste Per Capita'!$B$3:$B$18</c:f>
              <c:numCache>
                <c:formatCode>#,##0</c:formatCode>
                <c:ptCount val="16"/>
                <c:pt idx="0">
                  <c:v>39648938</c:v>
                </c:pt>
                <c:pt idx="1">
                  <c:v>39605361</c:v>
                </c:pt>
                <c:pt idx="2">
                  <c:v>39519535</c:v>
                </c:pt>
                <c:pt idx="3">
                  <c:v>39352398</c:v>
                </c:pt>
                <c:pt idx="4">
                  <c:v>39103587</c:v>
                </c:pt>
                <c:pt idx="5">
                  <c:v>38865532</c:v>
                </c:pt>
                <c:pt idx="6">
                  <c:v>38556731</c:v>
                </c:pt>
                <c:pt idx="7">
                  <c:v>38269864</c:v>
                </c:pt>
                <c:pt idx="8">
                  <c:v>37924661</c:v>
                </c:pt>
                <c:pt idx="9">
                  <c:v>37561624</c:v>
                </c:pt>
                <c:pt idx="10">
                  <c:v>37253956</c:v>
                </c:pt>
                <c:pt idx="11">
                  <c:v>36966713</c:v>
                </c:pt>
                <c:pt idx="12">
                  <c:v>36704375</c:v>
                </c:pt>
                <c:pt idx="13">
                  <c:v>36399676</c:v>
                </c:pt>
                <c:pt idx="14">
                  <c:v>36116202</c:v>
                </c:pt>
                <c:pt idx="15">
                  <c:v>35869173</c:v>
                </c:pt>
              </c:numCache>
            </c:numRef>
          </c:yVal>
          <c:smooth val="0"/>
          <c:extLst>
            <c:ext xmlns:c16="http://schemas.microsoft.com/office/drawing/2014/chart" uri="{C3380CC4-5D6E-409C-BE32-E72D297353CC}">
              <c16:uniqueId val="{00000000-ACCC-8841-90C9-5C0E958EEE7A}"/>
            </c:ext>
          </c:extLst>
        </c:ser>
        <c:dLbls>
          <c:showLegendKey val="0"/>
          <c:showVal val="0"/>
          <c:showCatName val="0"/>
          <c:showSerName val="0"/>
          <c:showPercent val="0"/>
          <c:showBubbleSize val="0"/>
        </c:dLbls>
        <c:axId val="1570668239"/>
        <c:axId val="1727528495"/>
      </c:scatterChart>
      <c:scatterChart>
        <c:scatterStyle val="lineMarker"/>
        <c:varyColors val="0"/>
        <c:ser>
          <c:idx val="1"/>
          <c:order val="1"/>
          <c:tx>
            <c:strRef>
              <c:f>'Waste Per Capita'!$C$2</c:f>
              <c:strCache>
                <c:ptCount val="1"/>
                <c:pt idx="0">
                  <c:v>Waste Per Capita (Tons / Person)</c:v>
                </c:pt>
              </c:strCache>
            </c:strRef>
          </c:tx>
          <c:spPr>
            <a:ln w="19050" cap="rnd">
              <a:solidFill>
                <a:schemeClr val="accent2"/>
              </a:solidFill>
              <a:round/>
            </a:ln>
            <a:effectLst/>
          </c:spPr>
          <c:marker>
            <c:symbol val="none"/>
          </c:marker>
          <c:xVal>
            <c:numRef>
              <c:f>'Waste Per Capita'!$A$3:$A$18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xVal>
          <c:yVal>
            <c:numRef>
              <c:f>'Waste Per Capita'!$C$3:$C$18</c:f>
              <c:numCache>
                <c:formatCode>General</c:formatCode>
                <c:ptCount val="16"/>
                <c:pt idx="0">
                  <c:v>0.91270603171978815</c:v>
                </c:pt>
                <c:pt idx="1">
                  <c:v>0.90932240321625002</c:v>
                </c:pt>
                <c:pt idx="2">
                  <c:v>0.90689982120615464</c:v>
                </c:pt>
                <c:pt idx="3">
                  <c:v>0.90633552767314451</c:v>
                </c:pt>
                <c:pt idx="4">
                  <c:v>0.8631365578033463</c:v>
                </c:pt>
                <c:pt idx="5">
                  <c:v>0.81915756499497083</c:v>
                </c:pt>
                <c:pt idx="6">
                  <c:v>0.77605784654731436</c:v>
                </c:pt>
                <c:pt idx="7">
                  <c:v>0.73184249372232002</c:v>
                </c:pt>
                <c:pt idx="8">
                  <c:v>0.77383103419363675</c:v>
                </c:pt>
                <c:pt idx="9">
                  <c:v>0.81697869564883885</c:v>
                </c:pt>
                <c:pt idx="10">
                  <c:v>0.85968892863005375</c:v>
                </c:pt>
                <c:pt idx="11">
                  <c:v>0.90261150510649202</c:v>
                </c:pt>
                <c:pt idx="12">
                  <c:v>0.94556432029339188</c:v>
                </c:pt>
                <c:pt idx="13">
                  <c:v>0.99028668105638651</c:v>
                </c:pt>
                <c:pt idx="14">
                  <c:v>1.0006348080737921</c:v>
                </c:pt>
                <c:pt idx="15">
                  <c:v>1.0101192847596616</c:v>
                </c:pt>
              </c:numCache>
            </c:numRef>
          </c:yVal>
          <c:smooth val="0"/>
          <c:extLst>
            <c:ext xmlns:c16="http://schemas.microsoft.com/office/drawing/2014/chart" uri="{C3380CC4-5D6E-409C-BE32-E72D297353CC}">
              <c16:uniqueId val="{00000001-ACCC-8841-90C9-5C0E958EEE7A}"/>
            </c:ext>
          </c:extLst>
        </c:ser>
        <c:dLbls>
          <c:showLegendKey val="0"/>
          <c:showVal val="0"/>
          <c:showCatName val="0"/>
          <c:showSerName val="0"/>
          <c:showPercent val="0"/>
          <c:showBubbleSize val="0"/>
        </c:dLbls>
        <c:axId val="974937391"/>
        <c:axId val="974933487"/>
      </c:scatterChart>
      <c:valAx>
        <c:axId val="1570668239"/>
        <c:scaling>
          <c:orientation val="minMax"/>
          <c:max val="2020"/>
          <c:min val="20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28495"/>
        <c:crosses val="autoZero"/>
        <c:crossBetween val="midCat"/>
      </c:valAx>
      <c:valAx>
        <c:axId val="172752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668239"/>
        <c:crosses val="autoZero"/>
        <c:crossBetween val="midCat"/>
      </c:valAx>
      <c:valAx>
        <c:axId val="9749334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Mt Waste/Person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37391"/>
        <c:crosses val="max"/>
        <c:crossBetween val="midCat"/>
      </c:valAx>
      <c:valAx>
        <c:axId val="974937391"/>
        <c:scaling>
          <c:orientation val="minMax"/>
        </c:scaling>
        <c:delete val="1"/>
        <c:axPos val="b"/>
        <c:numFmt formatCode="General" sourceLinked="1"/>
        <c:majorTickMark val="out"/>
        <c:minorTickMark val="none"/>
        <c:tickLblPos val="nextTo"/>
        <c:crossAx val="9749334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Solid Waste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'DRS County Waste Raw'!$L$1</c:f>
              <c:strCache>
                <c:ptCount val="1"/>
                <c:pt idx="0">
                  <c:v>Landfill</c:v>
                </c:pt>
              </c:strCache>
            </c:strRef>
          </c:tx>
          <c:spPr>
            <a:ln w="28575" cap="rnd">
              <a:solidFill>
                <a:schemeClr val="accent1"/>
              </a:solidFill>
              <a:round/>
            </a:ln>
            <a:effectLst/>
          </c:spPr>
          <c:marker>
            <c:symbol val="none"/>
          </c:marke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Raw'!$L$3:$L$18</c:f>
              <c:numCache>
                <c:formatCode>#,##0</c:formatCode>
                <c:ptCount val="16"/>
                <c:pt idx="0">
                  <c:v>35040657.225059658</c:v>
                </c:pt>
                <c:pt idx="1">
                  <c:v>36585566.098003618</c:v>
                </c:pt>
                <c:pt idx="2">
                  <c:v>35830732.223230474</c:v>
                </c:pt>
                <c:pt idx="3">
                  <c:v>33982937.422867514</c:v>
                </c:pt>
                <c:pt idx="4">
                  <c:v>31593454.691470053</c:v>
                </c:pt>
                <c:pt idx="5">
                  <c:v>29875750.417422861</c:v>
                </c:pt>
                <c:pt idx="6">
                  <c:v>28014432.168784026</c:v>
                </c:pt>
                <c:pt idx="7">
                  <c:v>27175097.577132475</c:v>
                </c:pt>
                <c:pt idx="8">
                  <c:v>26404682.377495456</c:v>
                </c:pt>
                <c:pt idx="9">
                  <c:v>26968278.784029048</c:v>
                </c:pt>
                <c:pt idx="10">
                  <c:v>27263736.506352078</c:v>
                </c:pt>
                <c:pt idx="11">
                  <c:v>27895255.562613435</c:v>
                </c:pt>
                <c:pt idx="12">
                  <c:v>31865259.764065336</c:v>
                </c:pt>
                <c:pt idx="13">
                  <c:v>35165907.413793109</c:v>
                </c:pt>
                <c:pt idx="14">
                  <c:v>37196403.003629759</c:v>
                </c:pt>
                <c:pt idx="15">
                  <c:v>39602246.651542649</c:v>
                </c:pt>
              </c:numCache>
            </c:numRef>
          </c:val>
          <c:smooth val="0"/>
          <c:extLst>
            <c:ext xmlns:c16="http://schemas.microsoft.com/office/drawing/2014/chart" uri="{C3380CC4-5D6E-409C-BE32-E72D297353CC}">
              <c16:uniqueId val="{00000000-7352-004F-ACDE-F97FD1CFB956}"/>
            </c:ext>
          </c:extLst>
        </c:ser>
        <c:ser>
          <c:idx val="1"/>
          <c:order val="1"/>
          <c:tx>
            <c:strRef>
              <c:f>'DRS County Waste Raw'!$M$1</c:f>
              <c:strCache>
                <c:ptCount val="1"/>
                <c:pt idx="0">
                  <c:v>Export</c:v>
                </c:pt>
              </c:strCache>
            </c:strRef>
          </c:tx>
          <c:spPr>
            <a:ln w="28575" cap="rnd">
              <a:solidFill>
                <a:schemeClr val="accent2"/>
              </a:solidFill>
              <a:round/>
            </a:ln>
            <a:effectLst/>
          </c:spPr>
          <c:marker>
            <c:symbol val="none"/>
          </c:marke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Raw'!$M$3:$M$18</c:f>
              <c:numCache>
                <c:formatCode>#,##0</c:formatCode>
                <c:ptCount val="16"/>
                <c:pt idx="0">
                  <c:v>183946.94603198333</c:v>
                </c:pt>
                <c:pt idx="1">
                  <c:v>387659.38294010889</c:v>
                </c:pt>
                <c:pt idx="2">
                  <c:v>384732.1960072596</c:v>
                </c:pt>
                <c:pt idx="3">
                  <c:v>327837.2141560798</c:v>
                </c:pt>
                <c:pt idx="4">
                  <c:v>346531.23411978222</c:v>
                </c:pt>
                <c:pt idx="5">
                  <c:v>289247.36842105264</c:v>
                </c:pt>
                <c:pt idx="6">
                  <c:v>293451.98729582573</c:v>
                </c:pt>
                <c:pt idx="7">
                  <c:v>248181.63339382934</c:v>
                </c:pt>
                <c:pt idx="8">
                  <c:v>226457.52268602542</c:v>
                </c:pt>
                <c:pt idx="9">
                  <c:v>277525.0635208711</c:v>
                </c:pt>
                <c:pt idx="10">
                  <c:v>320759.78221415618</c:v>
                </c:pt>
                <c:pt idx="11">
                  <c:v>329248.18511796731</c:v>
                </c:pt>
                <c:pt idx="12">
                  <c:v>364665.08166969143</c:v>
                </c:pt>
                <c:pt idx="13">
                  <c:v>423087.64065335749</c:v>
                </c:pt>
                <c:pt idx="14">
                  <c:v>389085.07259528124</c:v>
                </c:pt>
                <c:pt idx="15">
                  <c:v>408866.56079854816</c:v>
                </c:pt>
              </c:numCache>
            </c:numRef>
          </c:val>
          <c:smooth val="0"/>
          <c:extLst>
            <c:ext xmlns:c16="http://schemas.microsoft.com/office/drawing/2014/chart" uri="{C3380CC4-5D6E-409C-BE32-E72D297353CC}">
              <c16:uniqueId val="{00000001-7352-004F-ACDE-F97FD1CFB956}"/>
            </c:ext>
          </c:extLst>
        </c:ser>
        <c:ser>
          <c:idx val="2"/>
          <c:order val="2"/>
          <c:tx>
            <c:strRef>
              <c:f>'DRS County Waste Raw'!$N$1</c:f>
              <c:strCache>
                <c:ptCount val="1"/>
                <c:pt idx="0">
                  <c:v>Transformation</c:v>
                </c:pt>
              </c:strCache>
            </c:strRef>
          </c:tx>
          <c:spPr>
            <a:ln w="28575" cap="rnd">
              <a:solidFill>
                <a:schemeClr val="accent3"/>
              </a:solidFill>
              <a:round/>
            </a:ln>
            <a:effectLst/>
          </c:spPr>
          <c:marker>
            <c:symbol val="none"/>
          </c:marke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Raw'!$N$3:$N$18</c:f>
              <c:numCache>
                <c:formatCode>#,##0</c:formatCode>
                <c:ptCount val="16"/>
                <c:pt idx="0">
                  <c:v>597710.03629764053</c:v>
                </c:pt>
                <c:pt idx="1">
                  <c:v>586697.7676950997</c:v>
                </c:pt>
                <c:pt idx="2">
                  <c:v>614025.09981851175</c:v>
                </c:pt>
                <c:pt idx="3">
                  <c:v>651309.64609800361</c:v>
                </c:pt>
                <c:pt idx="4">
                  <c:v>725759.15607985458</c:v>
                </c:pt>
                <c:pt idx="5">
                  <c:v>737204.782214156</c:v>
                </c:pt>
                <c:pt idx="6">
                  <c:v>741932.41379310342</c:v>
                </c:pt>
                <c:pt idx="7">
                  <c:v>776396.22504537203</c:v>
                </c:pt>
                <c:pt idx="8">
                  <c:v>743699.60072595277</c:v>
                </c:pt>
                <c:pt idx="9">
                  <c:v>745666.66061706003</c:v>
                </c:pt>
                <c:pt idx="10">
                  <c:v>769708.95644283108</c:v>
                </c:pt>
                <c:pt idx="11">
                  <c:v>776609.5009074409</c:v>
                </c:pt>
                <c:pt idx="12">
                  <c:v>716742.11433756782</c:v>
                </c:pt>
                <c:pt idx="13">
                  <c:v>790233.18511796719</c:v>
                </c:pt>
                <c:pt idx="14">
                  <c:v>762811.79673321219</c:v>
                </c:pt>
                <c:pt idx="15">
                  <c:v>736175.68965517241</c:v>
                </c:pt>
              </c:numCache>
            </c:numRef>
          </c:val>
          <c:smooth val="0"/>
          <c:extLst>
            <c:ext xmlns:c16="http://schemas.microsoft.com/office/drawing/2014/chart" uri="{C3380CC4-5D6E-409C-BE32-E72D297353CC}">
              <c16:uniqueId val="{00000002-7352-004F-ACDE-F97FD1CFB956}"/>
            </c:ext>
          </c:extLst>
        </c:ser>
        <c:dLbls>
          <c:showLegendKey val="0"/>
          <c:showVal val="0"/>
          <c:showCatName val="0"/>
          <c:showSerName val="0"/>
          <c:showPercent val="0"/>
          <c:showBubbleSize val="0"/>
        </c:dLbls>
        <c:smooth val="0"/>
        <c:axId val="700798559"/>
        <c:axId val="700693919"/>
      </c:lineChart>
      <c:dateAx>
        <c:axId val="7007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93919"/>
        <c:crosses val="autoZero"/>
        <c:auto val="0"/>
        <c:lblOffset val="100"/>
        <c:baseTimeUnit val="days"/>
      </c:dateAx>
      <c:valAx>
        <c:axId val="70069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Solid</a:t>
                </a:r>
                <a:r>
                  <a:rPr lang="en-US" baseline="0"/>
                  <a:t> Waste (Metric 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9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'DRS County Waste Raw'!$L$1</c:f>
              <c:strCache>
                <c:ptCount val="1"/>
                <c:pt idx="0">
                  <c:v>Landfill</c:v>
                </c:pt>
              </c:strCache>
            </c:strRef>
          </c:tx>
          <c:spPr>
            <a:solidFill>
              <a:schemeClr val="accent1">
                <a:alpha val="75000"/>
              </a:schemeClr>
            </a:solidFill>
            <a:ln>
              <a:noFill/>
            </a:ln>
            <a:effectLst/>
          </c:spP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Raw'!$L$3:$L$18</c:f>
              <c:numCache>
                <c:formatCode>#,##0</c:formatCode>
                <c:ptCount val="16"/>
                <c:pt idx="0">
                  <c:v>35040657.225059658</c:v>
                </c:pt>
                <c:pt idx="1">
                  <c:v>36585566.098003618</c:v>
                </c:pt>
                <c:pt idx="2">
                  <c:v>35830732.223230474</c:v>
                </c:pt>
                <c:pt idx="3">
                  <c:v>33982937.422867514</c:v>
                </c:pt>
                <c:pt idx="4">
                  <c:v>31593454.691470053</c:v>
                </c:pt>
                <c:pt idx="5">
                  <c:v>29875750.417422861</c:v>
                </c:pt>
                <c:pt idx="6">
                  <c:v>28014432.168784026</c:v>
                </c:pt>
                <c:pt idx="7">
                  <c:v>27175097.577132475</c:v>
                </c:pt>
                <c:pt idx="8">
                  <c:v>26404682.377495456</c:v>
                </c:pt>
                <c:pt idx="9">
                  <c:v>26968278.784029048</c:v>
                </c:pt>
                <c:pt idx="10">
                  <c:v>27263736.506352078</c:v>
                </c:pt>
                <c:pt idx="11">
                  <c:v>27895255.562613435</c:v>
                </c:pt>
                <c:pt idx="12">
                  <c:v>31865259.764065336</c:v>
                </c:pt>
                <c:pt idx="13">
                  <c:v>35165907.413793109</c:v>
                </c:pt>
                <c:pt idx="14">
                  <c:v>37196403.003629759</c:v>
                </c:pt>
                <c:pt idx="15">
                  <c:v>39602246.651542649</c:v>
                </c:pt>
              </c:numCache>
            </c:numRef>
          </c:val>
          <c:extLst>
            <c:ext xmlns:c16="http://schemas.microsoft.com/office/drawing/2014/chart" uri="{C3380CC4-5D6E-409C-BE32-E72D297353CC}">
              <c16:uniqueId val="{00000000-AC88-ED4A-8B67-2F8FD36BD341}"/>
            </c:ext>
          </c:extLst>
        </c:ser>
        <c:ser>
          <c:idx val="1"/>
          <c:order val="1"/>
          <c:tx>
            <c:strRef>
              <c:f>'DRS County Waste Raw'!$M$1</c:f>
              <c:strCache>
                <c:ptCount val="1"/>
                <c:pt idx="0">
                  <c:v>Export</c:v>
                </c:pt>
              </c:strCache>
            </c:strRef>
          </c:tx>
          <c:spPr>
            <a:solidFill>
              <a:schemeClr val="accent2"/>
            </a:solidFill>
            <a:ln>
              <a:noFill/>
            </a:ln>
            <a:effectLst/>
          </c:spP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Raw'!$M$3:$M$18</c:f>
              <c:numCache>
                <c:formatCode>#,##0</c:formatCode>
                <c:ptCount val="16"/>
                <c:pt idx="0">
                  <c:v>183946.94603198333</c:v>
                </c:pt>
                <c:pt idx="1">
                  <c:v>387659.38294010889</c:v>
                </c:pt>
                <c:pt idx="2">
                  <c:v>384732.1960072596</c:v>
                </c:pt>
                <c:pt idx="3">
                  <c:v>327837.2141560798</c:v>
                </c:pt>
                <c:pt idx="4">
                  <c:v>346531.23411978222</c:v>
                </c:pt>
                <c:pt idx="5">
                  <c:v>289247.36842105264</c:v>
                </c:pt>
                <c:pt idx="6">
                  <c:v>293451.98729582573</c:v>
                </c:pt>
                <c:pt idx="7">
                  <c:v>248181.63339382934</c:v>
                </c:pt>
                <c:pt idx="8">
                  <c:v>226457.52268602542</c:v>
                </c:pt>
                <c:pt idx="9">
                  <c:v>277525.0635208711</c:v>
                </c:pt>
                <c:pt idx="10">
                  <c:v>320759.78221415618</c:v>
                </c:pt>
                <c:pt idx="11">
                  <c:v>329248.18511796731</c:v>
                </c:pt>
                <c:pt idx="12">
                  <c:v>364665.08166969143</c:v>
                </c:pt>
                <c:pt idx="13">
                  <c:v>423087.64065335749</c:v>
                </c:pt>
                <c:pt idx="14">
                  <c:v>389085.07259528124</c:v>
                </c:pt>
                <c:pt idx="15">
                  <c:v>408866.56079854816</c:v>
                </c:pt>
              </c:numCache>
            </c:numRef>
          </c:val>
          <c:extLst>
            <c:ext xmlns:c16="http://schemas.microsoft.com/office/drawing/2014/chart" uri="{C3380CC4-5D6E-409C-BE32-E72D297353CC}">
              <c16:uniqueId val="{00000001-AC88-ED4A-8B67-2F8FD36BD341}"/>
            </c:ext>
          </c:extLst>
        </c:ser>
        <c:ser>
          <c:idx val="2"/>
          <c:order val="2"/>
          <c:tx>
            <c:strRef>
              <c:f>'DRS County Waste Raw'!$N$1</c:f>
              <c:strCache>
                <c:ptCount val="1"/>
                <c:pt idx="0">
                  <c:v>Transformation</c:v>
                </c:pt>
              </c:strCache>
            </c:strRef>
          </c:tx>
          <c:spPr>
            <a:solidFill>
              <a:schemeClr val="accent3"/>
            </a:solidFill>
            <a:ln>
              <a:noFill/>
            </a:ln>
            <a:effectLst/>
          </c:spPr>
          <c:cat>
            <c:numRef>
              <c:f>'DRS County Waste Raw'!$K$3:$K$18</c:f>
              <c:numCache>
                <c:formatCode>General</c:formatCode>
                <c:ptCount val="16"/>
                <c:pt idx="0">
                  <c:v>2020</c:v>
                </c:pt>
                <c:pt idx="1">
                  <c:v>2019</c:v>
                </c:pt>
                <c:pt idx="2">
                  <c:v>2018</c:v>
                </c:pt>
                <c:pt idx="3">
                  <c:v>2017</c:v>
                </c:pt>
                <c:pt idx="4">
                  <c:v>2016</c:v>
                </c:pt>
                <c:pt idx="5">
                  <c:v>2015</c:v>
                </c:pt>
                <c:pt idx="6">
                  <c:v>2014</c:v>
                </c:pt>
                <c:pt idx="7">
                  <c:v>2013</c:v>
                </c:pt>
                <c:pt idx="8">
                  <c:v>2012</c:v>
                </c:pt>
                <c:pt idx="9">
                  <c:v>2011</c:v>
                </c:pt>
                <c:pt idx="10">
                  <c:v>2010</c:v>
                </c:pt>
                <c:pt idx="11">
                  <c:v>2009</c:v>
                </c:pt>
                <c:pt idx="12">
                  <c:v>2008</c:v>
                </c:pt>
                <c:pt idx="13">
                  <c:v>2007</c:v>
                </c:pt>
                <c:pt idx="14">
                  <c:v>2006</c:v>
                </c:pt>
                <c:pt idx="15">
                  <c:v>2005</c:v>
                </c:pt>
              </c:numCache>
            </c:numRef>
          </c:cat>
          <c:val>
            <c:numRef>
              <c:f>'DRS County Waste Raw'!$N$3:$N$18</c:f>
              <c:numCache>
                <c:formatCode>#,##0</c:formatCode>
                <c:ptCount val="16"/>
                <c:pt idx="0">
                  <c:v>597710.03629764053</c:v>
                </c:pt>
                <c:pt idx="1">
                  <c:v>586697.7676950997</c:v>
                </c:pt>
                <c:pt idx="2">
                  <c:v>614025.09981851175</c:v>
                </c:pt>
                <c:pt idx="3">
                  <c:v>651309.64609800361</c:v>
                </c:pt>
                <c:pt idx="4">
                  <c:v>725759.15607985458</c:v>
                </c:pt>
                <c:pt idx="5">
                  <c:v>737204.782214156</c:v>
                </c:pt>
                <c:pt idx="6">
                  <c:v>741932.41379310342</c:v>
                </c:pt>
                <c:pt idx="7">
                  <c:v>776396.22504537203</c:v>
                </c:pt>
                <c:pt idx="8">
                  <c:v>743699.60072595277</c:v>
                </c:pt>
                <c:pt idx="9">
                  <c:v>745666.66061706003</c:v>
                </c:pt>
                <c:pt idx="10">
                  <c:v>769708.95644283108</c:v>
                </c:pt>
                <c:pt idx="11">
                  <c:v>776609.5009074409</c:v>
                </c:pt>
                <c:pt idx="12">
                  <c:v>716742.11433756782</c:v>
                </c:pt>
                <c:pt idx="13">
                  <c:v>790233.18511796719</c:v>
                </c:pt>
                <c:pt idx="14">
                  <c:v>762811.79673321219</c:v>
                </c:pt>
                <c:pt idx="15">
                  <c:v>736175.68965517241</c:v>
                </c:pt>
              </c:numCache>
            </c:numRef>
          </c:val>
          <c:extLst>
            <c:ext xmlns:c16="http://schemas.microsoft.com/office/drawing/2014/chart" uri="{C3380CC4-5D6E-409C-BE32-E72D297353CC}">
              <c16:uniqueId val="{00000002-AC88-ED4A-8B67-2F8FD36BD341}"/>
            </c:ext>
          </c:extLst>
        </c:ser>
        <c:dLbls>
          <c:showLegendKey val="0"/>
          <c:showVal val="0"/>
          <c:showCatName val="0"/>
          <c:showSerName val="0"/>
          <c:showPercent val="0"/>
          <c:showBubbleSize val="0"/>
        </c:dLbls>
        <c:axId val="700798559"/>
        <c:axId val="700693919"/>
      </c:areaChart>
      <c:dateAx>
        <c:axId val="700798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93919"/>
        <c:crosses val="autoZero"/>
        <c:auto val="0"/>
        <c:lblOffset val="100"/>
        <c:baseTimeUnit val="days"/>
      </c:dateAx>
      <c:valAx>
        <c:axId val="70069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98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'RDRS 2021 Data'!$N$2</c:f>
              <c:strCache>
                <c:ptCount val="1"/>
                <c:pt idx="0">
                  <c:v>In state</c:v>
                </c:pt>
              </c:strCache>
            </c:strRef>
          </c:tx>
          <c:spPr>
            <a:solidFill>
              <a:schemeClr val="accent1"/>
            </a:solidFill>
            <a:ln>
              <a:noFill/>
            </a:ln>
            <a:effectLst/>
          </c:spPr>
          <c:invertIfNegative val="0"/>
          <c:cat>
            <c:strRef>
              <c:f>'RDRS 2021 Data'!$O$1:$U$1</c:f>
              <c:strCache>
                <c:ptCount val="7"/>
                <c:pt idx="0">
                  <c:v>PET</c:v>
                </c:pt>
                <c:pt idx="1">
                  <c:v>HDPE</c:v>
                </c:pt>
                <c:pt idx="2">
                  <c:v>PP</c:v>
                </c:pt>
                <c:pt idx="3">
                  <c:v>LDPE</c:v>
                </c:pt>
                <c:pt idx="4">
                  <c:v>PVC</c:v>
                </c:pt>
                <c:pt idx="5">
                  <c:v>Other Resins</c:v>
                </c:pt>
                <c:pt idx="6">
                  <c:v>PS</c:v>
                </c:pt>
              </c:strCache>
            </c:strRef>
          </c:cat>
          <c:val>
            <c:numRef>
              <c:f>'RDRS 2021 Data'!$O$2:$U$2</c:f>
              <c:numCache>
                <c:formatCode>#,##0</c:formatCode>
                <c:ptCount val="7"/>
                <c:pt idx="0">
                  <c:v>185196.86025408344</c:v>
                </c:pt>
                <c:pt idx="1">
                  <c:v>44567.241379310348</c:v>
                </c:pt>
                <c:pt idx="2">
                  <c:v>15143.076225045372</c:v>
                </c:pt>
                <c:pt idx="3">
                  <c:v>42069.382940108888</c:v>
                </c:pt>
                <c:pt idx="4">
                  <c:v>7.6225045372050815</c:v>
                </c:pt>
                <c:pt idx="5">
                  <c:v>45211.724137931029</c:v>
                </c:pt>
                <c:pt idx="6">
                  <c:v>392.42286751361155</c:v>
                </c:pt>
              </c:numCache>
            </c:numRef>
          </c:val>
          <c:extLst>
            <c:ext xmlns:c16="http://schemas.microsoft.com/office/drawing/2014/chart" uri="{C3380CC4-5D6E-409C-BE32-E72D297353CC}">
              <c16:uniqueId val="{00000000-14E4-8448-98AA-0F9239A9A4D7}"/>
            </c:ext>
          </c:extLst>
        </c:ser>
        <c:ser>
          <c:idx val="1"/>
          <c:order val="1"/>
          <c:tx>
            <c:strRef>
              <c:f>'RDRS 2021 Data'!$N$3</c:f>
              <c:strCache>
                <c:ptCount val="1"/>
                <c:pt idx="0">
                  <c:v>Out of state</c:v>
                </c:pt>
              </c:strCache>
            </c:strRef>
          </c:tx>
          <c:spPr>
            <a:solidFill>
              <a:schemeClr val="accent2"/>
            </a:solidFill>
            <a:ln>
              <a:noFill/>
            </a:ln>
            <a:effectLst/>
          </c:spPr>
          <c:invertIfNegative val="0"/>
          <c:cat>
            <c:strRef>
              <c:f>'RDRS 2021 Data'!$O$1:$U$1</c:f>
              <c:strCache>
                <c:ptCount val="7"/>
                <c:pt idx="0">
                  <c:v>PET</c:v>
                </c:pt>
                <c:pt idx="1">
                  <c:v>HDPE</c:v>
                </c:pt>
                <c:pt idx="2">
                  <c:v>PP</c:v>
                </c:pt>
                <c:pt idx="3">
                  <c:v>LDPE</c:v>
                </c:pt>
                <c:pt idx="4">
                  <c:v>PVC</c:v>
                </c:pt>
                <c:pt idx="5">
                  <c:v>Other Resins</c:v>
                </c:pt>
                <c:pt idx="6">
                  <c:v>PS</c:v>
                </c:pt>
              </c:strCache>
            </c:strRef>
          </c:cat>
          <c:val>
            <c:numRef>
              <c:f>'RDRS 2021 Data'!$O$3:$U$3</c:f>
              <c:numCache>
                <c:formatCode>#,##0</c:formatCode>
                <c:ptCount val="7"/>
                <c:pt idx="0">
                  <c:v>39901.705989110706</c:v>
                </c:pt>
                <c:pt idx="1">
                  <c:v>39901.705989110706</c:v>
                </c:pt>
                <c:pt idx="2">
                  <c:v>5231.125226860253</c:v>
                </c:pt>
                <c:pt idx="3">
                  <c:v>19123.829401088929</c:v>
                </c:pt>
                <c:pt idx="4">
                  <c:v>118.78402903811251</c:v>
                </c:pt>
                <c:pt idx="5">
                  <c:v>16976.515426497277</c:v>
                </c:pt>
                <c:pt idx="6">
                  <c:v>63.865698729582569</c:v>
                </c:pt>
              </c:numCache>
            </c:numRef>
          </c:val>
          <c:extLst>
            <c:ext xmlns:c16="http://schemas.microsoft.com/office/drawing/2014/chart" uri="{C3380CC4-5D6E-409C-BE32-E72D297353CC}">
              <c16:uniqueId val="{00000001-14E4-8448-98AA-0F9239A9A4D7}"/>
            </c:ext>
          </c:extLst>
        </c:ser>
        <c:dLbls>
          <c:showLegendKey val="0"/>
          <c:showVal val="0"/>
          <c:showCatName val="0"/>
          <c:showSerName val="0"/>
          <c:showPercent val="0"/>
          <c:showBubbleSize val="0"/>
        </c:dLbls>
        <c:gapWidth val="219"/>
        <c:overlap val="-27"/>
        <c:axId val="1553429663"/>
        <c:axId val="1553431375"/>
      </c:barChart>
      <c:catAx>
        <c:axId val="15534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31375"/>
        <c:crosses val="autoZero"/>
        <c:auto val="1"/>
        <c:lblAlgn val="ctr"/>
        <c:lblOffset val="100"/>
        <c:noMultiLvlLbl val="0"/>
      </c:catAx>
      <c:valAx>
        <c:axId val="1553431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29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18274</xdr:colOff>
      <xdr:row>2</xdr:row>
      <xdr:rowOff>27409</xdr:rowOff>
    </xdr:from>
    <xdr:to>
      <xdr:col>22</xdr:col>
      <xdr:colOff>402014</xdr:colOff>
      <xdr:row>7</xdr:row>
      <xdr:rowOff>118777</xdr:rowOff>
    </xdr:to>
    <xdr:sp macro="" textlink="">
      <xdr:nvSpPr>
        <xdr:cNvPr id="2" name="TextBox 1">
          <a:extLst>
            <a:ext uri="{FF2B5EF4-FFF2-40B4-BE49-F238E27FC236}">
              <a16:creationId xmlns:a16="http://schemas.microsoft.com/office/drawing/2014/main" id="{B61CBF72-3BBE-4A06-5BBD-D8EE02A6B6B5}"/>
            </a:ext>
          </a:extLst>
        </xdr:cNvPr>
        <xdr:cNvSpPr txBox="1"/>
      </xdr:nvSpPr>
      <xdr:spPr>
        <a:xfrm>
          <a:off x="16756691" y="420287"/>
          <a:ext cx="3234388" cy="109640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Statewide study on solid waste materials disposed in California landfills. This study estimates the quantity and composition of the franchised commercial, franchised residential, mixed waste, and self-hauled waste streams in California and aggregates this data to estimate the statewide composition.</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48875</xdr:colOff>
      <xdr:row>0</xdr:row>
      <xdr:rowOff>188480</xdr:rowOff>
    </xdr:from>
    <xdr:to>
      <xdr:col>24</xdr:col>
      <xdr:colOff>23090</xdr:colOff>
      <xdr:row>17</xdr:row>
      <xdr:rowOff>153940</xdr:rowOff>
    </xdr:to>
    <xdr:graphicFrame macro="">
      <xdr:nvGraphicFramePr>
        <xdr:cNvPr id="2" name="Chart 1">
          <a:extLst>
            <a:ext uri="{FF2B5EF4-FFF2-40B4-BE49-F238E27FC236}">
              <a16:creationId xmlns:a16="http://schemas.microsoft.com/office/drawing/2014/main" id="{04F3A2EF-C971-F216-E1B7-D18A8BE15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808182</xdr:colOff>
      <xdr:row>19</xdr:row>
      <xdr:rowOff>46181</xdr:rowOff>
    </xdr:from>
    <xdr:to>
      <xdr:col>23</xdr:col>
      <xdr:colOff>782396</xdr:colOff>
      <xdr:row>36</xdr:row>
      <xdr:rowOff>11641</xdr:rowOff>
    </xdr:to>
    <xdr:graphicFrame macro="">
      <xdr:nvGraphicFramePr>
        <xdr:cNvPr id="3" name="Chart 2">
          <a:extLst>
            <a:ext uri="{FF2B5EF4-FFF2-40B4-BE49-F238E27FC236}">
              <a16:creationId xmlns:a16="http://schemas.microsoft.com/office/drawing/2014/main" id="{597338C8-9502-9E43-B059-7FD97BB3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25400</xdr:colOff>
      <xdr:row>4</xdr:row>
      <xdr:rowOff>107950</xdr:rowOff>
    </xdr:from>
    <xdr:to>
      <xdr:col>25</xdr:col>
      <xdr:colOff>88900</xdr:colOff>
      <xdr:row>27</xdr:row>
      <xdr:rowOff>127000</xdr:rowOff>
    </xdr:to>
    <xdr:graphicFrame macro="">
      <xdr:nvGraphicFramePr>
        <xdr:cNvPr id="2" name="Chart 1">
          <a:extLst>
            <a:ext uri="{FF2B5EF4-FFF2-40B4-BE49-F238E27FC236}">
              <a16:creationId xmlns:a16="http://schemas.microsoft.com/office/drawing/2014/main" id="{722B5E28-D1EC-A54F-A6BC-FB3C94AF9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10160</xdr:colOff>
      <xdr:row>2</xdr:row>
      <xdr:rowOff>81280</xdr:rowOff>
    </xdr:from>
    <xdr:to>
      <xdr:col>21</xdr:col>
      <xdr:colOff>396240</xdr:colOff>
      <xdr:row>9</xdr:row>
      <xdr:rowOff>81280</xdr:rowOff>
    </xdr:to>
    <xdr:sp macro="" textlink="">
      <xdr:nvSpPr>
        <xdr:cNvPr id="2" name="TextBox 1">
          <a:extLst>
            <a:ext uri="{FF2B5EF4-FFF2-40B4-BE49-F238E27FC236}">
              <a16:creationId xmlns:a16="http://schemas.microsoft.com/office/drawing/2014/main" id="{94706BC9-EC97-524F-A17B-56DB903F7FEB}"/>
            </a:ext>
          </a:extLst>
        </xdr:cNvPr>
        <xdr:cNvSpPr txBox="1"/>
      </xdr:nvSpPr>
      <xdr:spPr>
        <a:xfrm>
          <a:off x="16530320" y="477520"/>
          <a:ext cx="3251200" cy="14224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estimates the quantity and composition of the commercial, residential, and self-hauled waste streams in California and aggregates this data to estimate the overall composition. This study also includes quantity and composition of residual processing materials from selected MRFs in California.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2</xdr:row>
      <xdr:rowOff>81643</xdr:rowOff>
    </xdr:from>
    <xdr:to>
      <xdr:col>22</xdr:col>
      <xdr:colOff>362857</xdr:colOff>
      <xdr:row>6</xdr:row>
      <xdr:rowOff>127000</xdr:rowOff>
    </xdr:to>
    <xdr:sp macro="" textlink="">
      <xdr:nvSpPr>
        <xdr:cNvPr id="2" name="TextBox 1">
          <a:extLst>
            <a:ext uri="{FF2B5EF4-FFF2-40B4-BE49-F238E27FC236}">
              <a16:creationId xmlns:a16="http://schemas.microsoft.com/office/drawing/2014/main" id="{0C6A1CC0-19D4-704D-B357-1E1D40BA8DEA}"/>
            </a:ext>
          </a:extLst>
        </xdr:cNvPr>
        <xdr:cNvSpPr txBox="1"/>
      </xdr:nvSpPr>
      <xdr:spPr>
        <a:xfrm>
          <a:off x="17780000" y="471714"/>
          <a:ext cx="3048000" cy="8436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estimates the quantity and composition of the commercial, residential, and self-hauled waste streams in California and aggregates this data to estimate the overall composition.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10671</xdr:colOff>
      <xdr:row>2</xdr:row>
      <xdr:rowOff>138740</xdr:rowOff>
    </xdr:from>
    <xdr:to>
      <xdr:col>21</xdr:col>
      <xdr:colOff>245461</xdr:colOff>
      <xdr:row>8</xdr:row>
      <xdr:rowOff>128067</xdr:rowOff>
    </xdr:to>
    <xdr:sp macro="" textlink="">
      <xdr:nvSpPr>
        <xdr:cNvPr id="2" name="TextBox 1">
          <a:extLst>
            <a:ext uri="{FF2B5EF4-FFF2-40B4-BE49-F238E27FC236}">
              <a16:creationId xmlns:a16="http://schemas.microsoft.com/office/drawing/2014/main" id="{7771A195-BC51-0F48-AA11-0EE55B19747A}"/>
            </a:ext>
          </a:extLst>
        </xdr:cNvPr>
        <xdr:cNvSpPr txBox="1"/>
      </xdr:nvSpPr>
      <xdr:spPr>
        <a:xfrm>
          <a:off x="16189831" y="533614"/>
          <a:ext cx="3073613" cy="12059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contains comprehensive information on materials disposed at solid waste facilities</a:t>
          </a:r>
          <a:r>
            <a:rPr lang="en-US" sz="1100" b="0" i="0" baseline="0">
              <a:solidFill>
                <a:schemeClr val="dk1"/>
              </a:solidFill>
              <a:effectLst/>
              <a:latin typeface="+mn-lt"/>
              <a:ea typeface="+mn-ea"/>
              <a:cs typeface="+mn-cs"/>
            </a:rPr>
            <a:t> (landfills and transfer stations)</a:t>
          </a:r>
          <a:r>
            <a:rPr lang="en-US" sz="1100" b="0" i="0">
              <a:solidFill>
                <a:schemeClr val="dk1"/>
              </a:solidFill>
              <a:effectLst/>
              <a:latin typeface="+mn-lt"/>
              <a:ea typeface="+mn-ea"/>
              <a:cs typeface="+mn-cs"/>
            </a:rPr>
            <a:t> throughout the state. This study reports waste quantity and composition estimates for the commercial, residential, and self-hauled waste streams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10671</xdr:colOff>
      <xdr:row>2</xdr:row>
      <xdr:rowOff>138740</xdr:rowOff>
    </xdr:from>
    <xdr:to>
      <xdr:col>21</xdr:col>
      <xdr:colOff>245461</xdr:colOff>
      <xdr:row>8</xdr:row>
      <xdr:rowOff>128067</xdr:rowOff>
    </xdr:to>
    <xdr:sp macro="" textlink="">
      <xdr:nvSpPr>
        <xdr:cNvPr id="2" name="TextBox 1">
          <a:extLst>
            <a:ext uri="{FF2B5EF4-FFF2-40B4-BE49-F238E27FC236}">
              <a16:creationId xmlns:a16="http://schemas.microsoft.com/office/drawing/2014/main" id="{5380D5D5-1F70-154B-A8AE-79C702F68CA6}"/>
            </a:ext>
          </a:extLst>
        </xdr:cNvPr>
        <xdr:cNvSpPr txBox="1"/>
      </xdr:nvSpPr>
      <xdr:spPr>
        <a:xfrm>
          <a:off x="16215871" y="532440"/>
          <a:ext cx="3079590" cy="12085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study contains comprehensive information on materials disposed at solid waste facilities throughout the state. This study reports waste quantity and composition estimates for the commercial, residential, and self-hauled waste streams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35278</xdr:colOff>
      <xdr:row>2</xdr:row>
      <xdr:rowOff>141111</xdr:rowOff>
    </xdr:from>
    <xdr:to>
      <xdr:col>15</xdr:col>
      <xdr:colOff>670278</xdr:colOff>
      <xdr:row>10</xdr:row>
      <xdr:rowOff>82315</xdr:rowOff>
    </xdr:to>
    <xdr:sp macro="" textlink="">
      <xdr:nvSpPr>
        <xdr:cNvPr id="2" name="TextBox 1">
          <a:extLst>
            <a:ext uri="{FF2B5EF4-FFF2-40B4-BE49-F238E27FC236}">
              <a16:creationId xmlns:a16="http://schemas.microsoft.com/office/drawing/2014/main" id="{542E84BF-C2AD-8442-8A18-ECE91DBA6A64}"/>
            </a:ext>
          </a:extLst>
        </xdr:cNvPr>
        <xdr:cNvSpPr txBox="1"/>
      </xdr:nvSpPr>
      <xdr:spPr>
        <a:xfrm>
          <a:off x="9019352" y="517407"/>
          <a:ext cx="4750741" cy="144638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The DRS reports are based on information reported by permitted facility operators and compiled by county/regional agency disposal reporting coordinators. Exported includes waste sent by California to other states, other countries or to tribal and indian lands. Total Imported is the total amount of waste imported into California landfills from tribal and indian lands, another state or another country and includes imported transformation waste.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39872</xdr:colOff>
      <xdr:row>0</xdr:row>
      <xdr:rowOff>42383</xdr:rowOff>
    </xdr:from>
    <xdr:to>
      <xdr:col>21</xdr:col>
      <xdr:colOff>22152</xdr:colOff>
      <xdr:row>14</xdr:row>
      <xdr:rowOff>97909</xdr:rowOff>
    </xdr:to>
    <xdr:graphicFrame macro="">
      <xdr:nvGraphicFramePr>
        <xdr:cNvPr id="4" name="Chart 3">
          <a:extLst>
            <a:ext uri="{FF2B5EF4-FFF2-40B4-BE49-F238E27FC236}">
              <a16:creationId xmlns:a16="http://schemas.microsoft.com/office/drawing/2014/main" id="{4A01DC33-A780-8742-8358-533E8CFBE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508001</xdr:colOff>
      <xdr:row>1</xdr:row>
      <xdr:rowOff>89162</xdr:rowOff>
    </xdr:from>
    <xdr:to>
      <xdr:col>23</xdr:col>
      <xdr:colOff>564444</xdr:colOff>
      <xdr:row>24</xdr:row>
      <xdr:rowOff>28222</xdr:rowOff>
    </xdr:to>
    <xdr:graphicFrame macro="">
      <xdr:nvGraphicFramePr>
        <xdr:cNvPr id="2" name="Chart 1">
          <a:extLst>
            <a:ext uri="{FF2B5EF4-FFF2-40B4-BE49-F238E27FC236}">
              <a16:creationId xmlns:a16="http://schemas.microsoft.com/office/drawing/2014/main" id="{9520974A-0A15-CE7A-9DE0-C5D90E379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26</xdr:row>
      <xdr:rowOff>114300</xdr:rowOff>
    </xdr:from>
    <xdr:to>
      <xdr:col>21</xdr:col>
      <xdr:colOff>381000</xdr:colOff>
      <xdr:row>53</xdr:row>
      <xdr:rowOff>12700</xdr:rowOff>
    </xdr:to>
    <xdr:graphicFrame macro="">
      <xdr:nvGraphicFramePr>
        <xdr:cNvPr id="3" name="Chart 2">
          <a:extLst>
            <a:ext uri="{FF2B5EF4-FFF2-40B4-BE49-F238E27FC236}">
              <a16:creationId xmlns:a16="http://schemas.microsoft.com/office/drawing/2014/main" id="{33EFAC2B-69A8-7400-E37E-4BD47D23E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16993</xdr:colOff>
      <xdr:row>3</xdr:row>
      <xdr:rowOff>28082</xdr:rowOff>
    </xdr:from>
    <xdr:to>
      <xdr:col>9</xdr:col>
      <xdr:colOff>474908</xdr:colOff>
      <xdr:row>17</xdr:row>
      <xdr:rowOff>141846</xdr:rowOff>
    </xdr:to>
    <xdr:graphicFrame macro="">
      <xdr:nvGraphicFramePr>
        <xdr:cNvPr id="2" name="Chart 1">
          <a:extLst>
            <a:ext uri="{FF2B5EF4-FFF2-40B4-BE49-F238E27FC236}">
              <a16:creationId xmlns:a16="http://schemas.microsoft.com/office/drawing/2014/main" id="{72679CCD-178D-894B-BCDD-93C5956C1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eleanor/Documents/CA-MFA/CalRecycle/CalRecycle%20Data/data/CalRecycle-Milbrandt%20Comparison.xlsx" TargetMode="External"/><Relationship Id="rId1" Type="http://schemas.openxmlformats.org/officeDocument/2006/relationships/externalLinkPath" Target="/Users/eleanor/Documents/CA-MFA/CalRecycle/CalRecycle%20Data/data/CalRecycle-Milbrandt%20Comparis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eleanor/Documents/CA-MFA/CalRecycle/CalRecycle%20Data/data/CalRecycle-Milbrandt%20Comparison_v2.xlsx" TargetMode="External"/><Relationship Id="rId1" Type="http://schemas.openxmlformats.org/officeDocument/2006/relationships/externalLinkPath" Target="/Users/eleanor/Documents/CA-MFA/CalRecycle/CalRecycle%20Data/data/CalRecycle-Milbrandt%20Comparison_v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eleanor/Downloads/nonduplicatedoutflows2021plastic_inoutstate.xlsx" TargetMode="External"/><Relationship Id="rId1" Type="http://schemas.openxmlformats.org/officeDocument/2006/relationships/externalLinkPath" Target="/Users/eleanor/Downloads/nonduplicatedoutflows2021plastic_inoutst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lbrandt Interpolated Waste "/>
      <sheetName val="CalRecycle Converted Resin Da"/>
      <sheetName val="Absolute Difference (mt)"/>
      <sheetName val="Percent Difference"/>
    </sheetNames>
    <sheetDataSet>
      <sheetData sheetId="0" refreshError="1"/>
      <sheetData sheetId="1">
        <row r="60">
          <cell r="B60">
            <v>294534.12166263309</v>
          </cell>
          <cell r="C60">
            <v>600504.021879412</v>
          </cell>
          <cell r="D60">
            <v>57591.64996714583</v>
          </cell>
          <cell r="E60">
            <v>485506.62166816817</v>
          </cell>
          <cell r="F60">
            <v>1060038.8886096161</v>
          </cell>
          <cell r="G60">
            <v>164344.37880972572</v>
          </cell>
          <cell r="H60">
            <v>275200.47330868576</v>
          </cell>
          <cell r="I60">
            <v>2937720.1559053869</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lbrandt Interpolated Waste "/>
      <sheetName val="CalRecycle Converted Resin Da"/>
      <sheetName val="Absolute Difference (mt)"/>
      <sheetName val="Percent Difference"/>
    </sheetNames>
    <sheetDataSet>
      <sheetData sheetId="0"/>
      <sheetData sheetId="1">
        <row r="60">
          <cell r="B60">
            <v>237214.38662228224</v>
          </cell>
          <cell r="C60">
            <v>554653.98065032752</v>
          </cell>
          <cell r="D60">
            <v>54395.120273566827</v>
          </cell>
          <cell r="E60">
            <v>444942.1833056364</v>
          </cell>
          <cell r="F60">
            <v>1006707.6335621261</v>
          </cell>
          <cell r="G60">
            <v>151245.04294803712</v>
          </cell>
          <cell r="H60">
            <v>260340.5691689128</v>
          </cell>
          <cell r="I60">
            <v>2709498.9165308895</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DRS 2021 Data"/>
    </sheetNames>
    <sheetDataSet>
      <sheetData sheetId="0">
        <row r="1">
          <cell r="O1" t="str">
            <v>PET</v>
          </cell>
          <cell r="P1" t="str">
            <v>HDPE</v>
          </cell>
          <cell r="Q1" t="str">
            <v>PP</v>
          </cell>
          <cell r="R1" t="str">
            <v>LDPE</v>
          </cell>
          <cell r="S1" t="str">
            <v>PVC</v>
          </cell>
          <cell r="T1" t="str">
            <v>Other Resins</v>
          </cell>
          <cell r="U1" t="str">
            <v>PS</v>
          </cell>
        </row>
        <row r="2">
          <cell r="N2" t="str">
            <v>In state</v>
          </cell>
          <cell r="O2">
            <v>185196.86025408344</v>
          </cell>
          <cell r="P2">
            <v>44567.241379310348</v>
          </cell>
          <cell r="Q2">
            <v>15143.076225045372</v>
          </cell>
          <cell r="R2">
            <v>42069.382940108888</v>
          </cell>
          <cell r="S2">
            <v>7.6225045372050815</v>
          </cell>
          <cell r="T2">
            <v>45211.724137931029</v>
          </cell>
          <cell r="U2">
            <v>392.42286751361155</v>
          </cell>
        </row>
        <row r="3">
          <cell r="N3" t="str">
            <v>Out of state</v>
          </cell>
          <cell r="O3">
            <v>39901.705989110706</v>
          </cell>
          <cell r="P3">
            <v>39901.705989110706</v>
          </cell>
          <cell r="Q3">
            <v>5231.125226860253</v>
          </cell>
          <cell r="R3">
            <v>19123.829401088929</v>
          </cell>
          <cell r="S3">
            <v>118.78402903811251</v>
          </cell>
          <cell r="T3">
            <v>16976.515426497277</v>
          </cell>
          <cell r="U3">
            <v>63.865698729582569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9137FA-114D-8246-8AD0-269D2AF4D55D}" name="Table1" displayName="Table1" ref="A1:J70" totalsRowShown="0">
  <autoFilter ref="A1:J70" xr:uid="{875E2C44-36A6-4EF1-94D1-7FEA1E6153AC}"/>
  <tableColumns count="10">
    <tableColumn id="1" xr3:uid="{BDA49BBF-9B72-E54D-9484-6C441275406B}" name="Plastic Material Subcategory"/>
    <tableColumn id="2" xr3:uid="{6B454347-4A63-FC40-B292-17D8B71AA29D}" name="Plastic Material Type"/>
    <tableColumn id="3" xr3:uid="{D199013F-CA48-1541-ACB2-E505DC7B21F2}" name="In-state 1Q21"/>
    <tableColumn id="4" xr3:uid="{CBFCED1E-C894-7048-84B2-6D6E2EDB4779}" name="In-state 2Q21"/>
    <tableColumn id="5" xr3:uid="{F0021DE7-0369-9048-B0D3-C05D3D332764}" name="In-state 3Q21"/>
    <tableColumn id="6" xr3:uid="{D41526BE-8AC0-E94D-A2F8-871B1BD6E214}" name="In-state 4Q21"/>
    <tableColumn id="7" xr3:uid="{D5572C7E-9440-9F46-B070-32EE94A0AEF7}" name="Out-of-state 1Q21"/>
    <tableColumn id="8" xr3:uid="{461AAFFA-F003-2349-A7AF-B7EDFB44E393}" name="Out-of-state 2Q21"/>
    <tableColumn id="9" xr3:uid="{15804BC8-BB5A-0649-9E7E-D3DD0293F6FC}" name="Out-of-state 3Q21"/>
    <tableColumn id="10" xr3:uid="{EA59D070-9DC3-2E42-B9D8-ABCDD4296351}" name="Out-of-state 4Q21"/>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2.calrecycle.ca.gov/Publications/Details/134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B3DE-6BA6-2B41-B4D8-0B6062FCB28B}">
  <dimension ref="A1:P38"/>
  <sheetViews>
    <sheetView zoomScale="83" workbookViewId="0">
      <selection activeCell="O6" sqref="O6"/>
    </sheetView>
  </sheetViews>
  <sheetFormatPr baseColWidth="10" defaultRowHeight="15" x14ac:dyDescent="0.2"/>
  <cols>
    <col min="1" max="1" width="41.33203125" bestFit="1" customWidth="1"/>
    <col min="2" max="2" width="20.83203125" bestFit="1" customWidth="1"/>
  </cols>
  <sheetData>
    <row r="1" spans="1:16" x14ac:dyDescent="0.2">
      <c r="A1" s="12" t="s">
        <v>144</v>
      </c>
      <c r="B1" s="12" t="s">
        <v>145</v>
      </c>
      <c r="D1" s="86" t="s">
        <v>80</v>
      </c>
      <c r="E1" s="87"/>
      <c r="F1" s="87"/>
      <c r="G1" s="87"/>
      <c r="H1" s="87"/>
      <c r="I1" s="87"/>
      <c r="J1" s="87"/>
      <c r="K1" s="87"/>
    </row>
    <row r="2" spans="1:16" ht="16" x14ac:dyDescent="0.2">
      <c r="A2" s="24" t="s">
        <v>36</v>
      </c>
      <c r="B2" s="25" t="s">
        <v>37</v>
      </c>
      <c r="D2" s="14" t="s">
        <v>50</v>
      </c>
      <c r="E2" s="15" t="s">
        <v>1</v>
      </c>
      <c r="F2" s="15" t="s">
        <v>2</v>
      </c>
      <c r="G2" s="15" t="s">
        <v>3</v>
      </c>
      <c r="H2" s="15" t="s">
        <v>48</v>
      </c>
      <c r="I2" s="15" t="s">
        <v>4</v>
      </c>
      <c r="J2" s="15" t="s">
        <v>5</v>
      </c>
      <c r="K2" s="15" t="s">
        <v>49</v>
      </c>
      <c r="M2" s="28" t="s">
        <v>149</v>
      </c>
      <c r="O2" s="77" t="s">
        <v>165</v>
      </c>
      <c r="P2" t="s">
        <v>171</v>
      </c>
    </row>
    <row r="3" spans="1:16" ht="16" x14ac:dyDescent="0.2">
      <c r="A3" s="24" t="s">
        <v>38</v>
      </c>
      <c r="B3" s="25" t="s">
        <v>39</v>
      </c>
      <c r="D3" s="15" t="s">
        <v>37</v>
      </c>
      <c r="E3" s="28">
        <v>1</v>
      </c>
      <c r="F3" s="28">
        <v>0</v>
      </c>
      <c r="G3" s="28">
        <v>0</v>
      </c>
      <c r="H3" s="28">
        <v>0</v>
      </c>
      <c r="I3" s="28">
        <v>0</v>
      </c>
      <c r="J3" s="28">
        <v>0</v>
      </c>
      <c r="K3" s="28">
        <v>0</v>
      </c>
      <c r="M3" s="11" t="s">
        <v>150</v>
      </c>
    </row>
    <row r="4" spans="1:16" ht="16" x14ac:dyDescent="0.2">
      <c r="A4" s="24" t="s">
        <v>9</v>
      </c>
      <c r="B4" s="24" t="s">
        <v>40</v>
      </c>
      <c r="D4" s="15" t="s">
        <v>44</v>
      </c>
      <c r="E4" s="27">
        <v>4.5999999999999999E-2</v>
      </c>
      <c r="F4" s="28">
        <v>0.114</v>
      </c>
      <c r="G4" s="28">
        <v>0.33600000000000002</v>
      </c>
      <c r="H4" s="28">
        <v>0.15</v>
      </c>
      <c r="I4" s="28">
        <v>1.7999999999999999E-2</v>
      </c>
      <c r="J4" s="28">
        <v>5.7000000000000002E-2</v>
      </c>
      <c r="K4" s="28">
        <v>0.27900000000000003</v>
      </c>
    </row>
    <row r="5" spans="1:16" ht="16" x14ac:dyDescent="0.2">
      <c r="A5" s="24" t="s">
        <v>10</v>
      </c>
      <c r="B5" s="25" t="s">
        <v>41</v>
      </c>
      <c r="D5" s="15" t="s">
        <v>47</v>
      </c>
      <c r="E5" s="27">
        <v>0.08</v>
      </c>
      <c r="F5" s="28">
        <v>0.12</v>
      </c>
      <c r="G5" s="28">
        <v>0.3</v>
      </c>
      <c r="H5" s="28">
        <v>0.18</v>
      </c>
      <c r="I5" s="28">
        <v>3.5999999999999997E-2</v>
      </c>
      <c r="J5" s="28">
        <v>0.09</v>
      </c>
      <c r="K5" s="28">
        <v>0.19400000000000001</v>
      </c>
    </row>
    <row r="6" spans="1:16" ht="16" x14ac:dyDescent="0.2">
      <c r="A6" s="24" t="s">
        <v>11</v>
      </c>
      <c r="B6" s="25" t="s">
        <v>41</v>
      </c>
      <c r="D6" s="15" t="s">
        <v>39</v>
      </c>
      <c r="E6" s="27">
        <v>0</v>
      </c>
      <c r="F6" s="28">
        <v>1</v>
      </c>
      <c r="G6" s="28">
        <v>0</v>
      </c>
      <c r="H6" s="28">
        <v>0</v>
      </c>
      <c r="I6" s="28">
        <v>0</v>
      </c>
      <c r="J6" s="28">
        <v>0</v>
      </c>
      <c r="K6" s="28">
        <v>0</v>
      </c>
    </row>
    <row r="7" spans="1:16" ht="16" x14ac:dyDescent="0.2">
      <c r="A7" s="24" t="s">
        <v>12</v>
      </c>
      <c r="B7" s="25" t="s">
        <v>41</v>
      </c>
      <c r="D7" s="15" t="s">
        <v>41</v>
      </c>
      <c r="E7" s="27">
        <v>0</v>
      </c>
      <c r="F7" s="28">
        <v>0.17</v>
      </c>
      <c r="G7" s="28">
        <v>0.1</v>
      </c>
      <c r="H7" s="28">
        <v>0.69</v>
      </c>
      <c r="I7" s="28">
        <v>1.2999999999999999E-2</v>
      </c>
      <c r="J7" s="28">
        <v>2.7E-2</v>
      </c>
      <c r="K7" s="28">
        <v>0</v>
      </c>
    </row>
    <row r="8" spans="1:16" ht="16" x14ac:dyDescent="0.2">
      <c r="A8" s="24" t="s">
        <v>13</v>
      </c>
      <c r="B8" s="25" t="s">
        <v>41</v>
      </c>
      <c r="D8" s="15" t="s">
        <v>40</v>
      </c>
      <c r="E8" s="28">
        <v>0</v>
      </c>
      <c r="F8" s="28">
        <v>0</v>
      </c>
      <c r="G8" s="28">
        <v>0.65</v>
      </c>
      <c r="H8" s="28">
        <v>0.1</v>
      </c>
      <c r="I8" s="28">
        <v>2.5000000000000001E-2</v>
      </c>
      <c r="J8" s="28">
        <v>0.22500000000000001</v>
      </c>
      <c r="K8" s="28">
        <v>0</v>
      </c>
    </row>
    <row r="9" spans="1:16" ht="16" x14ac:dyDescent="0.2">
      <c r="A9" s="24" t="s">
        <v>42</v>
      </c>
      <c r="B9" s="25" t="s">
        <v>41</v>
      </c>
      <c r="D9" s="15" t="s">
        <v>3</v>
      </c>
      <c r="E9" s="27">
        <v>0</v>
      </c>
      <c r="F9" s="28">
        <v>0</v>
      </c>
      <c r="G9" s="28">
        <v>1</v>
      </c>
      <c r="H9" s="28">
        <v>0</v>
      </c>
      <c r="I9" s="28">
        <v>0</v>
      </c>
      <c r="J9" s="28">
        <v>0</v>
      </c>
      <c r="K9" s="28">
        <v>0</v>
      </c>
    </row>
    <row r="10" spans="1:16" x14ac:dyDescent="0.2">
      <c r="A10" s="24" t="s">
        <v>43</v>
      </c>
      <c r="B10" s="24" t="s">
        <v>44</v>
      </c>
    </row>
    <row r="11" spans="1:16" x14ac:dyDescent="0.2">
      <c r="A11" s="24" t="s">
        <v>45</v>
      </c>
      <c r="B11" s="24" t="s">
        <v>44</v>
      </c>
    </row>
    <row r="12" spans="1:16" x14ac:dyDescent="0.2">
      <c r="A12" s="24" t="s">
        <v>46</v>
      </c>
      <c r="B12" s="24" t="s">
        <v>47</v>
      </c>
    </row>
    <row r="13" spans="1:16" x14ac:dyDescent="0.2">
      <c r="A13" s="26" t="s">
        <v>27</v>
      </c>
      <c r="B13" s="25" t="s">
        <v>37</v>
      </c>
    </row>
    <row r="14" spans="1:16" x14ac:dyDescent="0.2">
      <c r="A14" s="26" t="s">
        <v>28</v>
      </c>
      <c r="B14" s="25" t="s">
        <v>37</v>
      </c>
    </row>
    <row r="15" spans="1:16" x14ac:dyDescent="0.2">
      <c r="A15" s="26" t="s">
        <v>29</v>
      </c>
      <c r="B15" s="25" t="s">
        <v>39</v>
      </c>
    </row>
    <row r="16" spans="1:16" x14ac:dyDescent="0.2">
      <c r="A16" s="26" t="s">
        <v>30</v>
      </c>
      <c r="B16" s="25" t="s">
        <v>39</v>
      </c>
    </row>
    <row r="17" spans="1:2" x14ac:dyDescent="0.2">
      <c r="A17" s="26" t="s">
        <v>25</v>
      </c>
      <c r="B17" s="25" t="s">
        <v>41</v>
      </c>
    </row>
    <row r="18" spans="1:2" x14ac:dyDescent="0.2">
      <c r="A18" s="26" t="s">
        <v>31</v>
      </c>
      <c r="B18" s="25" t="s">
        <v>41</v>
      </c>
    </row>
    <row r="19" spans="1:2" x14ac:dyDescent="0.2">
      <c r="A19" s="26" t="s">
        <v>26</v>
      </c>
      <c r="B19" s="25" t="s">
        <v>41</v>
      </c>
    </row>
    <row r="20" spans="1:2" x14ac:dyDescent="0.2">
      <c r="A20" s="26" t="s">
        <v>32</v>
      </c>
      <c r="B20" s="25" t="s">
        <v>41</v>
      </c>
    </row>
    <row r="21" spans="1:2" x14ac:dyDescent="0.2">
      <c r="A21" s="26" t="s">
        <v>33</v>
      </c>
      <c r="B21" s="25" t="s">
        <v>40</v>
      </c>
    </row>
    <row r="22" spans="1:2" x14ac:dyDescent="0.2">
      <c r="A22" s="26" t="s">
        <v>34</v>
      </c>
      <c r="B22" s="25" t="s">
        <v>47</v>
      </c>
    </row>
    <row r="23" spans="1:2" x14ac:dyDescent="0.2">
      <c r="A23" s="26" t="s">
        <v>15</v>
      </c>
      <c r="B23" s="25" t="s">
        <v>44</v>
      </c>
    </row>
    <row r="24" spans="1:2" x14ac:dyDescent="0.2">
      <c r="A24" s="26" t="s">
        <v>16</v>
      </c>
      <c r="B24" s="25" t="s">
        <v>47</v>
      </c>
    </row>
    <row r="25" spans="1:2" x14ac:dyDescent="0.2">
      <c r="A25" s="27" t="s">
        <v>17</v>
      </c>
      <c r="B25" s="25" t="s">
        <v>37</v>
      </c>
    </row>
    <row r="26" spans="1:2" x14ac:dyDescent="0.2">
      <c r="A26" s="27" t="s">
        <v>18</v>
      </c>
      <c r="B26" s="25" t="s">
        <v>37</v>
      </c>
    </row>
    <row r="27" spans="1:2" x14ac:dyDescent="0.2">
      <c r="A27" s="27" t="s">
        <v>19</v>
      </c>
      <c r="B27" s="25" t="s">
        <v>37</v>
      </c>
    </row>
    <row r="28" spans="1:2" x14ac:dyDescent="0.2">
      <c r="A28" s="27" t="s">
        <v>20</v>
      </c>
      <c r="B28" s="25" t="s">
        <v>39</v>
      </c>
    </row>
    <row r="29" spans="1:2" x14ac:dyDescent="0.2">
      <c r="A29" s="27" t="s">
        <v>21</v>
      </c>
      <c r="B29" s="25" t="s">
        <v>39</v>
      </c>
    </row>
    <row r="30" spans="1:2" x14ac:dyDescent="0.2">
      <c r="A30" s="27" t="s">
        <v>22</v>
      </c>
      <c r="B30" s="25" t="s">
        <v>39</v>
      </c>
    </row>
    <row r="31" spans="1:2" x14ac:dyDescent="0.2">
      <c r="A31" s="27" t="s">
        <v>23</v>
      </c>
      <c r="B31" s="25" t="s">
        <v>3</v>
      </c>
    </row>
    <row r="32" spans="1:2" x14ac:dyDescent="0.2">
      <c r="A32" s="27" t="s">
        <v>24</v>
      </c>
      <c r="B32" s="25" t="s">
        <v>40</v>
      </c>
    </row>
    <row r="33" spans="1:2" x14ac:dyDescent="0.2">
      <c r="A33" s="27" t="s">
        <v>25</v>
      </c>
      <c r="B33" s="25" t="s">
        <v>41</v>
      </c>
    </row>
    <row r="34" spans="1:2" x14ac:dyDescent="0.2">
      <c r="A34" s="27" t="s">
        <v>26</v>
      </c>
      <c r="B34" s="25" t="s">
        <v>41</v>
      </c>
    </row>
    <row r="35" spans="1:2" x14ac:dyDescent="0.2">
      <c r="A35" s="27" t="s">
        <v>14</v>
      </c>
      <c r="B35" s="25" t="s">
        <v>41</v>
      </c>
    </row>
    <row r="36" spans="1:2" x14ac:dyDescent="0.2">
      <c r="A36" s="27" t="s">
        <v>7</v>
      </c>
      <c r="B36" s="25" t="s">
        <v>37</v>
      </c>
    </row>
    <row r="37" spans="1:2" x14ac:dyDescent="0.2">
      <c r="A37" s="27" t="s">
        <v>8</v>
      </c>
      <c r="B37" s="25" t="s">
        <v>39</v>
      </c>
    </row>
    <row r="38" spans="1:2" x14ac:dyDescent="0.2">
      <c r="A38" s="27" t="s">
        <v>6</v>
      </c>
      <c r="B38" s="25" t="s">
        <v>35</v>
      </c>
    </row>
  </sheetData>
  <mergeCells count="1">
    <mergeCell ref="D1:K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F010-6BAD-9F48-A397-6A1E239201BC}">
  <dimension ref="A2:F18"/>
  <sheetViews>
    <sheetView zoomScale="142" workbookViewId="0">
      <selection activeCell="A2" sqref="A2:A18"/>
    </sheetView>
  </sheetViews>
  <sheetFormatPr baseColWidth="10" defaultRowHeight="15" x14ac:dyDescent="0.2"/>
  <cols>
    <col min="2" max="2" width="18.5" bestFit="1" customWidth="1"/>
    <col min="3" max="3" width="26.1640625" bestFit="1" customWidth="1"/>
  </cols>
  <sheetData>
    <row r="2" spans="1:6" x14ac:dyDescent="0.2">
      <c r="A2" s="17" t="s">
        <v>0</v>
      </c>
      <c r="B2" s="41" t="s">
        <v>164</v>
      </c>
      <c r="C2" s="41" t="s">
        <v>186</v>
      </c>
      <c r="E2" s="77" t="s">
        <v>165</v>
      </c>
      <c r="F2" t="s">
        <v>166</v>
      </c>
    </row>
    <row r="3" spans="1:6" x14ac:dyDescent="0.2">
      <c r="A3" s="14">
        <v>2020</v>
      </c>
      <c r="B3" s="50">
        <v>39648938</v>
      </c>
      <c r="C3" s="11">
        <f>'Resin Fractions'!J3/'Waste Per Capita'!B3</f>
        <v>0.91270603171978815</v>
      </c>
    </row>
    <row r="4" spans="1:6" x14ac:dyDescent="0.2">
      <c r="A4" s="14">
        <v>2019</v>
      </c>
      <c r="B4" s="50">
        <v>39605361</v>
      </c>
      <c r="C4" s="11">
        <f>'Resin Fractions'!J4/'Waste Per Capita'!B4</f>
        <v>0.90932240321625002</v>
      </c>
    </row>
    <row r="5" spans="1:6" x14ac:dyDescent="0.2">
      <c r="A5" s="14">
        <v>2018</v>
      </c>
      <c r="B5" s="50">
        <v>39519535</v>
      </c>
      <c r="C5" s="11">
        <f>'Resin Fractions'!J5/'Waste Per Capita'!B5</f>
        <v>0.90689982120615464</v>
      </c>
    </row>
    <row r="6" spans="1:6" x14ac:dyDescent="0.2">
      <c r="A6" s="14">
        <v>2017</v>
      </c>
      <c r="B6" s="50">
        <v>39352398</v>
      </c>
      <c r="C6" s="11">
        <f>'Resin Fractions'!J6/'Waste Per Capita'!B6</f>
        <v>0.90633552767314451</v>
      </c>
    </row>
    <row r="7" spans="1:6" x14ac:dyDescent="0.2">
      <c r="A7" s="14">
        <v>2016</v>
      </c>
      <c r="B7" s="50">
        <v>39103587</v>
      </c>
      <c r="C7" s="11">
        <f>'Resin Fractions'!J7/'Waste Per Capita'!B7</f>
        <v>0.8631365578033463</v>
      </c>
    </row>
    <row r="8" spans="1:6" x14ac:dyDescent="0.2">
      <c r="A8" s="14">
        <v>2015</v>
      </c>
      <c r="B8" s="50">
        <v>38865532</v>
      </c>
      <c r="C8" s="11">
        <f>'Resin Fractions'!J8/'Waste Per Capita'!B8</f>
        <v>0.81915756499497083</v>
      </c>
    </row>
    <row r="9" spans="1:6" x14ac:dyDescent="0.2">
      <c r="A9" s="14">
        <v>2014</v>
      </c>
      <c r="B9" s="50">
        <v>38556731</v>
      </c>
      <c r="C9" s="11">
        <f>'Resin Fractions'!J9/'Waste Per Capita'!B9</f>
        <v>0.77605784654731436</v>
      </c>
    </row>
    <row r="10" spans="1:6" x14ac:dyDescent="0.2">
      <c r="A10" s="14">
        <v>2013</v>
      </c>
      <c r="B10" s="50">
        <v>38269864</v>
      </c>
      <c r="C10" s="11">
        <f>'Resin Fractions'!J10/'Waste Per Capita'!B10</f>
        <v>0.73184249372232002</v>
      </c>
    </row>
    <row r="11" spans="1:6" x14ac:dyDescent="0.2">
      <c r="A11" s="14">
        <v>2012</v>
      </c>
      <c r="B11" s="50">
        <v>37924661</v>
      </c>
      <c r="C11" s="11">
        <f>'Resin Fractions'!J11/'Waste Per Capita'!B11</f>
        <v>0.77383103419363675</v>
      </c>
    </row>
    <row r="12" spans="1:6" x14ac:dyDescent="0.2">
      <c r="A12" s="14">
        <v>2011</v>
      </c>
      <c r="B12" s="50">
        <v>37561624</v>
      </c>
      <c r="C12" s="11">
        <f>'Resin Fractions'!J12/'Waste Per Capita'!B12</f>
        <v>0.81697869564883885</v>
      </c>
    </row>
    <row r="13" spans="1:6" x14ac:dyDescent="0.2">
      <c r="A13" s="14">
        <v>2010</v>
      </c>
      <c r="B13" s="50">
        <v>37253956</v>
      </c>
      <c r="C13" s="11">
        <f>'Resin Fractions'!J13/'Waste Per Capita'!B13</f>
        <v>0.85968892863005375</v>
      </c>
    </row>
    <row r="14" spans="1:6" x14ac:dyDescent="0.2">
      <c r="A14" s="14">
        <v>2009</v>
      </c>
      <c r="B14" s="50">
        <v>36966713</v>
      </c>
      <c r="C14" s="11">
        <f>'Resin Fractions'!J14/'Waste Per Capita'!B14</f>
        <v>0.90261150510649202</v>
      </c>
    </row>
    <row r="15" spans="1:6" x14ac:dyDescent="0.2">
      <c r="A15" s="14">
        <v>2008</v>
      </c>
      <c r="B15" s="50">
        <v>36704375</v>
      </c>
      <c r="C15" s="11">
        <f>'Resin Fractions'!J15/'Waste Per Capita'!B15</f>
        <v>0.94556432029339188</v>
      </c>
    </row>
    <row r="16" spans="1:6" x14ac:dyDescent="0.2">
      <c r="A16" s="14">
        <v>2007</v>
      </c>
      <c r="B16" s="50">
        <v>36399676</v>
      </c>
      <c r="C16" s="11">
        <f>'Resin Fractions'!J16/'Waste Per Capita'!B16</f>
        <v>0.99028668105638651</v>
      </c>
    </row>
    <row r="17" spans="1:3" x14ac:dyDescent="0.2">
      <c r="A17" s="14">
        <v>2006</v>
      </c>
      <c r="B17" s="50">
        <v>36116202</v>
      </c>
      <c r="C17" s="11">
        <f>'Resin Fractions'!J17/'Waste Per Capita'!B17</f>
        <v>1.0006348080737921</v>
      </c>
    </row>
    <row r="18" spans="1:3" x14ac:dyDescent="0.2">
      <c r="A18" s="14">
        <v>2005</v>
      </c>
      <c r="B18" s="50">
        <v>35869173</v>
      </c>
      <c r="C18" s="11">
        <f>'Resin Fractions'!J18/'Waste Per Capita'!B18</f>
        <v>1.0101192847596616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969C-FC76-B049-80A2-A5BD3ED976DB}">
  <dimension ref="A1:N946"/>
  <sheetViews>
    <sheetView workbookViewId="0">
      <selection activeCell="D4" sqref="D4"/>
    </sheetView>
  </sheetViews>
  <sheetFormatPr baseColWidth="10" defaultRowHeight="15" x14ac:dyDescent="0.2"/>
  <cols>
    <col min="7" max="7" width="14.1640625" bestFit="1" customWidth="1"/>
    <col min="9" max="9" width="14.5" bestFit="1" customWidth="1"/>
    <col min="11" max="11" width="17.1640625" bestFit="1" customWidth="1"/>
  </cols>
  <sheetData>
    <row r="1" spans="1:14" x14ac:dyDescent="0.2">
      <c r="A1" s="67"/>
      <c r="B1" s="67"/>
      <c r="C1" s="67"/>
      <c r="D1" s="79" t="str">
        <f>'Resin Fractions'!B24</f>
        <v>PET</v>
      </c>
      <c r="E1" s="79" t="str">
        <f>'Resin Fractions'!C24</f>
        <v>HDPE</v>
      </c>
      <c r="F1" s="79" t="str">
        <f>'Resin Fractions'!D24</f>
        <v>PP</v>
      </c>
      <c r="G1" s="79" t="str">
        <f>'Resin Fractions'!E24</f>
        <v>LDPE/LLDPE</v>
      </c>
      <c r="H1" s="79" t="str">
        <f>'Resin Fractions'!F24</f>
        <v>PVC</v>
      </c>
      <c r="I1" s="79" t="str">
        <f>'Resin Fractions'!G24</f>
        <v>Other Resins</v>
      </c>
      <c r="J1" s="79" t="str">
        <f>'Resin Fractions'!H24</f>
        <v>PS</v>
      </c>
      <c r="K1" s="79" t="str">
        <f>'Resin Fractions'!I24</f>
        <v>Total Plastic Fraction</v>
      </c>
      <c r="M1" s="77" t="s">
        <v>165</v>
      </c>
      <c r="N1" t="s">
        <v>166</v>
      </c>
    </row>
    <row r="2" spans="1:14" x14ac:dyDescent="0.2">
      <c r="A2" s="54" t="s">
        <v>0</v>
      </c>
      <c r="B2" s="41" t="s">
        <v>83</v>
      </c>
      <c r="C2" s="41" t="s">
        <v>143</v>
      </c>
      <c r="D2" s="44" t="s">
        <v>176</v>
      </c>
      <c r="E2" s="44" t="s">
        <v>177</v>
      </c>
      <c r="F2" s="44" t="s">
        <v>178</v>
      </c>
      <c r="G2" s="44" t="s">
        <v>179</v>
      </c>
      <c r="H2" s="44" t="s">
        <v>180</v>
      </c>
      <c r="I2" s="44" t="s">
        <v>181</v>
      </c>
      <c r="J2" s="44" t="s">
        <v>182</v>
      </c>
      <c r="K2" s="44" t="s">
        <v>185</v>
      </c>
      <c r="M2" s="1"/>
    </row>
    <row r="3" spans="1:14" x14ac:dyDescent="0.2">
      <c r="A3" s="13">
        <v>2020</v>
      </c>
      <c r="B3" s="68" t="s">
        <v>84</v>
      </c>
      <c r="C3" s="70">
        <v>1663114</v>
      </c>
      <c r="D3" s="75">
        <f>(INDEX('Resin Fractions'!$A$24:$I$41,MATCH('Waste Estimate from Population'!$A3,'Resin Fractions'!$A$24:$A$41,0),MATCH('Waste Estimate from Population'!D$1,'Resin Fractions'!$A$24:$I$24,0)))*(VLOOKUP($A3,'Waste Per Capita'!$A$3:$C$18,3,FALSE))*$C3</f>
        <v>17435.599315156131</v>
      </c>
      <c r="E3" s="75">
        <f>(INDEX('Resin Fractions'!$A$24:$I$41,MATCH('Waste Estimate from Population'!$A3,'Resin Fractions'!$A$24:$A$41,0),MATCH('Waste Estimate from Population'!E$1,'Resin Fractions'!$A$24:$I$24,0)))*(VLOOKUP($A3,'Waste Per Capita'!$A$3:$C$18,3,FALSE))*$C3</f>
        <v>30095.109508272446</v>
      </c>
      <c r="F3" s="75">
        <f>(INDEX('Resin Fractions'!$A$24:$I$41,MATCH('Waste Estimate from Population'!$A3,'Resin Fractions'!$A$24:$A$41,0),MATCH('Waste Estimate from Population'!F$1,'Resin Fractions'!$A$24:$I$24,0)))*(VLOOKUP($A3,'Waste Per Capita'!$A$3:$C$18,3,FALSE))*$C3</f>
        <v>45671.035675092426</v>
      </c>
      <c r="G3" s="75">
        <f>(INDEX('Resin Fractions'!$A$24:$I$41,MATCH('Waste Estimate from Population'!$A3,'Resin Fractions'!$A$24:$A$41,0),MATCH('Waste Estimate from Population'!G$1,'Resin Fractions'!$A$24:$I$24,0)))*(VLOOKUP($A3,'Waste Per Capita'!$A$3:$C$18,3,FALSE))*$C3</f>
        <v>69813.973272412491</v>
      </c>
      <c r="H3" s="75">
        <f>(INDEX('Resin Fractions'!$A$24:$I$41,MATCH('Waste Estimate from Population'!$A3,'Resin Fractions'!$A$24:$A$41,0),MATCH('Waste Estimate from Population'!H$1,'Resin Fractions'!$A$24:$I$24,0)))*(VLOOKUP($A3,'Waste Per Capita'!$A$3:$C$18,3,FALSE))*$C3</f>
        <v>3707.1363417797888</v>
      </c>
      <c r="I3" s="75">
        <f>(INDEX('Resin Fractions'!$A$24:$I$41,MATCH('Waste Estimate from Population'!$A3,'Resin Fractions'!$A$24:$A$41,0),MATCH('Waste Estimate from Population'!I$1,'Resin Fractions'!$A$24:$I$24,0)))*(VLOOKUP($A3,'Waste Per Capita'!$A$3:$C$18,3,FALSE))*$C3</f>
        <v>11580.677552974923</v>
      </c>
      <c r="J3" s="75">
        <f>(INDEX('Resin Fractions'!$A$24:$I$41,MATCH('Waste Estimate from Population'!$A3,'Resin Fractions'!$A$24:$A$41,0),MATCH('Waste Estimate from Population'!J$1,'Resin Fractions'!$A$24:$I$24,0)))*(VLOOKUP($A3,'Waste Per Capita'!$A$3:$C$18,3,FALSE))*$C3</f>
        <v>18218.79256069956</v>
      </c>
      <c r="K3" s="75">
        <f>(INDEX('Resin Fractions'!$A$24:$I$41,MATCH('Waste Estimate from Population'!$A3,'Resin Fractions'!$A$24:$A$41,0),MATCH('Waste Estimate from Population'!K$1,'Resin Fractions'!$A$24:$I$24,0)))*(VLOOKUP($A3,'Waste Per Capita'!$A$3:$C$18,3,FALSE))*$C3</f>
        <v>196522.32422638775</v>
      </c>
      <c r="L3" s="66"/>
    </row>
    <row r="4" spans="1:14" x14ac:dyDescent="0.2">
      <c r="A4" s="13">
        <v>2020</v>
      </c>
      <c r="B4" s="68" t="s">
        <v>85</v>
      </c>
      <c r="C4" s="70">
        <v>1146</v>
      </c>
      <c r="D4" s="75">
        <f>(INDEX('Resin Fractions'!$A$24:$I$41,MATCH('Waste Estimate from Population'!$A4,'Resin Fractions'!$A$24:$A$41,0),MATCH('Waste Estimate from Population'!D$1,'Resin Fractions'!$A$24:$I$24,0)))*(VLOOKUP($A4,'Waste Per Capita'!$A$3:$C$18,3,FALSE))*$C4</f>
        <v>12.014327830304433</v>
      </c>
      <c r="E4" s="75">
        <f>(INDEX('Resin Fractions'!$A$24:$I$41,MATCH('Waste Estimate from Population'!$A4,'Resin Fractions'!$A$24:$A$41,0),MATCH('Waste Estimate from Population'!E$1,'Resin Fractions'!$A$24:$I$24,0)))*(VLOOKUP($A4,'Waste Per Capita'!$A$3:$C$18,3,FALSE))*$C4</f>
        <v>20.737601569393451</v>
      </c>
      <c r="F4" s="75">
        <f>(INDEX('Resin Fractions'!$A$24:$I$41,MATCH('Waste Estimate from Population'!$A4,'Resin Fractions'!$A$24:$A$41,0),MATCH('Waste Estimate from Population'!F$1,'Resin Fractions'!$A$24:$I$24,0)))*(VLOOKUP($A4,'Waste Per Capita'!$A$3:$C$18,3,FALSE))*$C4</f>
        <v>31.470486619471618</v>
      </c>
      <c r="G4" s="75">
        <f>(INDEX('Resin Fractions'!$A$24:$I$41,MATCH('Waste Estimate from Population'!$A4,'Resin Fractions'!$A$24:$A$41,0),MATCH('Waste Estimate from Population'!G$1,'Resin Fractions'!$A$24:$I$24,0)))*(VLOOKUP($A4,'Waste Per Capita'!$A$3:$C$18,3,FALSE))*$C4</f>
        <v>48.10663211913598</v>
      </c>
      <c r="H4" s="75">
        <f>(INDEX('Resin Fractions'!$A$24:$I$41,MATCH('Waste Estimate from Population'!$A4,'Resin Fractions'!$A$24:$A$41,0),MATCH('Waste Estimate from Population'!H$1,'Resin Fractions'!$A$24:$I$24,0)))*(VLOOKUP($A4,'Waste Per Capita'!$A$3:$C$18,3,FALSE))*$C4</f>
        <v>2.5544720612535508</v>
      </c>
      <c r="I4" s="75">
        <f>(INDEX('Resin Fractions'!$A$24:$I$41,MATCH('Waste Estimate from Population'!$A4,'Resin Fractions'!$A$24:$A$41,0),MATCH('Waste Estimate from Population'!I$1,'Resin Fractions'!$A$24:$I$24,0)))*(VLOOKUP($A4,'Waste Per Capita'!$A$3:$C$18,3,FALSE))*$C4</f>
        <v>7.9798838057458852</v>
      </c>
      <c r="J4" s="75">
        <f>(INDEX('Resin Fractions'!$A$24:$I$41,MATCH('Waste Estimate from Population'!$A4,'Resin Fractions'!$A$24:$A$41,0),MATCH('Waste Estimate from Population'!J$1,'Resin Fractions'!$A$24:$I$24,0)))*(VLOOKUP($A4,'Waste Per Capita'!$A$3:$C$18,3,FALSE))*$C4</f>
        <v>12.554001875134054</v>
      </c>
      <c r="K4" s="75">
        <f>(INDEX('Resin Fractions'!$A$24:$I$41,MATCH('Waste Estimate from Population'!$A4,'Resin Fractions'!$A$24:$A$41,0),MATCH('Waste Estimate from Population'!K$1,'Resin Fractions'!$A$24:$I$24,0)))*(VLOOKUP($A4,'Waste Per Capita'!$A$3:$C$18,3,FALSE))*$C4</f>
        <v>135.41740588043896</v>
      </c>
    </row>
    <row r="5" spans="1:14" x14ac:dyDescent="0.2">
      <c r="A5" s="13">
        <v>2020</v>
      </c>
      <c r="B5" s="68" t="s">
        <v>86</v>
      </c>
      <c r="C5" s="70">
        <v>37673</v>
      </c>
      <c r="D5" s="75">
        <f>(INDEX('Resin Fractions'!$A$24:$I$41,MATCH('Waste Estimate from Population'!$A5,'Resin Fractions'!$A$24:$A$41,0),MATCH('Waste Estimate from Population'!D$1,'Resin Fractions'!$A$24:$I$24,0)))*(VLOOKUP($A5,'Waste Per Capita'!$A$3:$C$18,3,FALSE))*$C5</f>
        <v>394.95268093460635</v>
      </c>
      <c r="E5" s="75">
        <f>(INDEX('Resin Fractions'!$A$24:$I$41,MATCH('Waste Estimate from Population'!$A5,'Resin Fractions'!$A$24:$A$41,0),MATCH('Waste Estimate from Population'!E$1,'Resin Fractions'!$A$24:$I$24,0)))*(VLOOKUP($A5,'Waste Per Capita'!$A$3:$C$18,3,FALSE))*$C5</f>
        <v>681.71698422666623</v>
      </c>
      <c r="F5" s="75">
        <f>(INDEX('Resin Fractions'!$A$24:$I$41,MATCH('Waste Estimate from Population'!$A5,'Resin Fractions'!$A$24:$A$41,0),MATCH('Waste Estimate from Population'!F$1,'Resin Fractions'!$A$24:$I$24,0)))*(VLOOKUP($A5,'Waste Per Capita'!$A$3:$C$18,3,FALSE))*$C5</f>
        <v>1034.5441905893144</v>
      </c>
      <c r="G5" s="75">
        <f>(INDEX('Resin Fractions'!$A$24:$I$41,MATCH('Waste Estimate from Population'!$A5,'Resin Fractions'!$A$24:$A$41,0),MATCH('Waste Estimate from Population'!G$1,'Resin Fractions'!$A$24:$I$24,0)))*(VLOOKUP($A5,'Waste Per Capita'!$A$3:$C$18,3,FALSE))*$C5</f>
        <v>1581.4320696546333</v>
      </c>
      <c r="H5" s="75">
        <f>(INDEX('Resin Fractions'!$A$24:$I$41,MATCH('Waste Estimate from Population'!$A5,'Resin Fractions'!$A$24:$A$41,0),MATCH('Waste Estimate from Population'!H$1,'Resin Fractions'!$A$24:$I$24,0)))*(VLOOKUP($A5,'Waste Per Capita'!$A$3:$C$18,3,FALSE))*$C5</f>
        <v>83.974368205589016</v>
      </c>
      <c r="I5" s="75">
        <f>(INDEX('Resin Fractions'!$A$24:$I$41,MATCH('Waste Estimate from Population'!$A5,'Resin Fractions'!$A$24:$A$41,0),MATCH('Waste Estimate from Population'!I$1,'Resin Fractions'!$A$24:$I$24,0)))*(VLOOKUP($A5,'Waste Per Capita'!$A$3:$C$18,3,FALSE))*$C5</f>
        <v>262.32649442745617</v>
      </c>
      <c r="J5" s="75">
        <f>(INDEX('Resin Fractions'!$A$24:$I$41,MATCH('Waste Estimate from Population'!$A5,'Resin Fractions'!$A$24:$A$41,0),MATCH('Waste Estimate from Population'!J$1,'Resin Fractions'!$A$24:$I$24,0)))*(VLOOKUP($A5,'Waste Per Capita'!$A$3:$C$18,3,FALSE))*$C5</f>
        <v>412.69364104880032</v>
      </c>
      <c r="K5" s="75">
        <f>(INDEX('Resin Fractions'!$A$24:$I$41,MATCH('Waste Estimate from Population'!$A5,'Resin Fractions'!$A$24:$A$41,0),MATCH('Waste Estimate from Population'!K$1,'Resin Fractions'!$A$24:$I$24,0)))*(VLOOKUP($A5,'Waste Per Capita'!$A$3:$C$18,3,FALSE))*$C5</f>
        <v>4451.6404290870651</v>
      </c>
    </row>
    <row r="6" spans="1:14" x14ac:dyDescent="0.2">
      <c r="A6" s="13">
        <v>2020</v>
      </c>
      <c r="B6" s="68" t="s">
        <v>87</v>
      </c>
      <c r="C6" s="70">
        <v>208951</v>
      </c>
      <c r="D6" s="75">
        <f>(INDEX('Resin Fractions'!$A$24:$I$41,MATCH('Waste Estimate from Population'!$A6,'Resin Fractions'!$A$24:$A$41,0),MATCH('Waste Estimate from Population'!D$1,'Resin Fractions'!$A$24:$I$24,0)))*(VLOOKUP($A6,'Waste Per Capita'!$A$3:$C$18,3,FALSE))*$C6</f>
        <v>2190.5809899388669</v>
      </c>
      <c r="E6" s="75">
        <f>(INDEX('Resin Fractions'!$A$24:$I$41,MATCH('Waste Estimate from Population'!$A6,'Resin Fractions'!$A$24:$A$41,0),MATCH('Waste Estimate from Population'!E$1,'Resin Fractions'!$A$24:$I$24,0)))*(VLOOKUP($A6,'Waste Per Capita'!$A$3:$C$18,3,FALSE))*$C6</f>
        <v>3781.1017325709695</v>
      </c>
      <c r="F6" s="75">
        <f>(INDEX('Resin Fractions'!$A$24:$I$41,MATCH('Waste Estimate from Population'!$A6,'Resin Fractions'!$A$24:$A$41,0),MATCH('Waste Estimate from Population'!F$1,'Resin Fractions'!$A$24:$I$24,0)))*(VLOOKUP($A6,'Waste Per Capita'!$A$3:$C$18,3,FALSE))*$C6</f>
        <v>5738.036343477499</v>
      </c>
      <c r="G6" s="75">
        <f>(INDEX('Resin Fractions'!$A$24:$I$41,MATCH('Waste Estimate from Population'!$A6,'Resin Fractions'!$A$24:$A$41,0),MATCH('Waste Estimate from Population'!G$1,'Resin Fractions'!$A$24:$I$24,0)))*(VLOOKUP($A6,'Waste Per Capita'!$A$3:$C$18,3,FALSE))*$C6</f>
        <v>8771.3166561305261</v>
      </c>
      <c r="H6" s="75">
        <f>(INDEX('Resin Fractions'!$A$24:$I$41,MATCH('Waste Estimate from Population'!$A6,'Resin Fractions'!$A$24:$A$41,0),MATCH('Waste Estimate from Population'!H$1,'Resin Fractions'!$A$24:$I$24,0)))*(VLOOKUP($A6,'Waste Per Capita'!$A$3:$C$18,3,FALSE))*$C6</f>
        <v>465.75871873559396</v>
      </c>
      <c r="I6" s="75">
        <f>(INDEX('Resin Fractions'!$A$24:$I$41,MATCH('Waste Estimate from Population'!$A6,'Resin Fractions'!$A$24:$A$41,0),MATCH('Waste Estimate from Population'!I$1,'Resin Fractions'!$A$24:$I$24,0)))*(VLOOKUP($A6,'Waste Per Capita'!$A$3:$C$18,3,FALSE))*$C6</f>
        <v>1454.9779241661506</v>
      </c>
      <c r="J6" s="75">
        <f>(INDEX('Resin Fractions'!$A$24:$I$41,MATCH('Waste Estimate from Population'!$A6,'Resin Fractions'!$A$24:$A$41,0),MATCH('Waste Estimate from Population'!J$1,'Resin Fractions'!$A$24:$I$24,0)))*(VLOOKUP($A6,'Waste Per Capita'!$A$3:$C$18,3,FALSE))*$C6</f>
        <v>2288.9801446868546</v>
      </c>
      <c r="K6" s="75">
        <f>(INDEX('Resin Fractions'!$A$24:$I$41,MATCH('Waste Estimate from Population'!$A6,'Resin Fractions'!$A$24:$A$41,0),MATCH('Waste Estimate from Population'!K$1,'Resin Fractions'!$A$24:$I$24,0)))*(VLOOKUP($A6,'Waste Per Capita'!$A$3:$C$18,3,FALSE))*$C6</f>
        <v>24690.752509706457</v>
      </c>
    </row>
    <row r="7" spans="1:14" x14ac:dyDescent="0.2">
      <c r="A7" s="13">
        <v>2020</v>
      </c>
      <c r="B7" s="68" t="s">
        <v>88</v>
      </c>
      <c r="C7" s="70">
        <v>45023</v>
      </c>
      <c r="D7" s="75">
        <f>(INDEX('Resin Fractions'!$A$24:$I$41,MATCH('Waste Estimate from Population'!$A7,'Resin Fractions'!$A$24:$A$41,0),MATCH('Waste Estimate from Population'!D$1,'Resin Fractions'!$A$24:$I$24,0)))*(VLOOKUP($A7,'Waste Per Capita'!$A$3:$C$18,3,FALSE))*$C7</f>
        <v>472.00792487242273</v>
      </c>
      <c r="E7" s="75">
        <f>(INDEX('Resin Fractions'!$A$24:$I$41,MATCH('Waste Estimate from Population'!$A7,'Resin Fractions'!$A$24:$A$41,0),MATCH('Waste Estimate from Population'!E$1,'Resin Fractions'!$A$24:$I$24,0)))*(VLOOKUP($A7,'Waste Per Capita'!$A$3:$C$18,3,FALSE))*$C7</f>
        <v>814.71992622932055</v>
      </c>
      <c r="F7" s="75">
        <f>(INDEX('Resin Fractions'!$A$24:$I$41,MATCH('Waste Estimate from Population'!$A7,'Resin Fractions'!$A$24:$A$41,0),MATCH('Waste Estimate from Population'!F$1,'Resin Fractions'!$A$24:$I$24,0)))*(VLOOKUP($A7,'Waste Per Capita'!$A$3:$C$18,3,FALSE))*$C7</f>
        <v>1236.3836990126272</v>
      </c>
      <c r="G7" s="75">
        <f>(INDEX('Resin Fractions'!$A$24:$I$41,MATCH('Waste Estimate from Population'!$A7,'Resin Fractions'!$A$24:$A$41,0),MATCH('Waste Estimate from Population'!G$1,'Resin Fractions'!$A$24:$I$24,0)))*(VLOOKUP($A7,'Waste Per Capita'!$A$3:$C$18,3,FALSE))*$C7</f>
        <v>1889.9693698951653</v>
      </c>
      <c r="H7" s="75">
        <f>(INDEX('Resin Fractions'!$A$24:$I$41,MATCH('Waste Estimate from Population'!$A7,'Resin Fractions'!$A$24:$A$41,0),MATCH('Waste Estimate from Population'!H$1,'Resin Fractions'!$A$24:$I$24,0)))*(VLOOKUP($A7,'Waste Per Capita'!$A$3:$C$18,3,FALSE))*$C7</f>
        <v>100.35776231572305</v>
      </c>
      <c r="I7" s="75">
        <f>(INDEX('Resin Fractions'!$A$24:$I$41,MATCH('Waste Estimate from Population'!$A7,'Resin Fractions'!$A$24:$A$41,0),MATCH('Waste Estimate from Population'!I$1,'Resin Fractions'!$A$24:$I$24,0)))*(VLOOKUP($A7,'Waste Per Capita'!$A$3:$C$18,3,FALSE))*$C7</f>
        <v>313.50637747477924</v>
      </c>
      <c r="J7" s="75">
        <f>(INDEX('Resin Fractions'!$A$24:$I$41,MATCH('Waste Estimate from Population'!$A7,'Resin Fractions'!$A$24:$A$41,0),MATCH('Waste Estimate from Population'!J$1,'Resin Fractions'!$A$24:$I$24,0)))*(VLOOKUP($A7,'Waste Per Capita'!$A$3:$C$18,3,FALSE))*$C7</f>
        <v>493.21014522178052</v>
      </c>
      <c r="K7" s="75">
        <f>(INDEX('Resin Fractions'!$A$24:$I$41,MATCH('Waste Estimate from Population'!$A7,'Resin Fractions'!$A$24:$A$41,0),MATCH('Waste Estimate from Population'!K$1,'Resin Fractions'!$A$24:$I$24,0)))*(VLOOKUP($A7,'Waste Per Capita'!$A$3:$C$18,3,FALSE))*$C7</f>
        <v>5320.1552050218179</v>
      </c>
    </row>
    <row r="8" spans="1:14" x14ac:dyDescent="0.2">
      <c r="A8" s="13">
        <v>2020</v>
      </c>
      <c r="B8" s="68" t="s">
        <v>89</v>
      </c>
      <c r="C8" s="70">
        <v>22030</v>
      </c>
      <c r="D8" s="75">
        <f>(INDEX('Resin Fractions'!$A$24:$I$41,MATCH('Waste Estimate from Population'!$A8,'Resin Fractions'!$A$24:$A$41,0),MATCH('Waste Estimate from Population'!D$1,'Resin Fractions'!$A$24:$I$24,0)))*(VLOOKUP($A8,'Waste Per Capita'!$A$3:$C$18,3,FALSE))*$C8</f>
        <v>230.95605768028503</v>
      </c>
      <c r="E8" s="75">
        <f>(INDEX('Resin Fractions'!$A$24:$I$41,MATCH('Waste Estimate from Population'!$A8,'Resin Fractions'!$A$24:$A$41,0),MATCH('Waste Estimate from Population'!E$1,'Resin Fractions'!$A$24:$I$24,0)))*(VLOOKUP($A8,'Waste Per Capita'!$A$3:$C$18,3,FALSE))*$C8</f>
        <v>398.64691324060885</v>
      </c>
      <c r="F8" s="75">
        <f>(INDEX('Resin Fractions'!$A$24:$I$41,MATCH('Waste Estimate from Population'!$A8,'Resin Fractions'!$A$24:$A$41,0),MATCH('Waste Estimate from Population'!F$1,'Resin Fractions'!$A$24:$I$24,0)))*(VLOOKUP($A8,'Waste Per Capita'!$A$3:$C$18,3,FALSE))*$C8</f>
        <v>604.96930211776589</v>
      </c>
      <c r="G8" s="75">
        <f>(INDEX('Resin Fractions'!$A$24:$I$41,MATCH('Waste Estimate from Population'!$A8,'Resin Fractions'!$A$24:$A$41,0),MATCH('Waste Estimate from Population'!G$1,'Resin Fractions'!$A$24:$I$24,0)))*(VLOOKUP($A8,'Waste Per Capita'!$A$3:$C$18,3,FALSE))*$C8</f>
        <v>924.77234344202941</v>
      </c>
      <c r="H8" s="75">
        <f>(INDEX('Resin Fractions'!$A$24:$I$41,MATCH('Waste Estimate from Population'!$A8,'Resin Fractions'!$A$24:$A$41,0),MATCH('Waste Estimate from Population'!H$1,'Resin Fractions'!$A$24:$I$24,0)))*(VLOOKUP($A8,'Waste Per Capita'!$A$3:$C$18,3,FALSE))*$C8</f>
        <v>49.105601666156829</v>
      </c>
      <c r="I8" s="75">
        <f>(INDEX('Resin Fractions'!$A$24:$I$41,MATCH('Waste Estimate from Population'!$A8,'Resin Fractions'!$A$24:$A$41,0),MATCH('Waste Estimate from Population'!I$1,'Resin Fractions'!$A$24:$I$24,0)))*(VLOOKUP($A8,'Waste Per Capita'!$A$3:$C$18,3,FALSE))*$C8</f>
        <v>153.4003841540854</v>
      </c>
      <c r="J8" s="75">
        <f>(INDEX('Resin Fractions'!$A$24:$I$41,MATCH('Waste Estimate from Population'!$A8,'Resin Fractions'!$A$24:$A$41,0),MATCH('Waste Estimate from Population'!J$1,'Resin Fractions'!$A$24:$I$24,0)))*(VLOOKUP($A8,'Waste Per Capita'!$A$3:$C$18,3,FALSE))*$C8</f>
        <v>241.33041999057869</v>
      </c>
      <c r="K8" s="75">
        <f>(INDEX('Resin Fractions'!$A$24:$I$41,MATCH('Waste Estimate from Population'!$A8,'Resin Fractions'!$A$24:$A$41,0),MATCH('Waste Estimate from Population'!K$1,'Resin Fractions'!$A$24:$I$24,0)))*(VLOOKUP($A8,'Waste Per Capita'!$A$3:$C$18,3,FALSE))*$C8</f>
        <v>2603.1810222915096</v>
      </c>
    </row>
    <row r="9" spans="1:14" x14ac:dyDescent="0.2">
      <c r="A9" s="13">
        <v>2020</v>
      </c>
      <c r="B9" s="68" t="s">
        <v>90</v>
      </c>
      <c r="C9" s="70">
        <v>1149853</v>
      </c>
      <c r="D9" s="75">
        <f>(INDEX('Resin Fractions'!$A$24:$I$41,MATCH('Waste Estimate from Population'!$A9,'Resin Fractions'!$A$24:$A$41,0),MATCH('Waste Estimate from Population'!D$1,'Resin Fractions'!$A$24:$I$24,0)))*(VLOOKUP($A9,'Waste Per Capita'!$A$3:$C$18,3,FALSE))*$C9</f>
        <v>12054.721552058501</v>
      </c>
      <c r="E9" s="75">
        <f>(INDEX('Resin Fractions'!$A$24:$I$41,MATCH('Waste Estimate from Population'!$A9,'Resin Fractions'!$A$24:$A$41,0),MATCH('Waste Estimate from Population'!E$1,'Resin Fractions'!$A$24:$I$24,0)))*(VLOOKUP($A9,'Waste Per Capita'!$A$3:$C$18,3,FALSE))*$C9</f>
        <v>20807.324064024229</v>
      </c>
      <c r="F9" s="75">
        <f>(INDEX('Resin Fractions'!$A$24:$I$41,MATCH('Waste Estimate from Population'!$A9,'Resin Fractions'!$A$24:$A$41,0),MATCH('Waste Estimate from Population'!F$1,'Resin Fractions'!$A$24:$I$24,0)))*(VLOOKUP($A9,'Waste Per Capita'!$A$3:$C$18,3,FALSE))*$C9</f>
        <v>31576.294459737608</v>
      </c>
      <c r="G9" s="75">
        <f>(INDEX('Resin Fractions'!$A$24:$I$41,MATCH('Waste Estimate from Population'!$A9,'Resin Fractions'!$A$24:$A$41,0),MATCH('Waste Estimate from Population'!G$1,'Resin Fractions'!$A$24:$I$24,0)))*(VLOOKUP($A9,'Waste Per Capita'!$A$3:$C$18,3,FALSE))*$C9</f>
        <v>48268.372829044391</v>
      </c>
      <c r="H9" s="75">
        <f>(INDEX('Resin Fractions'!$A$24:$I$41,MATCH('Waste Estimate from Population'!$A9,'Resin Fractions'!$A$24:$A$41,0),MATCH('Waste Estimate from Population'!H$1,'Resin Fractions'!$A$24:$I$24,0)))*(VLOOKUP($A9,'Waste Per Capita'!$A$3:$C$18,3,FALSE))*$C9</f>
        <v>2563.0605262204008</v>
      </c>
      <c r="I9" s="75">
        <f>(INDEX('Resin Fractions'!$A$24:$I$41,MATCH('Waste Estimate from Population'!$A9,'Resin Fractions'!$A$24:$A$41,0),MATCH('Waste Estimate from Population'!I$1,'Resin Fractions'!$A$24:$I$24,0)))*(VLOOKUP($A9,'Waste Per Capita'!$A$3:$C$18,3,FALSE))*$C9</f>
        <v>8006.7132056617138</v>
      </c>
      <c r="J9" s="75">
        <f>(INDEX('Resin Fractions'!$A$24:$I$41,MATCH('Waste Estimate from Population'!$A9,'Resin Fractions'!$A$24:$A$41,0),MATCH('Waste Estimate from Population'!J$1,'Resin Fractions'!$A$24:$I$24,0)))*(VLOOKUP($A9,'Waste Per Capita'!$A$3:$C$18,3,FALSE))*$C9</f>
        <v>12596.210050722964</v>
      </c>
      <c r="K9" s="75">
        <f>(INDEX('Resin Fractions'!$A$24:$I$41,MATCH('Waste Estimate from Population'!$A9,'Resin Fractions'!$A$24:$A$41,0),MATCH('Waste Estimate from Population'!K$1,'Resin Fractions'!$A$24:$I$24,0)))*(VLOOKUP($A9,'Waste Per Capita'!$A$3:$C$18,3,FALSE))*$C9</f>
        <v>135872.69668746978</v>
      </c>
    </row>
    <row r="10" spans="1:14" x14ac:dyDescent="0.2">
      <c r="A10" s="13">
        <v>2020</v>
      </c>
      <c r="B10" s="68" t="s">
        <v>91</v>
      </c>
      <c r="C10" s="70">
        <v>27231</v>
      </c>
      <c r="D10" s="75">
        <f>(INDEX('Resin Fractions'!$A$24:$I$41,MATCH('Waste Estimate from Population'!$A10,'Resin Fractions'!$A$24:$A$41,0),MATCH('Waste Estimate from Population'!D$1,'Resin Fractions'!$A$24:$I$24,0)))*(VLOOKUP($A10,'Waste Per Capita'!$A$3:$C$18,3,FALSE))*$C10</f>
        <v>285.48181600961607</v>
      </c>
      <c r="E10" s="75">
        <f>(INDEX('Resin Fractions'!$A$24:$I$41,MATCH('Waste Estimate from Population'!$A10,'Resin Fractions'!$A$24:$A$41,0),MATCH('Waste Estimate from Population'!E$1,'Resin Fractions'!$A$24:$I$24,0)))*(VLOOKUP($A10,'Waste Per Capita'!$A$3:$C$18,3,FALSE))*$C10</f>
        <v>492.76232839105853</v>
      </c>
      <c r="F10" s="75">
        <f>(INDEX('Resin Fractions'!$A$24:$I$41,MATCH('Waste Estimate from Population'!$A10,'Resin Fractions'!$A$24:$A$41,0),MATCH('Waste Estimate from Population'!F$1,'Resin Fractions'!$A$24:$I$24,0)))*(VLOOKUP($A10,'Waste Per Capita'!$A$3:$C$18,3,FALSE))*$C10</f>
        <v>747.79478284016727</v>
      </c>
      <c r="G10" s="75">
        <f>(INDEX('Resin Fractions'!$A$24:$I$41,MATCH('Waste Estimate from Population'!$A10,'Resin Fractions'!$A$24:$A$41,0),MATCH('Waste Estimate from Population'!G$1,'Resin Fractions'!$A$24:$I$24,0)))*(VLOOKUP($A10,'Waste Per Capita'!$A$3:$C$18,3,FALSE))*$C10</f>
        <v>1143.0992139931868</v>
      </c>
      <c r="H10" s="75">
        <f>(INDEX('Resin Fractions'!$A$24:$I$41,MATCH('Waste Estimate from Population'!$A10,'Resin Fractions'!$A$24:$A$41,0),MATCH('Waste Estimate from Population'!H$1,'Resin Fractions'!$A$24:$I$24,0)))*(VLOOKUP($A10,'Waste Per Capita'!$A$3:$C$18,3,FALSE))*$C10</f>
        <v>60.698803403137383</v>
      </c>
      <c r="I10" s="75">
        <f>(INDEX('Resin Fractions'!$A$24:$I$41,MATCH('Waste Estimate from Population'!$A10,'Resin Fractions'!$A$24:$A$41,0),MATCH('Waste Estimate from Population'!I$1,'Resin Fractions'!$A$24:$I$24,0)))*(VLOOKUP($A10,'Waste Per Capita'!$A$3:$C$18,3,FALSE))*$C10</f>
        <v>189.6162442532864</v>
      </c>
      <c r="J10" s="75">
        <f>(INDEX('Resin Fractions'!$A$24:$I$41,MATCH('Waste Estimate from Population'!$A10,'Resin Fractions'!$A$24:$A$41,0),MATCH('Waste Estimate from Population'!J$1,'Resin Fractions'!$A$24:$I$24,0)))*(VLOOKUP($A10,'Waste Per Capita'!$A$3:$C$18,3,FALSE))*$C10</f>
        <v>298.30543199107802</v>
      </c>
      <c r="K10" s="75">
        <f>(INDEX('Resin Fractions'!$A$24:$I$41,MATCH('Waste Estimate from Population'!$A10,'Resin Fractions'!$A$24:$A$41,0),MATCH('Waste Estimate from Population'!K$1,'Resin Fractions'!$A$24:$I$24,0)))*(VLOOKUP($A10,'Waste Per Capita'!$A$3:$C$18,3,FALSE))*$C10</f>
        <v>3217.7586208815296</v>
      </c>
    </row>
    <row r="11" spans="1:14" x14ac:dyDescent="0.2">
      <c r="A11" s="13">
        <v>2020</v>
      </c>
      <c r="B11" s="68" t="s">
        <v>92</v>
      </c>
      <c r="C11" s="70">
        <v>193519</v>
      </c>
      <c r="D11" s="75">
        <f>(INDEX('Resin Fractions'!$A$24:$I$41,MATCH('Waste Estimate from Population'!$A11,'Resin Fractions'!$A$24:$A$41,0),MATCH('Waste Estimate from Population'!D$1,'Resin Fractions'!$A$24:$I$24,0)))*(VLOOKUP($A11,'Waste Per Capita'!$A$3:$C$18,3,FALSE))*$C11</f>
        <v>2028.7964287894272</v>
      </c>
      <c r="E11" s="75">
        <f>(INDEX('Resin Fractions'!$A$24:$I$41,MATCH('Waste Estimate from Population'!$A11,'Resin Fractions'!$A$24:$A$41,0),MATCH('Waste Estimate from Population'!E$1,'Resin Fractions'!$A$24:$I$24,0)))*(VLOOKUP($A11,'Waste Per Capita'!$A$3:$C$18,3,FALSE))*$C11</f>
        <v>3501.8498412804984</v>
      </c>
      <c r="F11" s="75">
        <f>(INDEX('Resin Fractions'!$A$24:$I$41,MATCH('Waste Estimate from Population'!$A11,'Resin Fractions'!$A$24:$A$41,0),MATCH('Waste Estimate from Population'!F$1,'Resin Fractions'!$A$24:$I$24,0)))*(VLOOKUP($A11,'Waste Per Capita'!$A$3:$C$18,3,FALSE))*$C11</f>
        <v>5314.2557592613684</v>
      </c>
      <c r="G11" s="75">
        <f>(INDEX('Resin Fractions'!$A$24:$I$41,MATCH('Waste Estimate from Population'!$A11,'Resin Fractions'!$A$24:$A$41,0),MATCH('Waste Estimate from Population'!G$1,'Resin Fractions'!$A$24:$I$24,0)))*(VLOOKUP($A11,'Waste Per Capita'!$A$3:$C$18,3,FALSE))*$C11</f>
        <v>8123.5142592173443</v>
      </c>
      <c r="H11" s="75">
        <f>(INDEX('Resin Fractions'!$A$24:$I$41,MATCH('Waste Estimate from Population'!$A11,'Resin Fractions'!$A$24:$A$41,0),MATCH('Waste Estimate from Population'!H$1,'Resin Fractions'!$A$24:$I$24,0)))*(VLOOKUP($A11,'Waste Per Capita'!$A$3:$C$18,3,FALSE))*$C11</f>
        <v>431.36027820394929</v>
      </c>
      <c r="I11" s="75">
        <f>(INDEX('Resin Fractions'!$A$24:$I$41,MATCH('Waste Estimate from Population'!$A11,'Resin Fractions'!$A$24:$A$41,0),MATCH('Waste Estimate from Population'!I$1,'Resin Fractions'!$A$24:$I$24,0)))*(VLOOKUP($A11,'Waste Per Capita'!$A$3:$C$18,3,FALSE))*$C11</f>
        <v>1347.5210595149547</v>
      </c>
      <c r="J11" s="75">
        <f>(INDEX('Resin Fractions'!$A$24:$I$41,MATCH('Waste Estimate from Population'!$A11,'Resin Fractions'!$A$24:$A$41,0),MATCH('Waste Estimate from Population'!J$1,'Resin Fractions'!$A$24:$I$24,0)))*(VLOOKUP($A11,'Waste Per Capita'!$A$3:$C$18,3,FALSE))*$C11</f>
        <v>2119.9283498028508</v>
      </c>
      <c r="K11" s="75">
        <f>(INDEX('Resin Fractions'!$A$24:$I$41,MATCH('Waste Estimate from Population'!$A11,'Resin Fractions'!$A$24:$A$41,0),MATCH('Waste Estimate from Population'!K$1,'Resin Fractions'!$A$24:$I$24,0)))*(VLOOKUP($A11,'Waste Per Capita'!$A$3:$C$18,3,FALSE))*$C11</f>
        <v>22867.225976070389</v>
      </c>
    </row>
    <row r="12" spans="1:14" x14ac:dyDescent="0.2">
      <c r="A12" s="13">
        <v>2020</v>
      </c>
      <c r="B12" s="68" t="s">
        <v>93</v>
      </c>
      <c r="C12" s="70">
        <v>1020292</v>
      </c>
      <c r="D12" s="75">
        <f>(INDEX('Resin Fractions'!$A$24:$I$41,MATCH('Waste Estimate from Population'!$A12,'Resin Fractions'!$A$24:$A$41,0),MATCH('Waste Estimate from Population'!D$1,'Resin Fractions'!$A$24:$I$24,0)))*(VLOOKUP($A12,'Waste Per Capita'!$A$3:$C$18,3,FALSE))*$C12</f>
        <v>10696.442033714633</v>
      </c>
      <c r="E12" s="75">
        <f>(INDEX('Resin Fractions'!$A$24:$I$41,MATCH('Waste Estimate from Population'!$A12,'Resin Fractions'!$A$24:$A$41,0),MATCH('Waste Estimate from Population'!E$1,'Resin Fractions'!$A$24:$I$24,0)))*(VLOOKUP($A12,'Waste Per Capita'!$A$3:$C$18,3,FALSE))*$C12</f>
        <v>18462.835061465605</v>
      </c>
      <c r="F12" s="75">
        <f>(INDEX('Resin Fractions'!$A$24:$I$41,MATCH('Waste Estimate from Population'!$A12,'Resin Fractions'!$A$24:$A$41,0),MATCH('Waste Estimate from Population'!F$1,'Resin Fractions'!$A$24:$I$24,0)))*(VLOOKUP($A12,'Waste Per Capita'!$A$3:$C$18,3,FALSE))*$C12</f>
        <v>28018.399418807974</v>
      </c>
      <c r="G12" s="75">
        <f>(INDEX('Resin Fractions'!$A$24:$I$41,MATCH('Waste Estimate from Population'!$A12,'Resin Fractions'!$A$24:$A$41,0),MATCH('Waste Estimate from Population'!G$1,'Resin Fractions'!$A$24:$I$24,0)))*(VLOOKUP($A12,'Waste Per Capita'!$A$3:$C$18,3,FALSE))*$C12</f>
        <v>42829.67879415139</v>
      </c>
      <c r="H12" s="75">
        <f>(INDEX('Resin Fractions'!$A$24:$I$41,MATCH('Waste Estimate from Population'!$A12,'Resin Fractions'!$A$24:$A$41,0),MATCH('Waste Estimate from Population'!H$1,'Resin Fractions'!$A$24:$I$24,0)))*(VLOOKUP($A12,'Waste Per Capita'!$A$3:$C$18,3,FALSE))*$C12</f>
        <v>2274.2647542063769</v>
      </c>
      <c r="I12" s="75">
        <f>(INDEX('Resin Fractions'!$A$24:$I$41,MATCH('Waste Estimate from Population'!$A12,'Resin Fractions'!$A$24:$A$41,0),MATCH('Waste Estimate from Population'!I$1,'Resin Fractions'!$A$24:$I$24,0)))*(VLOOKUP($A12,'Waste Per Capita'!$A$3:$C$18,3,FALSE))*$C12</f>
        <v>7104.5476509005939</v>
      </c>
      <c r="J12" s="75">
        <f>(INDEX('Resin Fractions'!$A$24:$I$41,MATCH('Waste Estimate from Population'!$A12,'Resin Fractions'!$A$24:$A$41,0),MATCH('Waste Estimate from Population'!J$1,'Resin Fractions'!$A$24:$I$24,0)))*(VLOOKUP($A12,'Waste Per Capita'!$A$3:$C$18,3,FALSE))*$C12</f>
        <v>11176.917697368475</v>
      </c>
      <c r="K12" s="75">
        <f>(INDEX('Resin Fractions'!$A$24:$I$41,MATCH('Waste Estimate from Population'!$A12,'Resin Fractions'!$A$24:$A$41,0),MATCH('Waste Estimate from Population'!K$1,'Resin Fractions'!$A$24:$I$24,0)))*(VLOOKUP($A12,'Waste Per Capita'!$A$3:$C$18,3,FALSE))*$C12</f>
        <v>120563.08541061502</v>
      </c>
    </row>
    <row r="13" spans="1:14" x14ac:dyDescent="0.2">
      <c r="A13" s="13">
        <v>2020</v>
      </c>
      <c r="B13" s="68" t="s">
        <v>94</v>
      </c>
      <c r="C13" s="70">
        <v>29582</v>
      </c>
      <c r="D13" s="75">
        <f>(INDEX('Resin Fractions'!$A$24:$I$41,MATCH('Waste Estimate from Population'!$A13,'Resin Fractions'!$A$24:$A$41,0),MATCH('Waste Estimate from Population'!D$1,'Resin Fractions'!$A$24:$I$24,0)))*(VLOOKUP($A13,'Waste Per Capita'!$A$3:$C$18,3,FALSE))*$C13</f>
        <v>310.12901036305908</v>
      </c>
      <c r="E13" s="75">
        <f>(INDEX('Resin Fractions'!$A$24:$I$41,MATCH('Waste Estimate from Population'!$A13,'Resin Fractions'!$A$24:$A$41,0),MATCH('Waste Estimate from Population'!E$1,'Resin Fractions'!$A$24:$I$24,0)))*(VLOOKUP($A13,'Waste Per Capita'!$A$3:$C$18,3,FALSE))*$C13</f>
        <v>535.30517419354021</v>
      </c>
      <c r="F13" s="75">
        <f>(INDEX('Resin Fractions'!$A$24:$I$41,MATCH('Waste Estimate from Population'!$A13,'Resin Fractions'!$A$24:$A$41,0),MATCH('Waste Estimate from Population'!F$1,'Resin Fractions'!$A$24:$I$24,0)))*(VLOOKUP($A13,'Waste Per Capita'!$A$3:$C$18,3,FALSE))*$C13</f>
        <v>812.35596437801871</v>
      </c>
      <c r="G13" s="75">
        <f>(INDEX('Resin Fractions'!$A$24:$I$41,MATCH('Waste Estimate from Population'!$A13,'Resin Fractions'!$A$24:$A$41,0),MATCH('Waste Estimate from Population'!G$1,'Resin Fractions'!$A$24:$I$24,0)))*(VLOOKUP($A13,'Waste Per Capita'!$A$3:$C$18,3,FALSE))*$C13</f>
        <v>1241.7891722061786</v>
      </c>
      <c r="H13" s="75">
        <f>(INDEX('Resin Fractions'!$A$24:$I$41,MATCH('Waste Estimate from Population'!$A13,'Resin Fractions'!$A$24:$A$41,0),MATCH('Waste Estimate from Population'!H$1,'Resin Fractions'!$A$24:$I$24,0)))*(VLOOKUP($A13,'Waste Per Capita'!$A$3:$C$18,3,FALSE))*$C13</f>
        <v>65.939260485168006</v>
      </c>
      <c r="I13" s="75">
        <f>(INDEX('Resin Fractions'!$A$24:$I$41,MATCH('Waste Estimate from Population'!$A13,'Resin Fractions'!$A$24:$A$41,0),MATCH('Waste Estimate from Population'!I$1,'Resin Fractions'!$A$24:$I$24,0)))*(VLOOKUP($A13,'Waste Per Capita'!$A$3:$C$18,3,FALSE))*$C13</f>
        <v>205.98684357903559</v>
      </c>
      <c r="J13" s="75">
        <f>(INDEX('Resin Fractions'!$A$24:$I$41,MATCH('Waste Estimate from Population'!$A13,'Resin Fractions'!$A$24:$A$41,0),MATCH('Waste Estimate from Population'!J$1,'Resin Fractions'!$A$24:$I$24,0)))*(VLOOKUP($A13,'Waste Per Capita'!$A$3:$C$18,3,FALSE))*$C13</f>
        <v>324.05975870001356</v>
      </c>
      <c r="K13" s="75">
        <f>(INDEX('Resin Fractions'!$A$24:$I$41,MATCH('Waste Estimate from Population'!$A13,'Resin Fractions'!$A$24:$A$41,0),MATCH('Waste Estimate from Population'!K$1,'Resin Fractions'!$A$24:$I$24,0)))*(VLOOKUP($A13,'Waste Per Capita'!$A$3:$C$18,3,FALSE))*$C13</f>
        <v>3495.5651839050133</v>
      </c>
    </row>
    <row r="14" spans="1:14" x14ac:dyDescent="0.2">
      <c r="A14" s="13">
        <v>2020</v>
      </c>
      <c r="B14" s="68" t="s">
        <v>95</v>
      </c>
      <c r="C14" s="70">
        <v>132824</v>
      </c>
      <c r="D14" s="75">
        <f>(INDEX('Resin Fractions'!$A$24:$I$41,MATCH('Waste Estimate from Population'!$A14,'Resin Fractions'!$A$24:$A$41,0),MATCH('Waste Estimate from Population'!D$1,'Resin Fractions'!$A$24:$I$24,0)))*(VLOOKUP($A14,'Waste Per Capita'!$A$3:$C$18,3,FALSE))*$C14</f>
        <v>1392.4878531695952</v>
      </c>
      <c r="E14" s="75">
        <f>(INDEX('Resin Fractions'!$A$24:$I$41,MATCH('Waste Estimate from Population'!$A14,'Resin Fractions'!$A$24:$A$41,0),MATCH('Waste Estimate from Population'!E$1,'Resin Fractions'!$A$24:$I$24,0)))*(VLOOKUP($A14,'Waste Per Capita'!$A$3:$C$18,3,FALSE))*$C14</f>
        <v>2403.535070552457</v>
      </c>
      <c r="F14" s="75">
        <f>(INDEX('Resin Fractions'!$A$24:$I$41,MATCH('Waste Estimate from Population'!$A14,'Resin Fractions'!$A$24:$A$41,0),MATCH('Waste Estimate from Population'!F$1,'Resin Fractions'!$A$24:$I$24,0)))*(VLOOKUP($A14,'Waste Per Capita'!$A$3:$C$18,3,FALSE))*$C14</f>
        <v>3647.5007982065431</v>
      </c>
      <c r="G14" s="75">
        <f>(INDEX('Resin Fractions'!$A$24:$I$41,MATCH('Waste Estimate from Population'!$A14,'Resin Fractions'!$A$24:$A$41,0),MATCH('Waste Estimate from Population'!G$1,'Resin Fractions'!$A$24:$I$24,0)))*(VLOOKUP($A14,'Waste Per Capita'!$A$3:$C$18,3,FALSE))*$C14</f>
        <v>5575.6678050542041</v>
      </c>
      <c r="H14" s="75">
        <f>(INDEX('Resin Fractions'!$A$24:$I$41,MATCH('Waste Estimate from Population'!$A14,'Resin Fractions'!$A$24:$A$41,0),MATCH('Waste Estimate from Population'!H$1,'Resin Fractions'!$A$24:$I$24,0)))*(VLOOKUP($A14,'Waste Per Capita'!$A$3:$C$18,3,FALSE))*$C14</f>
        <v>296.0691073856384</v>
      </c>
      <c r="I14" s="75">
        <f>(INDEX('Resin Fractions'!$A$24:$I$41,MATCH('Waste Estimate from Population'!$A14,'Resin Fractions'!$A$24:$A$41,0),MATCH('Waste Estimate from Population'!I$1,'Resin Fractions'!$A$24:$I$24,0)))*(VLOOKUP($A14,'Waste Per Capita'!$A$3:$C$18,3,FALSE))*$C14</f>
        <v>924.88663753437299</v>
      </c>
      <c r="J14" s="75">
        <f>(INDEX('Resin Fractions'!$A$24:$I$41,MATCH('Waste Estimate from Population'!$A14,'Resin Fractions'!$A$24:$A$41,0),MATCH('Waste Estimate from Population'!J$1,'Resin Fractions'!$A$24:$I$24,0)))*(VLOOKUP($A14,'Waste Per Capita'!$A$3:$C$18,3,FALSE))*$C14</f>
        <v>1455.0372993567237</v>
      </c>
      <c r="K14" s="75">
        <f>(INDEX('Resin Fractions'!$A$24:$I$41,MATCH('Waste Estimate from Population'!$A14,'Resin Fractions'!$A$24:$A$41,0),MATCH('Waste Estimate from Population'!K$1,'Resin Fractions'!$A$24:$I$24,0)))*(VLOOKUP($A14,'Waste Per Capita'!$A$3:$C$18,3,FALSE))*$C14</f>
        <v>15695.184571259531</v>
      </c>
    </row>
    <row r="15" spans="1:14" x14ac:dyDescent="0.2">
      <c r="A15" s="13">
        <v>2020</v>
      </c>
      <c r="B15" s="68" t="s">
        <v>96</v>
      </c>
      <c r="C15" s="70">
        <v>188422</v>
      </c>
      <c r="D15" s="75">
        <f>(INDEX('Resin Fractions'!$A$24:$I$41,MATCH('Waste Estimate from Population'!$A15,'Resin Fractions'!$A$24:$A$41,0),MATCH('Waste Estimate from Population'!D$1,'Resin Fractions'!$A$24:$I$24,0)))*(VLOOKUP($A15,'Waste Per Capita'!$A$3:$C$18,3,FALSE))*$C15</f>
        <v>1975.3609759525496</v>
      </c>
      <c r="E15" s="75">
        <f>(INDEX('Resin Fractions'!$A$24:$I$41,MATCH('Waste Estimate from Population'!$A15,'Resin Fractions'!$A$24:$A$41,0),MATCH('Waste Estimate from Population'!E$1,'Resin Fractions'!$A$24:$I$24,0)))*(VLOOKUP($A15,'Waste Per Capita'!$A$3:$C$18,3,FALSE))*$C15</f>
        <v>3409.6163725202905</v>
      </c>
      <c r="F15" s="75">
        <f>(INDEX('Resin Fractions'!$A$24:$I$41,MATCH('Waste Estimate from Population'!$A15,'Resin Fractions'!$A$24:$A$41,0),MATCH('Waste Estimate from Population'!F$1,'Resin Fractions'!$A$24:$I$24,0)))*(VLOOKUP($A15,'Waste Per Capita'!$A$3:$C$18,3,FALSE))*$C15</f>
        <v>5174.2862389302627</v>
      </c>
      <c r="G15" s="75">
        <f>(INDEX('Resin Fractions'!$A$24:$I$41,MATCH('Waste Estimate from Population'!$A15,'Resin Fractions'!$A$24:$A$41,0),MATCH('Waste Estimate from Population'!G$1,'Resin Fractions'!$A$24:$I$24,0)))*(VLOOKUP($A15,'Waste Per Capita'!$A$3:$C$18,3,FALSE))*$C15</f>
        <v>7909.5530865199307</v>
      </c>
      <c r="H15" s="75">
        <f>(INDEX('Resin Fractions'!$A$24:$I$41,MATCH('Waste Estimate from Population'!$A15,'Resin Fractions'!$A$24:$A$41,0),MATCH('Waste Estimate from Population'!H$1,'Resin Fractions'!$A$24:$I$24,0)))*(VLOOKUP($A15,'Waste Per Capita'!$A$3:$C$18,3,FALSE))*$C15</f>
        <v>419.9988959210441</v>
      </c>
      <c r="I15" s="75">
        <f>(INDEX('Resin Fractions'!$A$24:$I$41,MATCH('Waste Estimate from Population'!$A15,'Resin Fractions'!$A$24:$A$41,0),MATCH('Waste Estimate from Population'!I$1,'Resin Fractions'!$A$24:$I$24,0)))*(VLOOKUP($A15,'Waste Per Capita'!$A$3:$C$18,3,FALSE))*$C15</f>
        <v>1312.0293773527499</v>
      </c>
      <c r="J15" s="75">
        <f>(INDEX('Resin Fractions'!$A$24:$I$41,MATCH('Waste Estimate from Population'!$A15,'Resin Fractions'!$A$24:$A$41,0),MATCH('Waste Estimate from Population'!J$1,'Resin Fractions'!$A$24:$I$24,0)))*(VLOOKUP($A15,'Waste Per Capita'!$A$3:$C$18,3,FALSE))*$C15</f>
        <v>2064.0926189498327</v>
      </c>
      <c r="K15" s="75">
        <f>(INDEX('Resin Fractions'!$A$24:$I$41,MATCH('Waste Estimate from Population'!$A15,'Resin Fractions'!$A$24:$A$41,0),MATCH('Waste Estimate from Population'!K$1,'Resin Fractions'!$A$24:$I$24,0)))*(VLOOKUP($A15,'Waste Per Capita'!$A$3:$C$18,3,FALSE))*$C15</f>
        <v>22264.937566146658</v>
      </c>
    </row>
    <row r="16" spans="1:14" x14ac:dyDescent="0.2">
      <c r="A16" s="13">
        <v>2020</v>
      </c>
      <c r="B16" s="68" t="s">
        <v>97</v>
      </c>
      <c r="C16" s="70">
        <v>18584</v>
      </c>
      <c r="D16" s="75">
        <f>(INDEX('Resin Fractions'!$A$24:$I$41,MATCH('Waste Estimate from Population'!$A16,'Resin Fractions'!$A$24:$A$41,0),MATCH('Waste Estimate from Population'!D$1,'Resin Fractions'!$A$24:$I$24,0)))*(VLOOKUP($A16,'Waste Per Capita'!$A$3:$C$18,3,FALSE))*$C16</f>
        <v>194.82920453610609</v>
      </c>
      <c r="E16" s="75">
        <f>(INDEX('Resin Fractions'!$A$24:$I$41,MATCH('Waste Estimate from Population'!$A16,'Resin Fractions'!$A$24:$A$41,0),MATCH('Waste Estimate from Population'!E$1,'Resin Fractions'!$A$24:$I$24,0)))*(VLOOKUP($A16,'Waste Per Capita'!$A$3:$C$18,3,FALSE))*$C16</f>
        <v>336.28934342548683</v>
      </c>
      <c r="F16" s="75">
        <f>(INDEX('Resin Fractions'!$A$24:$I$41,MATCH('Waste Estimate from Population'!$A16,'Resin Fractions'!$A$24:$A$41,0),MATCH('Waste Estimate from Population'!F$1,'Resin Fractions'!$A$24:$I$24,0)))*(VLOOKUP($A16,'Waste Per Capita'!$A$3:$C$18,3,FALSE))*$C16</f>
        <v>510.3381529984822</v>
      </c>
      <c r="G16" s="75">
        <f>(INDEX('Resin Fractions'!$A$24:$I$41,MATCH('Waste Estimate from Population'!$A16,'Resin Fractions'!$A$24:$A$41,0),MATCH('Waste Estimate from Population'!G$1,'Resin Fractions'!$A$24:$I$24,0)))*(VLOOKUP($A16,'Waste Per Capita'!$A$3:$C$18,3,FALSE))*$C16</f>
        <v>780.11662417279501</v>
      </c>
      <c r="H16" s="75">
        <f>(INDEX('Resin Fractions'!$A$24:$I$41,MATCH('Waste Estimate from Population'!$A16,'Resin Fractions'!$A$24:$A$41,0),MATCH('Waste Estimate from Population'!H$1,'Resin Fractions'!$A$24:$I$24,0)))*(VLOOKUP($A16,'Waste Per Capita'!$A$3:$C$18,3,FALSE))*$C16</f>
        <v>41.424353216698073</v>
      </c>
      <c r="I16" s="75">
        <f>(INDEX('Resin Fractions'!$A$24:$I$41,MATCH('Waste Estimate from Population'!$A16,'Resin Fractions'!$A$24:$A$41,0),MATCH('Waste Estimate from Population'!I$1,'Resin Fractions'!$A$24:$I$24,0)))*(VLOOKUP($A16,'Waste Per Capita'!$A$3:$C$18,3,FALSE))*$C16</f>
        <v>129.40502674169417</v>
      </c>
      <c r="J16" s="75">
        <f>(INDEX('Resin Fractions'!$A$24:$I$41,MATCH('Waste Estimate from Population'!$A16,'Resin Fractions'!$A$24:$A$41,0),MATCH('Waste Estimate from Population'!J$1,'Resin Fractions'!$A$24:$I$24,0)))*(VLOOKUP($A16,'Waste Per Capita'!$A$3:$C$18,3,FALSE))*$C16</f>
        <v>203.58077735383179</v>
      </c>
      <c r="K16" s="75">
        <f>(INDEX('Resin Fractions'!$A$24:$I$41,MATCH('Waste Estimate from Population'!$A16,'Resin Fractions'!$A$24:$A$41,0),MATCH('Waste Estimate from Population'!K$1,'Resin Fractions'!$A$24:$I$24,0)))*(VLOOKUP($A16,'Waste Per Capita'!$A$3:$C$18,3,FALSE))*$C16</f>
        <v>2195.9834824450936</v>
      </c>
    </row>
    <row r="17" spans="1:11" x14ac:dyDescent="0.2">
      <c r="A17" s="13">
        <v>2020</v>
      </c>
      <c r="B17" s="68" t="s">
        <v>98</v>
      </c>
      <c r="C17" s="70">
        <v>916828</v>
      </c>
      <c r="D17" s="75">
        <f>(INDEX('Resin Fractions'!$A$24:$I$41,MATCH('Waste Estimate from Population'!$A17,'Resin Fractions'!$A$24:$A$41,0),MATCH('Waste Estimate from Population'!D$1,'Resin Fractions'!$A$24:$I$24,0)))*(VLOOKUP($A17,'Waste Per Capita'!$A$3:$C$18,3,FALSE))*$C17</f>
        <v>9611.7558080299768</v>
      </c>
      <c r="E17" s="75">
        <f>(INDEX('Resin Fractions'!$A$24:$I$41,MATCH('Waste Estimate from Population'!$A17,'Resin Fractions'!$A$24:$A$41,0),MATCH('Waste Estimate from Population'!E$1,'Resin Fractions'!$A$24:$I$24,0)))*(VLOOKUP($A17,'Waste Per Capita'!$A$3:$C$18,3,FALSE))*$C17</f>
        <v>16590.587933389059</v>
      </c>
      <c r="F17" s="75">
        <f>(INDEX('Resin Fractions'!$A$24:$I$41,MATCH('Waste Estimate from Population'!$A17,'Resin Fractions'!$A$24:$A$41,0),MATCH('Waste Estimate from Population'!F$1,'Resin Fractions'!$A$24:$I$24,0)))*(VLOOKUP($A17,'Waste Per Capita'!$A$3:$C$18,3,FALSE))*$C17</f>
        <v>25177.158207990338</v>
      </c>
      <c r="G17" s="75">
        <f>(INDEX('Resin Fractions'!$A$24:$I$41,MATCH('Waste Estimate from Population'!$A17,'Resin Fractions'!$A$24:$A$41,0),MATCH('Waste Estimate from Population'!G$1,'Resin Fractions'!$A$24:$I$24,0)))*(VLOOKUP($A17,'Waste Per Capita'!$A$3:$C$18,3,FALSE))*$C17</f>
        <v>38486.481075500182</v>
      </c>
      <c r="H17" s="75">
        <f>(INDEX('Resin Fractions'!$A$24:$I$41,MATCH('Waste Estimate from Population'!$A17,'Resin Fractions'!$A$24:$A$41,0),MATCH('Waste Estimate from Population'!H$1,'Resin Fractions'!$A$24:$I$24,0)))*(VLOOKUP($A17,'Waste Per Capita'!$A$3:$C$18,3,FALSE))*$C17</f>
        <v>2043.640061932784</v>
      </c>
      <c r="I17" s="75">
        <f>(INDEX('Resin Fractions'!$A$24:$I$41,MATCH('Waste Estimate from Population'!$A17,'Resin Fractions'!$A$24:$A$41,0),MATCH('Waste Estimate from Population'!I$1,'Resin Fractions'!$A$24:$I$24,0)))*(VLOOKUP($A17,'Waste Per Capita'!$A$3:$C$18,3,FALSE))*$C17</f>
        <v>6384.102015579746</v>
      </c>
      <c r="J17" s="75">
        <f>(INDEX('Resin Fractions'!$A$24:$I$41,MATCH('Waste Estimate from Population'!$A17,'Resin Fractions'!$A$24:$A$41,0),MATCH('Waste Estimate from Population'!J$1,'Resin Fractions'!$A$24:$I$24,0)))*(VLOOKUP($A17,'Waste Per Capita'!$A$3:$C$18,3,FALSE))*$C17</f>
        <v>10043.508229646948</v>
      </c>
      <c r="K17" s="75">
        <f>(INDEX('Resin Fractions'!$A$24:$I$41,MATCH('Waste Estimate from Population'!$A17,'Resin Fractions'!$A$24:$A$41,0),MATCH('Waste Estimate from Population'!K$1,'Resin Fractions'!$A$24:$I$24,0)))*(VLOOKUP($A17,'Waste Per Capita'!$A$3:$C$18,3,FALSE))*$C17</f>
        <v>108337.23333206901</v>
      </c>
    </row>
    <row r="18" spans="1:11" x14ac:dyDescent="0.2">
      <c r="A18" s="13">
        <v>2020</v>
      </c>
      <c r="B18" s="68" t="s">
        <v>99</v>
      </c>
      <c r="C18" s="70">
        <v>153189</v>
      </c>
      <c r="D18" s="75">
        <f>(INDEX('Resin Fractions'!$A$24:$I$41,MATCH('Waste Estimate from Population'!$A18,'Resin Fractions'!$A$24:$A$41,0),MATCH('Waste Estimate from Population'!D$1,'Resin Fractions'!$A$24:$I$24,0)))*(VLOOKUP($A18,'Waste Per Capita'!$A$3:$C$18,3,FALSE))*$C18</f>
        <v>1605.9885392639667</v>
      </c>
      <c r="E18" s="75">
        <f>(INDEX('Resin Fractions'!$A$24:$I$41,MATCH('Waste Estimate from Population'!$A18,'Resin Fractions'!$A$24:$A$41,0),MATCH('Waste Estimate from Population'!E$1,'Resin Fractions'!$A$24:$I$24,0)))*(VLOOKUP($A18,'Waste Per Capita'!$A$3:$C$18,3,FALSE))*$C18</f>
        <v>2772.0527459108321</v>
      </c>
      <c r="F18" s="75">
        <f>(INDEX('Resin Fractions'!$A$24:$I$41,MATCH('Waste Estimate from Population'!$A18,'Resin Fractions'!$A$24:$A$41,0),MATCH('Waste Estimate from Population'!F$1,'Resin Fractions'!$A$24:$I$24,0)))*(VLOOKUP($A18,'Waste Per Capita'!$A$3:$C$18,3,FALSE))*$C18</f>
        <v>4206.7472729059664</v>
      </c>
      <c r="G18" s="75">
        <f>(INDEX('Resin Fractions'!$A$24:$I$41,MATCH('Waste Estimate from Population'!$A18,'Resin Fractions'!$A$24:$A$41,0),MATCH('Waste Estimate from Population'!G$1,'Resin Fractions'!$A$24:$I$24,0)))*(VLOOKUP($A18,'Waste Per Capita'!$A$3:$C$18,3,FALSE))*$C18</f>
        <v>6430.5470049723581</v>
      </c>
      <c r="H18" s="75">
        <f>(INDEX('Resin Fractions'!$A$24:$I$41,MATCH('Waste Estimate from Population'!$A18,'Resin Fractions'!$A$24:$A$41,0),MATCH('Waste Estimate from Population'!H$1,'Resin Fractions'!$A$24:$I$24,0)))*(VLOOKUP($A18,'Waste Per Capita'!$A$3:$C$18,3,FALSE))*$C18</f>
        <v>341.46336875337715</v>
      </c>
      <c r="I18" s="75">
        <f>(INDEX('Resin Fractions'!$A$24:$I$41,MATCH('Waste Estimate from Population'!$A18,'Resin Fractions'!$A$24:$A$41,0),MATCH('Waste Estimate from Population'!I$1,'Resin Fractions'!$A$24:$I$24,0)))*(VLOOKUP($A18,'Waste Per Capita'!$A$3:$C$18,3,FALSE))*$C18</f>
        <v>1066.693211447126</v>
      </c>
      <c r="J18" s="75">
        <f>(INDEX('Resin Fractions'!$A$24:$I$41,MATCH('Waste Estimate from Population'!$A18,'Resin Fractions'!$A$24:$A$41,0),MATCH('Waste Estimate from Population'!J$1,'Resin Fractions'!$A$24:$I$24,0)))*(VLOOKUP($A18,'Waste Per Capita'!$A$3:$C$18,3,FALSE))*$C18</f>
        <v>1678.1282663611785</v>
      </c>
      <c r="K18" s="75">
        <f>(INDEX('Resin Fractions'!$A$24:$I$41,MATCH('Waste Estimate from Population'!$A18,'Resin Fractions'!$A$24:$A$41,0),MATCH('Waste Estimate from Population'!K$1,'Resin Fractions'!$A$24:$I$24,0)))*(VLOOKUP($A18,'Waste Per Capita'!$A$3:$C$18,3,FALSE))*$C18</f>
        <v>18101.620409614803</v>
      </c>
    </row>
    <row r="19" spans="1:11" x14ac:dyDescent="0.2">
      <c r="A19" s="13">
        <v>2020</v>
      </c>
      <c r="B19" s="68" t="s">
        <v>100</v>
      </c>
      <c r="C19" s="70">
        <v>64005</v>
      </c>
      <c r="D19" s="75">
        <f>(INDEX('Resin Fractions'!$A$24:$I$41,MATCH('Waste Estimate from Population'!$A19,'Resin Fractions'!$A$24:$A$41,0),MATCH('Waste Estimate from Population'!D$1,'Resin Fractions'!$A$24:$I$24,0)))*(VLOOKUP($A19,'Waste Per Capita'!$A$3:$C$18,3,FALSE))*$C19</f>
        <v>671.00964465849495</v>
      </c>
      <c r="E19" s="75">
        <f>(INDEX('Resin Fractions'!$A$24:$I$41,MATCH('Waste Estimate from Population'!$A19,'Resin Fractions'!$A$24:$A$41,0),MATCH('Waste Estimate from Population'!E$1,'Resin Fractions'!$A$24:$I$24,0)))*(VLOOKUP($A19,'Waste Per Capita'!$A$3:$C$18,3,FALSE))*$C19</f>
        <v>1158.2113337251551</v>
      </c>
      <c r="F19" s="75">
        <f>(INDEX('Resin Fractions'!$A$24:$I$41,MATCH('Waste Estimate from Population'!$A19,'Resin Fractions'!$A$24:$A$41,0),MATCH('Waste Estimate from Population'!F$1,'Resin Fractions'!$A$24:$I$24,0)))*(VLOOKUP($A19,'Waste Per Capita'!$A$3:$C$18,3,FALSE))*$C19</f>
        <v>1757.6513927393378</v>
      </c>
      <c r="G19" s="75">
        <f>(INDEX('Resin Fractions'!$A$24:$I$41,MATCH('Waste Estimate from Population'!$A19,'Resin Fractions'!$A$24:$A$41,0),MATCH('Waste Estimate from Population'!G$1,'Resin Fractions'!$A$24:$I$24,0)))*(VLOOKUP($A19,'Waste Per Capita'!$A$3:$C$18,3,FALSE))*$C19</f>
        <v>2686.7931839313251</v>
      </c>
      <c r="H19" s="75">
        <f>(INDEX('Resin Fractions'!$A$24:$I$41,MATCH('Waste Estimate from Population'!$A19,'Resin Fractions'!$A$24:$A$41,0),MATCH('Waste Estimate from Population'!H$1,'Resin Fractions'!$A$24:$I$24,0)))*(VLOOKUP($A19,'Waste Per Capita'!$A$3:$C$18,3,FALSE))*$C19</f>
        <v>142.66927075090186</v>
      </c>
      <c r="I19" s="75">
        <f>(INDEX('Resin Fractions'!$A$24:$I$41,MATCH('Waste Estimate from Population'!$A19,'Resin Fractions'!$A$24:$A$41,0),MATCH('Waste Estimate from Population'!I$1,'Resin Fractions'!$A$24:$I$24,0)))*(VLOOKUP($A19,'Waste Per Capita'!$A$3:$C$18,3,FALSE))*$C19</f>
        <v>445.68277747536246</v>
      </c>
      <c r="J19" s="75">
        <f>(INDEX('Resin Fractions'!$A$24:$I$41,MATCH('Waste Estimate from Population'!$A19,'Resin Fractions'!$A$24:$A$41,0),MATCH('Waste Estimate from Population'!J$1,'Resin Fractions'!$A$24:$I$24,0)))*(VLOOKUP($A19,'Waste Per Capita'!$A$3:$C$18,3,FALSE))*$C19</f>
        <v>701.15086389001317</v>
      </c>
      <c r="K19" s="75">
        <f>(INDEX('Resin Fractions'!$A$24:$I$41,MATCH('Waste Estimate from Population'!$A19,'Resin Fractions'!$A$24:$A$41,0),MATCH('Waste Estimate from Population'!K$1,'Resin Fractions'!$A$24:$I$24,0)))*(VLOOKUP($A19,'Waste Per Capita'!$A$3:$C$18,3,FALSE))*$C19</f>
        <v>7563.1684671705889</v>
      </c>
    </row>
    <row r="20" spans="1:11" x14ac:dyDescent="0.2">
      <c r="A20" s="13">
        <v>2020</v>
      </c>
      <c r="B20" s="68" t="s">
        <v>101</v>
      </c>
      <c r="C20" s="70">
        <v>28666</v>
      </c>
      <c r="D20" s="75">
        <f>(INDEX('Resin Fractions'!$A$24:$I$41,MATCH('Waste Estimate from Population'!$A20,'Resin Fractions'!$A$24:$A$41,0),MATCH('Waste Estimate from Population'!D$1,'Resin Fractions'!$A$24:$I$24,0)))*(VLOOKUP($A20,'Waste Per Capita'!$A$3:$C$18,3,FALSE))*$C20</f>
        <v>300.52593506414212</v>
      </c>
      <c r="E20" s="75">
        <f>(INDEX('Resin Fractions'!$A$24:$I$41,MATCH('Waste Estimate from Population'!$A20,'Resin Fractions'!$A$24:$A$41,0),MATCH('Waste Estimate from Population'!E$1,'Resin Fractions'!$A$24:$I$24,0)))*(VLOOKUP($A20,'Waste Per Capita'!$A$3:$C$18,3,FALSE))*$C20</f>
        <v>518.72956944871964</v>
      </c>
      <c r="F20" s="75">
        <f>(INDEX('Resin Fractions'!$A$24:$I$41,MATCH('Waste Estimate from Population'!$A20,'Resin Fractions'!$A$24:$A$41,0),MATCH('Waste Estimate from Population'!F$1,'Resin Fractions'!$A$24:$I$24,0)))*(VLOOKUP($A20,'Waste Per Capita'!$A$3:$C$18,3,FALSE))*$C20</f>
        <v>787.20154400852834</v>
      </c>
      <c r="G20" s="75">
        <f>(INDEX('Resin Fractions'!$A$24:$I$41,MATCH('Waste Estimate from Population'!$A20,'Resin Fractions'!$A$24:$A$41,0),MATCH('Waste Estimate from Population'!G$1,'Resin Fractions'!$A$24:$I$24,0)))*(VLOOKUP($A20,'Waste Per Capita'!$A$3:$C$18,3,FALSE))*$C20</f>
        <v>1203.3374488020524</v>
      </c>
      <c r="H20" s="75">
        <f>(INDEX('Resin Fractions'!$A$24:$I$41,MATCH('Waste Estimate from Population'!$A20,'Resin Fractions'!$A$24:$A$41,0),MATCH('Waste Estimate from Population'!H$1,'Resin Fractions'!$A$24:$I$24,0)))*(VLOOKUP($A20,'Waste Per Capita'!$A$3:$C$18,3,FALSE))*$C20</f>
        <v>63.897466062734978</v>
      </c>
      <c r="I20" s="75">
        <f>(INDEX('Resin Fractions'!$A$24:$I$41,MATCH('Waste Estimate from Population'!$A20,'Resin Fractions'!$A$24:$A$41,0),MATCH('Waste Estimate from Population'!I$1,'Resin Fractions'!$A$24:$I$24,0)))*(VLOOKUP($A20,'Waste Per Capita'!$A$3:$C$18,3,FALSE))*$C20</f>
        <v>199.60850713395425</v>
      </c>
      <c r="J20" s="75">
        <f>(INDEX('Resin Fractions'!$A$24:$I$41,MATCH('Waste Estimate from Population'!$A20,'Resin Fractions'!$A$24:$A$41,0),MATCH('Waste Estimate from Population'!J$1,'Resin Fractions'!$A$24:$I$24,0)))*(VLOOKUP($A20,'Waste Per Capita'!$A$3:$C$18,3,FALSE))*$C20</f>
        <v>314.0253209010408</v>
      </c>
      <c r="K20" s="75">
        <f>(INDEX('Resin Fractions'!$A$24:$I$41,MATCH('Waste Estimate from Population'!$A20,'Resin Fractions'!$A$24:$A$41,0),MATCH('Waste Estimate from Population'!K$1,'Resin Fractions'!$A$24:$I$24,0)))*(VLOOKUP($A20,'Waste Per Capita'!$A$3:$C$18,3,FALSE))*$C20</f>
        <v>3387.3257914211717</v>
      </c>
    </row>
    <row r="21" spans="1:11" x14ac:dyDescent="0.2">
      <c r="A21" s="13">
        <v>2020</v>
      </c>
      <c r="B21" s="68" t="s">
        <v>102</v>
      </c>
      <c r="C21" s="70">
        <v>10135614</v>
      </c>
      <c r="D21" s="75">
        <f>(INDEX('Resin Fractions'!$A$24:$I$41,MATCH('Waste Estimate from Population'!$A21,'Resin Fractions'!$A$24:$A$41,0),MATCH('Waste Estimate from Population'!D$1,'Resin Fractions'!$A$24:$I$24,0)))*(VLOOKUP($A21,'Waste Per Capita'!$A$3:$C$18,3,FALSE))*$C21</f>
        <v>106258.8039768091</v>
      </c>
      <c r="E21" s="75">
        <f>(INDEX('Resin Fractions'!$A$24:$I$41,MATCH('Waste Estimate from Population'!$A21,'Resin Fractions'!$A$24:$A$41,0),MATCH('Waste Estimate from Population'!E$1,'Resin Fractions'!$A$24:$I$24,0)))*(VLOOKUP($A21,'Waste Per Capita'!$A$3:$C$18,3,FALSE))*$C21</f>
        <v>183410.40557867909</v>
      </c>
      <c r="F21" s="75">
        <f>(INDEX('Resin Fractions'!$A$24:$I$41,MATCH('Waste Estimate from Population'!$A21,'Resin Fractions'!$A$24:$A$41,0),MATCH('Waste Estimate from Population'!F$1,'Resin Fractions'!$A$24:$I$24,0)))*(VLOOKUP($A21,'Waste Per Capita'!$A$3:$C$18,3,FALSE))*$C21</f>
        <v>278335.69351407437</v>
      </c>
      <c r="G21" s="75">
        <f>(INDEX('Resin Fractions'!$A$24:$I$41,MATCH('Waste Estimate from Population'!$A21,'Resin Fractions'!$A$24:$A$41,0),MATCH('Waste Estimate from Population'!G$1,'Resin Fractions'!$A$24:$I$24,0)))*(VLOOKUP($A21,'Waste Per Capita'!$A$3:$C$18,3,FALSE))*$C21</f>
        <v>425471.42582859017</v>
      </c>
      <c r="H21" s="75">
        <f>(INDEX('Resin Fractions'!$A$24:$I$41,MATCH('Waste Estimate from Population'!$A21,'Resin Fractions'!$A$24:$A$41,0),MATCH('Waste Estimate from Population'!H$1,'Resin Fractions'!$A$24:$I$24,0)))*(VLOOKUP($A21,'Waste Per Capita'!$A$3:$C$18,3,FALSE))*$C21</f>
        <v>22592.620232679186</v>
      </c>
      <c r="I21" s="75">
        <f>(INDEX('Resin Fractions'!$A$24:$I$41,MATCH('Waste Estimate from Population'!$A21,'Resin Fractions'!$A$24:$A$41,0),MATCH('Waste Estimate from Population'!I$1,'Resin Fractions'!$A$24:$I$24,0)))*(VLOOKUP($A21,'Waste Per Capita'!$A$3:$C$18,3,FALSE))*$C21</f>
        <v>70576.808045280341</v>
      </c>
      <c r="J21" s="75">
        <f>(INDEX('Resin Fractions'!$A$24:$I$41,MATCH('Waste Estimate from Population'!$A21,'Resin Fractions'!$A$24:$A$41,0),MATCH('Waste Estimate from Population'!J$1,'Resin Fractions'!$A$24:$I$24,0)))*(VLOOKUP($A21,'Waste Per Capita'!$A$3:$C$18,3,FALSE))*$C21</f>
        <v>111031.86488798862</v>
      </c>
      <c r="K21" s="75">
        <f>(INDEX('Resin Fractions'!$A$24:$I$41,MATCH('Waste Estimate from Population'!$A21,'Resin Fractions'!$A$24:$A$41,0),MATCH('Waste Estimate from Population'!K$1,'Resin Fractions'!$A$24:$I$24,0)))*(VLOOKUP($A21,'Waste Per Capita'!$A$3:$C$18,3,FALSE))*$C21</f>
        <v>1197677.6220641006</v>
      </c>
    </row>
    <row r="22" spans="1:11" x14ac:dyDescent="0.2">
      <c r="A22" s="13">
        <v>2020</v>
      </c>
      <c r="B22" s="68" t="s">
        <v>103</v>
      </c>
      <c r="C22" s="70">
        <v>158602</v>
      </c>
      <c r="D22" s="75">
        <f>(INDEX('Resin Fractions'!$A$24:$I$41,MATCH('Waste Estimate from Population'!$A22,'Resin Fractions'!$A$24:$A$41,0),MATCH('Waste Estimate from Population'!D$1,'Resin Fractions'!$A$24:$I$24,0)))*(VLOOKUP($A22,'Waste Per Capita'!$A$3:$C$18,3,FALSE))*$C22</f>
        <v>1662.7368434048374</v>
      </c>
      <c r="E22" s="75">
        <f>(INDEX('Resin Fractions'!$A$24:$I$41,MATCH('Waste Estimate from Population'!$A22,'Resin Fractions'!$A$24:$A$41,0),MATCH('Waste Estimate from Population'!E$1,'Resin Fractions'!$A$24:$I$24,0)))*(VLOOKUP($A22,'Waste Per Capita'!$A$3:$C$18,3,FALSE))*$C22</f>
        <v>2870.0044363952356</v>
      </c>
      <c r="F22" s="75">
        <f>(INDEX('Resin Fractions'!$A$24:$I$41,MATCH('Waste Estimate from Population'!$A22,'Resin Fractions'!$A$24:$A$41,0),MATCH('Waste Estimate from Population'!F$1,'Resin Fractions'!$A$24:$I$24,0)))*(VLOOKUP($A22,'Waste Per Capita'!$A$3:$C$18,3,FALSE))*$C22</f>
        <v>4355.3945190413942</v>
      </c>
      <c r="G22" s="75">
        <f>(INDEX('Resin Fractions'!$A$24:$I$41,MATCH('Waste Estimate from Population'!$A22,'Resin Fractions'!$A$24:$A$41,0),MATCH('Waste Estimate from Population'!G$1,'Resin Fractions'!$A$24:$I$24,0)))*(VLOOKUP($A22,'Waste Per Capita'!$A$3:$C$18,3,FALSE))*$C22</f>
        <v>6657.7731826869158</v>
      </c>
      <c r="H22" s="75">
        <f>(INDEX('Resin Fractions'!$A$24:$I$41,MATCH('Waste Estimate from Population'!$A22,'Resin Fractions'!$A$24:$A$41,0),MATCH('Waste Estimate from Population'!H$1,'Resin Fractions'!$A$24:$I$24,0)))*(VLOOKUP($A22,'Waste Per Capita'!$A$3:$C$18,3,FALSE))*$C22</f>
        <v>353.52912553135747</v>
      </c>
      <c r="I22" s="75">
        <f>(INDEX('Resin Fractions'!$A$24:$I$41,MATCH('Waste Estimate from Population'!$A22,'Resin Fractions'!$A$24:$A$41,0),MATCH('Waste Estimate from Population'!I$1,'Resin Fractions'!$A$24:$I$24,0)))*(VLOOKUP($A22,'Waste Per Capita'!$A$3:$C$18,3,FALSE))*$C22</f>
        <v>1104.3852804178962</v>
      </c>
      <c r="J22" s="75">
        <f>(INDEX('Resin Fractions'!$A$24:$I$41,MATCH('Waste Estimate from Population'!$A22,'Resin Fractions'!$A$24:$A$41,0),MATCH('Waste Estimate from Population'!J$1,'Resin Fractions'!$A$24:$I$24,0)))*(VLOOKUP($A22,'Waste Per Capita'!$A$3:$C$18,3,FALSE))*$C22</f>
        <v>1737.4256591623134</v>
      </c>
      <c r="K22" s="75">
        <f>(INDEX('Resin Fractions'!$A$24:$I$41,MATCH('Waste Estimate from Population'!$A22,'Resin Fractions'!$A$24:$A$41,0),MATCH('Waste Estimate from Population'!K$1,'Resin Fractions'!$A$24:$I$24,0)))*(VLOOKUP($A22,'Waste Per Capita'!$A$3:$C$18,3,FALSE))*$C22</f>
        <v>18741.249046639947</v>
      </c>
    </row>
    <row r="23" spans="1:11" x14ac:dyDescent="0.2">
      <c r="A23" s="13">
        <v>2020</v>
      </c>
      <c r="B23" s="68" t="s">
        <v>104</v>
      </c>
      <c r="C23" s="70">
        <v>260388</v>
      </c>
      <c r="D23" s="75">
        <f>(INDEX('Resin Fractions'!$A$24:$I$41,MATCH('Waste Estimate from Population'!$A23,'Resin Fractions'!$A$24:$A$41,0),MATCH('Waste Estimate from Population'!D$1,'Resin Fractions'!$A$24:$I$24,0)))*(VLOOKUP($A23,'Waste Per Capita'!$A$3:$C$18,3,FALSE))*$C23</f>
        <v>2729.8314093170252</v>
      </c>
      <c r="E23" s="75">
        <f>(INDEX('Resin Fractions'!$A$24:$I$41,MATCH('Waste Estimate from Population'!$A23,'Resin Fractions'!$A$24:$A$41,0),MATCH('Waste Estimate from Population'!E$1,'Resin Fractions'!$A$24:$I$24,0)))*(VLOOKUP($A23,'Waste Per Capita'!$A$3:$C$18,3,FALSE))*$C23</f>
        <v>4711.8870832907696</v>
      </c>
      <c r="F23" s="75">
        <f>(INDEX('Resin Fractions'!$A$24:$I$41,MATCH('Waste Estimate from Population'!$A23,'Resin Fractions'!$A$24:$A$41,0),MATCH('Waste Estimate from Population'!F$1,'Resin Fractions'!$A$24:$I$24,0)))*(VLOOKUP($A23,'Waste Per Capita'!$A$3:$C$18,3,FALSE))*$C23</f>
        <v>7150.5559073917766</v>
      </c>
      <c r="G23" s="75">
        <f>(INDEX('Resin Fractions'!$A$24:$I$41,MATCH('Waste Estimate from Population'!$A23,'Resin Fractions'!$A$24:$A$41,0),MATCH('Waste Estimate from Population'!G$1,'Resin Fractions'!$A$24:$I$24,0)))*(VLOOKUP($A23,'Waste Per Capita'!$A$3:$C$18,3,FALSE))*$C23</f>
        <v>10930.532045582531</v>
      </c>
      <c r="H23" s="75">
        <f>(INDEX('Resin Fractions'!$A$24:$I$41,MATCH('Waste Estimate from Population'!$A23,'Resin Fractions'!$A$24:$A$41,0),MATCH('Waste Estimate from Population'!H$1,'Resin Fractions'!$A$24:$I$24,0)))*(VLOOKUP($A23,'Waste Per Capita'!$A$3:$C$18,3,FALSE))*$C23</f>
        <v>580.41350007477274</v>
      </c>
      <c r="I23" s="75">
        <f>(INDEX('Resin Fractions'!$A$24:$I$41,MATCH('Waste Estimate from Population'!$A23,'Resin Fractions'!$A$24:$A$41,0),MATCH('Waste Estimate from Population'!I$1,'Resin Fractions'!$A$24:$I$24,0)))*(VLOOKUP($A23,'Waste Per Capita'!$A$3:$C$18,3,FALSE))*$C23</f>
        <v>1813.1465832552876</v>
      </c>
      <c r="J23" s="75">
        <f>(INDEX('Resin Fractions'!$A$24:$I$41,MATCH('Waste Estimate from Population'!$A23,'Resin Fractions'!$A$24:$A$41,0),MATCH('Waste Estimate from Population'!J$1,'Resin Fractions'!$A$24:$I$24,0)))*(VLOOKUP($A23,'Waste Per Capita'!$A$3:$C$18,3,FALSE))*$C23</f>
        <v>2852.4532637542807</v>
      </c>
      <c r="K23" s="75">
        <f>(INDEX('Resin Fractions'!$A$24:$I$41,MATCH('Waste Estimate from Population'!$A23,'Resin Fractions'!$A$24:$A$41,0),MATCH('Waste Estimate from Population'!K$1,'Resin Fractions'!$A$24:$I$24,0)))*(VLOOKUP($A23,'Waste Per Capita'!$A$3:$C$18,3,FALSE))*$C23</f>
        <v>30768.81979266644</v>
      </c>
    </row>
    <row r="24" spans="1:11" x14ac:dyDescent="0.2">
      <c r="A24" s="13">
        <v>2020</v>
      </c>
      <c r="B24" s="68" t="s">
        <v>105</v>
      </c>
      <c r="C24" s="70">
        <v>18074</v>
      </c>
      <c r="D24" s="75">
        <f>(INDEX('Resin Fractions'!$A$24:$I$41,MATCH('Waste Estimate from Population'!$A24,'Resin Fractions'!$A$24:$A$41,0),MATCH('Waste Estimate from Population'!D$1,'Resin Fractions'!$A$24:$I$24,0)))*(VLOOKUP($A24,'Waste Per Capita'!$A$3:$C$18,3,FALSE))*$C24</f>
        <v>189.48251414042088</v>
      </c>
      <c r="E24" s="75">
        <f>(INDEX('Resin Fractions'!$A$24:$I$41,MATCH('Waste Estimate from Population'!$A24,'Resin Fractions'!$A$24:$A$41,0),MATCH('Waste Estimate from Population'!E$1,'Resin Fractions'!$A$24:$I$24,0)))*(VLOOKUP($A24,'Waste Per Capita'!$A$3:$C$18,3,FALSE))*$C24</f>
        <v>327.06056785795573</v>
      </c>
      <c r="F24" s="75">
        <f>(INDEX('Resin Fractions'!$A$24:$I$41,MATCH('Waste Estimate from Population'!$A24,'Resin Fractions'!$A$24:$A$41,0),MATCH('Waste Estimate from Population'!F$1,'Resin Fractions'!$A$24:$I$24,0)))*(VLOOKUP($A24,'Waste Per Capita'!$A$3:$C$18,3,FALSE))*$C24</f>
        <v>496.33296261808903</v>
      </c>
      <c r="G24" s="75">
        <f>(INDEX('Resin Fractions'!$A$24:$I$41,MATCH('Waste Estimate from Population'!$A24,'Resin Fractions'!$A$24:$A$41,0),MATCH('Waste Estimate from Population'!G$1,'Resin Fractions'!$A$24:$I$24,0)))*(VLOOKUP($A24,'Waste Per Capita'!$A$3:$C$18,3,FALSE))*$C24</f>
        <v>758.70791354386017</v>
      </c>
      <c r="H24" s="75">
        <f>(INDEX('Resin Fractions'!$A$24:$I$41,MATCH('Waste Estimate from Population'!$A24,'Resin Fractions'!$A$24:$A$41,0),MATCH('Waste Estimate from Population'!H$1,'Resin Fractions'!$A$24:$I$24,0)))*(VLOOKUP($A24,'Waste Per Capita'!$A$3:$C$18,3,FALSE))*$C24</f>
        <v>40.28754627844387</v>
      </c>
      <c r="I24" s="75">
        <f>(INDEX('Resin Fractions'!$A$24:$I$41,MATCH('Waste Estimate from Population'!$A24,'Resin Fractions'!$A$24:$A$41,0),MATCH('Waste Estimate from Population'!I$1,'Resin Fractions'!$A$24:$I$24,0)))*(VLOOKUP($A24,'Waste Per Capita'!$A$3:$C$18,3,FALSE))*$C24</f>
        <v>125.85376955065544</v>
      </c>
      <c r="J24" s="75">
        <f>(INDEX('Resin Fractions'!$A$24:$I$41,MATCH('Waste Estimate from Population'!$A24,'Resin Fractions'!$A$24:$A$41,0),MATCH('Waste Estimate from Population'!J$1,'Resin Fractions'!$A$24:$I$24,0)))*(VLOOKUP($A24,'Waste Per Capita'!$A$3:$C$18,3,FALSE))*$C24</f>
        <v>197.99391788060461</v>
      </c>
      <c r="K24" s="75">
        <f>(INDEX('Resin Fractions'!$A$24:$I$41,MATCH('Waste Estimate from Population'!$A24,'Resin Fractions'!$A$24:$A$41,0),MATCH('Waste Estimate from Population'!K$1,'Resin Fractions'!$A$24:$I$24,0)))*(VLOOKUP($A24,'Waste Per Capita'!$A$3:$C$18,3,FALSE))*$C24</f>
        <v>2135.7191918700296</v>
      </c>
    </row>
    <row r="25" spans="1:11" x14ac:dyDescent="0.2">
      <c r="A25" s="13">
        <v>2020</v>
      </c>
      <c r="B25" s="68" t="s">
        <v>106</v>
      </c>
      <c r="C25" s="70">
        <v>87708</v>
      </c>
      <c r="D25" s="75">
        <f>(INDEX('Resin Fractions'!$A$24:$I$41,MATCH('Waste Estimate from Population'!$A25,'Resin Fractions'!$A$24:$A$41,0),MATCH('Waste Estimate from Population'!D$1,'Resin Fractions'!$A$24:$I$24,0)))*(VLOOKUP($A25,'Waste Per Capita'!$A$3:$C$18,3,FALSE))*$C25</f>
        <v>919.50494357795912</v>
      </c>
      <c r="E25" s="75">
        <f>(INDEX('Resin Fractions'!$A$24:$I$41,MATCH('Waste Estimate from Population'!$A25,'Resin Fractions'!$A$24:$A$41,0),MATCH('Waste Estimate from Population'!E$1,'Resin Fractions'!$A$24:$I$24,0)))*(VLOOKUP($A25,'Waste Per Capita'!$A$3:$C$18,3,FALSE))*$C25</f>
        <v>1587.1322499549397</v>
      </c>
      <c r="F25" s="75">
        <f>(INDEX('Resin Fractions'!$A$24:$I$41,MATCH('Waste Estimate from Population'!$A25,'Resin Fractions'!$A$24:$A$41,0),MATCH('Waste Estimate from Population'!F$1,'Resin Fractions'!$A$24:$I$24,0)))*(VLOOKUP($A25,'Waste Per Capita'!$A$3:$C$18,3,FALSE))*$C25</f>
        <v>2408.5632115363146</v>
      </c>
      <c r="G25" s="75">
        <f>(INDEX('Resin Fractions'!$A$24:$I$41,MATCH('Waste Estimate from Population'!$A25,'Resin Fractions'!$A$24:$A$41,0),MATCH('Waste Estimate from Population'!G$1,'Resin Fractions'!$A$24:$I$24,0)))*(VLOOKUP($A25,'Waste Per Capita'!$A$3:$C$18,3,FALSE))*$C25</f>
        <v>3681.7944938090568</v>
      </c>
      <c r="H25" s="75">
        <f>(INDEX('Resin Fractions'!$A$24:$I$41,MATCH('Waste Estimate from Population'!$A25,'Resin Fractions'!$A$24:$A$41,0),MATCH('Waste Estimate from Population'!H$1,'Resin Fractions'!$A$24:$I$24,0)))*(VLOOKUP($A25,'Waste Per Capita'!$A$3:$C$18,3,FALSE))*$C25</f>
        <v>195.5040449811749</v>
      </c>
      <c r="I25" s="75">
        <f>(INDEX('Resin Fractions'!$A$24:$I$41,MATCH('Waste Estimate from Population'!$A25,'Resin Fractions'!$A$24:$A$41,0),MATCH('Waste Estimate from Population'!I$1,'Resin Fractions'!$A$24:$I$24,0)))*(VLOOKUP($A25,'Waste Per Capita'!$A$3:$C$18,3,FALSE))*$C25</f>
        <v>610.73267786593374</v>
      </c>
      <c r="J25" s="75">
        <f>(INDEX('Resin Fractions'!$A$24:$I$41,MATCH('Waste Estimate from Population'!$A25,'Resin Fractions'!$A$24:$A$41,0),MATCH('Waste Estimate from Population'!J$1,'Resin Fractions'!$A$24:$I$24,0)))*(VLOOKUP($A25,'Waste Per Capita'!$A$3:$C$18,3,FALSE))*$C25</f>
        <v>960.80837387806071</v>
      </c>
      <c r="K25" s="75">
        <f>(INDEX('Resin Fractions'!$A$24:$I$41,MATCH('Waste Estimate from Population'!$A25,'Resin Fractions'!$A$24:$A$41,0),MATCH('Waste Estimate from Population'!K$1,'Resin Fractions'!$A$24:$I$24,0)))*(VLOOKUP($A25,'Waste Per Capita'!$A$3:$C$18,3,FALSE))*$C25</f>
        <v>10364.039995603438</v>
      </c>
    </row>
    <row r="26" spans="1:11" x14ac:dyDescent="0.2">
      <c r="A26" s="13">
        <v>2020</v>
      </c>
      <c r="B26" s="68" t="s">
        <v>107</v>
      </c>
      <c r="C26" s="70">
        <v>283352</v>
      </c>
      <c r="D26" s="75">
        <f>(INDEX('Resin Fractions'!$A$24:$I$41,MATCH('Waste Estimate from Population'!$A26,'Resin Fractions'!$A$24:$A$41,0),MATCH('Waste Estimate from Population'!D$1,'Resin Fractions'!$A$24:$I$24,0)))*(VLOOKUP($A26,'Waste Per Capita'!$A$3:$C$18,3,FALSE))*$C26</f>
        <v>2970.5792490160748</v>
      </c>
      <c r="E26" s="75">
        <f>(INDEX('Resin Fractions'!$A$24:$I$41,MATCH('Waste Estimate from Population'!$A26,'Resin Fractions'!$A$24:$A$41,0),MATCH('Waste Estimate from Population'!E$1,'Resin Fractions'!$A$24:$I$24,0)))*(VLOOKUP($A26,'Waste Per Capita'!$A$3:$C$18,3,FALSE))*$C26</f>
        <v>5127.435322766818</v>
      </c>
      <c r="F26" s="75">
        <f>(INDEX('Resin Fractions'!$A$24:$I$41,MATCH('Waste Estimate from Population'!$A26,'Resin Fractions'!$A$24:$A$41,0),MATCH('Waste Estimate from Population'!F$1,'Resin Fractions'!$A$24:$I$24,0)))*(VLOOKUP($A26,'Waste Per Capita'!$A$3:$C$18,3,FALSE))*$C26</f>
        <v>7781.1739307159878</v>
      </c>
      <c r="G26" s="75">
        <f>(INDEX('Resin Fractions'!$A$24:$I$41,MATCH('Waste Estimate from Population'!$A26,'Resin Fractions'!$A$24:$A$41,0),MATCH('Waste Estimate from Population'!G$1,'Resin Fractions'!$A$24:$I$24,0)))*(VLOOKUP($A26,'Waste Per Capita'!$A$3:$C$18,3,FALSE))*$C26</f>
        <v>11894.511713980295</v>
      </c>
      <c r="H26" s="75">
        <f>(INDEX('Resin Fractions'!$A$24:$I$41,MATCH('Waste Estimate from Population'!$A26,'Resin Fractions'!$A$24:$A$41,0),MATCH('Waste Estimate from Population'!H$1,'Resin Fractions'!$A$24:$I$24,0)))*(VLOOKUP($A26,'Waste Per Capita'!$A$3:$C$18,3,FALSE))*$C26</f>
        <v>631.60101876118335</v>
      </c>
      <c r="I26" s="75">
        <f>(INDEX('Resin Fractions'!$A$24:$I$41,MATCH('Waste Estimate from Population'!$A26,'Resin Fractions'!$A$24:$A$41,0),MATCH('Waste Estimate from Population'!I$1,'Resin Fractions'!$A$24:$I$24,0)))*(VLOOKUP($A26,'Waste Per Capita'!$A$3:$C$18,3,FALSE))*$C26</f>
        <v>1973.05064234355</v>
      </c>
      <c r="J26" s="75">
        <f>(INDEX('Resin Fractions'!$A$24:$I$41,MATCH('Waste Estimate from Population'!$A26,'Resin Fractions'!$A$24:$A$41,0),MATCH('Waste Estimate from Population'!J$1,'Resin Fractions'!$A$24:$I$24,0)))*(VLOOKUP($A26,'Waste Per Capita'!$A$3:$C$18,3,FALSE))*$C26</f>
        <v>3104.0153048193579</v>
      </c>
      <c r="K26" s="75">
        <f>(INDEX('Resin Fractions'!$A$24:$I$41,MATCH('Waste Estimate from Population'!$A26,'Resin Fractions'!$A$24:$A$41,0),MATCH('Waste Estimate from Population'!K$1,'Resin Fractions'!$A$24:$I$24,0)))*(VLOOKUP($A26,'Waste Per Capita'!$A$3:$C$18,3,FALSE))*$C26</f>
        <v>33482.367182403264</v>
      </c>
    </row>
    <row r="27" spans="1:11" x14ac:dyDescent="0.2">
      <c r="A27" s="13">
        <v>2020</v>
      </c>
      <c r="B27" s="68" t="s">
        <v>108</v>
      </c>
      <c r="C27" s="70">
        <v>9563</v>
      </c>
      <c r="D27" s="75">
        <f>(INDEX('Resin Fractions'!$A$24:$I$41,MATCH('Waste Estimate from Population'!$A27,'Resin Fractions'!$A$24:$A$41,0),MATCH('Waste Estimate from Population'!D$1,'Resin Fractions'!$A$24:$I$24,0)))*(VLOOKUP($A27,'Waste Per Capita'!$A$3:$C$18,3,FALSE))*$C27</f>
        <v>100.25568677242696</v>
      </c>
      <c r="E27" s="75">
        <f>(INDEX('Resin Fractions'!$A$24:$I$41,MATCH('Waste Estimate from Population'!$A27,'Resin Fractions'!$A$24:$A$41,0),MATCH('Waste Estimate from Population'!E$1,'Resin Fractions'!$A$24:$I$24,0)))*(VLOOKUP($A27,'Waste Per Capita'!$A$3:$C$18,3,FALSE))*$C27</f>
        <v>173.04858971039229</v>
      </c>
      <c r="F27" s="75">
        <f>(INDEX('Resin Fractions'!$A$24:$I$41,MATCH('Waste Estimate from Population'!$A27,'Resin Fractions'!$A$24:$A$41,0),MATCH('Waste Estimate from Population'!F$1,'Resin Fractions'!$A$24:$I$24,0)))*(VLOOKUP($A27,'Waste Per Capita'!$A$3:$C$18,3,FALSE))*$C27</f>
        <v>262.6110502111755</v>
      </c>
      <c r="G27" s="75">
        <f>(INDEX('Resin Fractions'!$A$24:$I$41,MATCH('Waste Estimate from Population'!$A27,'Resin Fractions'!$A$24:$A$41,0),MATCH('Waste Estimate from Population'!G$1,'Resin Fractions'!$A$24:$I$24,0)))*(VLOOKUP($A27,'Waste Per Capita'!$A$3:$C$18,3,FALSE))*$C27</f>
        <v>401.43431322451784</v>
      </c>
      <c r="H27" s="75">
        <f>(INDEX('Resin Fractions'!$A$24:$I$41,MATCH('Waste Estimate from Population'!$A27,'Resin Fractions'!$A$24:$A$41,0),MATCH('Waste Estimate from Population'!H$1,'Resin Fractions'!$A$24:$I$24,0)))*(VLOOKUP($A27,'Waste Per Capita'!$A$3:$C$18,3,FALSE))*$C27</f>
        <v>21.316244608872346</v>
      </c>
      <c r="I27" s="75">
        <f>(INDEX('Resin Fractions'!$A$24:$I$41,MATCH('Waste Estimate from Population'!$A27,'Resin Fractions'!$A$24:$A$41,0),MATCH('Waste Estimate from Population'!I$1,'Resin Fractions'!$A$24:$I$24,0)))*(VLOOKUP($A27,'Waste Per Capita'!$A$3:$C$18,3,FALSE))*$C27</f>
        <v>66.589553956673569</v>
      </c>
      <c r="J27" s="75">
        <f>(INDEX('Resin Fractions'!$A$24:$I$41,MATCH('Waste Estimate from Population'!$A27,'Resin Fractions'!$A$24:$A$41,0),MATCH('Waste Estimate from Population'!J$1,'Resin Fractions'!$A$24:$I$24,0)))*(VLOOKUP($A27,'Waste Per Capita'!$A$3:$C$18,3,FALSE))*$C27</f>
        <v>104.75909243621898</v>
      </c>
      <c r="K27" s="75">
        <f>(INDEX('Resin Fractions'!$A$24:$I$41,MATCH('Waste Estimate from Population'!$A27,'Resin Fractions'!$A$24:$A$41,0),MATCH('Waste Estimate from Population'!K$1,'Resin Fractions'!$A$24:$I$24,0)))*(VLOOKUP($A27,'Waste Per Capita'!$A$3:$C$18,3,FALSE))*$C27</f>
        <v>1130.0145309202771</v>
      </c>
    </row>
    <row r="28" spans="1:11" x14ac:dyDescent="0.2">
      <c r="A28" s="13">
        <v>2020</v>
      </c>
      <c r="B28" s="68" t="s">
        <v>109</v>
      </c>
      <c r="C28" s="70">
        <v>13449</v>
      </c>
      <c r="D28" s="75">
        <f>(INDEX('Resin Fractions'!$A$24:$I$41,MATCH('Waste Estimate from Population'!$A28,'Resin Fractions'!$A$24:$A$41,0),MATCH('Waste Estimate from Population'!D$1,'Resin Fractions'!$A$24:$I$24,0)))*(VLOOKUP($A28,'Waste Per Capita'!$A$3:$C$18,3,FALSE))*$C28</f>
        <v>140.99537084621667</v>
      </c>
      <c r="E28" s="75">
        <f>(INDEX('Resin Fractions'!$A$24:$I$41,MATCH('Waste Estimate from Population'!$A28,'Resin Fractions'!$A$24:$A$41,0),MATCH('Waste Estimate from Population'!E$1,'Resin Fractions'!$A$24:$I$24,0)))*(VLOOKUP($A28,'Waste Per Capita'!$A$3:$C$18,3,FALSE))*$C28</f>
        <v>243.36824040730588</v>
      </c>
      <c r="F28" s="75">
        <f>(INDEX('Resin Fractions'!$A$24:$I$41,MATCH('Waste Estimate from Population'!$A28,'Resin Fractions'!$A$24:$A$41,0),MATCH('Waste Estimate from Population'!F$1,'Resin Fractions'!$A$24:$I$24,0)))*(VLOOKUP($A28,'Waste Per Capita'!$A$3:$C$18,3,FALSE))*$C28</f>
        <v>369.32510867824942</v>
      </c>
      <c r="G28" s="75">
        <f>(INDEX('Resin Fractions'!$A$24:$I$41,MATCH('Waste Estimate from Population'!$A28,'Resin Fractions'!$A$24:$A$41,0),MATCH('Waste Estimate from Population'!G$1,'Resin Fractions'!$A$24:$I$24,0)))*(VLOOKUP($A28,'Waste Per Capita'!$A$3:$C$18,3,FALSE))*$C28</f>
        <v>564.56029264420579</v>
      </c>
      <c r="H28" s="75">
        <f>(INDEX('Resin Fractions'!$A$24:$I$41,MATCH('Waste Estimate from Population'!$A28,'Resin Fractions'!$A$24:$A$41,0),MATCH('Waste Estimate from Population'!H$1,'Resin Fractions'!$A$24:$I$24,0)))*(VLOOKUP($A28,'Waste Per Capita'!$A$3:$C$18,3,FALSE))*$C28</f>
        <v>29.978267671726879</v>
      </c>
      <c r="I28" s="75">
        <f>(INDEX('Resin Fractions'!$A$24:$I$41,MATCH('Waste Estimate from Population'!$A28,'Resin Fractions'!$A$24:$A$41,0),MATCH('Waste Estimate from Population'!I$1,'Resin Fractions'!$A$24:$I$24,0)))*(VLOOKUP($A28,'Waste Per Capita'!$A$3:$C$18,3,FALSE))*$C28</f>
        <v>93.648741102509959</v>
      </c>
      <c r="J28" s="75">
        <f>(INDEX('Resin Fractions'!$A$24:$I$41,MATCH('Waste Estimate from Population'!$A28,'Resin Fractions'!$A$24:$A$41,0),MATCH('Waste Estimate from Population'!J$1,'Resin Fractions'!$A$24:$I$24,0)))*(VLOOKUP($A28,'Waste Per Capita'!$A$3:$C$18,3,FALSE))*$C28</f>
        <v>147.3287706969266</v>
      </c>
      <c r="K28" s="75">
        <f>(INDEX('Resin Fractions'!$A$24:$I$41,MATCH('Waste Estimate from Population'!$A28,'Resin Fractions'!$A$24:$A$41,0),MATCH('Waste Estimate from Population'!K$1,'Resin Fractions'!$A$24:$I$24,0)))*(VLOOKUP($A28,'Waste Per Capita'!$A$3:$C$18,3,FALSE))*$C28</f>
        <v>1589.2047920471409</v>
      </c>
    </row>
    <row r="29" spans="1:11" x14ac:dyDescent="0.2">
      <c r="A29" s="13">
        <v>2020</v>
      </c>
      <c r="B29" s="68" t="s">
        <v>110</v>
      </c>
      <c r="C29" s="70">
        <v>440393</v>
      </c>
      <c r="D29" s="75">
        <f>(INDEX('Resin Fractions'!$A$24:$I$41,MATCH('Waste Estimate from Population'!$A29,'Resin Fractions'!$A$24:$A$41,0),MATCH('Waste Estimate from Population'!D$1,'Resin Fractions'!$A$24:$I$24,0)))*(VLOOKUP($A29,'Waste Per Capita'!$A$3:$C$18,3,FALSE))*$C29</f>
        <v>4616.9510263274524</v>
      </c>
      <c r="E29" s="75">
        <f>(INDEX('Resin Fractions'!$A$24:$I$41,MATCH('Waste Estimate from Population'!$A29,'Resin Fractions'!$A$24:$A$41,0),MATCH('Waste Estimate from Population'!E$1,'Resin Fractions'!$A$24:$I$24,0)))*(VLOOKUP($A29,'Waste Per Capita'!$A$3:$C$18,3,FALSE))*$C29</f>
        <v>7969.192467670061</v>
      </c>
      <c r="F29" s="75">
        <f>(INDEX('Resin Fractions'!$A$24:$I$41,MATCH('Waste Estimate from Population'!$A29,'Resin Fractions'!$A$24:$A$41,0),MATCH('Waste Estimate from Population'!F$1,'Resin Fractions'!$A$24:$I$24,0)))*(VLOOKUP($A29,'Waste Per Capita'!$A$3:$C$18,3,FALSE))*$C29</f>
        <v>12093.701582730337</v>
      </c>
      <c r="G29" s="75">
        <f>(INDEX('Resin Fractions'!$A$24:$I$41,MATCH('Waste Estimate from Population'!$A29,'Resin Fractions'!$A$24:$A$41,0),MATCH('Waste Estimate from Population'!G$1,'Resin Fractions'!$A$24:$I$24,0)))*(VLOOKUP($A29,'Waste Per Capita'!$A$3:$C$18,3,FALSE))*$C29</f>
        <v>18486.75745099708</v>
      </c>
      <c r="H29" s="75">
        <f>(INDEX('Resin Fractions'!$A$24:$I$41,MATCH('Waste Estimate from Population'!$A29,'Resin Fractions'!$A$24:$A$41,0),MATCH('Waste Estimate from Population'!H$1,'Resin Fractions'!$A$24:$I$24,0)))*(VLOOKUP($A29,'Waste Per Capita'!$A$3:$C$18,3,FALSE))*$C29</f>
        <v>981.65062344819808</v>
      </c>
      <c r="I29" s="75">
        <f>(INDEX('Resin Fractions'!$A$24:$I$41,MATCH('Waste Estimate from Population'!$A29,'Resin Fractions'!$A$24:$A$41,0),MATCH('Waste Estimate from Population'!I$1,'Resin Fractions'!$A$24:$I$24,0)))*(VLOOKUP($A29,'Waste Per Capita'!$A$3:$C$18,3,FALSE))*$C29</f>
        <v>3066.5662904571095</v>
      </c>
      <c r="J29" s="75">
        <f>(INDEX('Resin Fractions'!$A$24:$I$41,MATCH('Waste Estimate from Population'!$A29,'Resin Fractions'!$A$24:$A$41,0),MATCH('Waste Estimate from Population'!J$1,'Resin Fractions'!$A$24:$I$24,0)))*(VLOOKUP($A29,'Waste Per Capita'!$A$3:$C$18,3,FALSE))*$C29</f>
        <v>4824.3407921430289</v>
      </c>
      <c r="K29" s="75">
        <f>(INDEX('Resin Fractions'!$A$24:$I$41,MATCH('Waste Estimate from Population'!$A29,'Resin Fractions'!$A$24:$A$41,0),MATCH('Waste Estimate from Population'!K$1,'Resin Fractions'!$A$24:$I$24,0)))*(VLOOKUP($A29,'Waste Per Capita'!$A$3:$C$18,3,FALSE))*$C29</f>
        <v>52039.160233773255</v>
      </c>
    </row>
    <row r="30" spans="1:11" x14ac:dyDescent="0.2">
      <c r="A30" s="13">
        <v>2020</v>
      </c>
      <c r="B30" s="68" t="s">
        <v>111</v>
      </c>
      <c r="C30" s="70">
        <v>139000</v>
      </c>
      <c r="D30" s="75">
        <f>(INDEX('Resin Fractions'!$A$24:$I$41,MATCH('Waste Estimate from Population'!$A30,'Resin Fractions'!$A$24:$A$41,0),MATCH('Waste Estimate from Population'!D$1,'Resin Fractions'!$A$24:$I$24,0)))*(VLOOKUP($A30,'Waste Per Capita'!$A$3:$C$18,3,FALSE))*$C30</f>
        <v>1457.2352254906773</v>
      </c>
      <c r="E30" s="75">
        <f>(INDEX('Resin Fractions'!$A$24:$I$41,MATCH('Waste Estimate from Population'!$A30,'Resin Fractions'!$A$24:$A$41,0),MATCH('Waste Estimate from Population'!E$1,'Resin Fractions'!$A$24:$I$24,0)))*(VLOOKUP($A30,'Waste Per Capita'!$A$3:$C$18,3,FALSE))*$C30</f>
        <v>2515.2937331114222</v>
      </c>
      <c r="F30" s="75">
        <f>(INDEX('Resin Fractions'!$A$24:$I$41,MATCH('Waste Estimate from Population'!$A30,'Resin Fractions'!$A$24:$A$41,0),MATCH('Waste Estimate from Population'!F$1,'Resin Fractions'!$A$24:$I$24,0)))*(VLOOKUP($A30,'Waste Per Capita'!$A$3:$C$18,3,FALSE))*$C30</f>
        <v>3817.1009075973429</v>
      </c>
      <c r="G30" s="75">
        <f>(INDEX('Resin Fractions'!$A$24:$I$41,MATCH('Waste Estimate from Population'!$A30,'Resin Fractions'!$A$24:$A$41,0),MATCH('Waste Estimate from Population'!G$1,'Resin Fractions'!$A$24:$I$24,0)))*(VLOOKUP($A30,'Waste Per Capita'!$A$3:$C$18,3,FALSE))*$C30</f>
        <v>5834.9230929842079</v>
      </c>
      <c r="H30" s="75">
        <f>(INDEX('Resin Fractions'!$A$24:$I$41,MATCH('Waste Estimate from Population'!$A30,'Resin Fractions'!$A$24:$A$41,0),MATCH('Waste Estimate from Population'!H$1,'Resin Fractions'!$A$24:$I$24,0)))*(VLOOKUP($A30,'Waste Per Capita'!$A$3:$C$18,3,FALSE))*$C30</f>
        <v>309.83561650457551</v>
      </c>
      <c r="I30" s="75">
        <f>(INDEX('Resin Fractions'!$A$24:$I$41,MATCH('Waste Estimate from Population'!$A30,'Resin Fractions'!$A$24:$A$41,0),MATCH('Waste Estimate from Population'!I$1,'Resin Fractions'!$A$24:$I$24,0)))*(VLOOKUP($A30,'Waste Per Capita'!$A$3:$C$18,3,FALSE))*$C30</f>
        <v>967.89166579291282</v>
      </c>
      <c r="J30" s="75">
        <f>(INDEX('Resin Fractions'!$A$24:$I$41,MATCH('Waste Estimate from Population'!$A30,'Resin Fractions'!$A$24:$A$41,0),MATCH('Waste Estimate from Population'!J$1,'Resin Fractions'!$A$24:$I$24,0)))*(VLOOKUP($A30,'Waste Per Capita'!$A$3:$C$18,3,FALSE))*$C30</f>
        <v>1522.6930721148633</v>
      </c>
      <c r="K30" s="75">
        <f>(INDEX('Resin Fractions'!$A$24:$I$41,MATCH('Waste Estimate from Population'!$A30,'Resin Fractions'!$A$24:$A$41,0),MATCH('Waste Estimate from Population'!K$1,'Resin Fractions'!$A$24:$I$24,0)))*(VLOOKUP($A30,'Waste Per Capita'!$A$3:$C$18,3,FALSE))*$C30</f>
        <v>16424.973313595998</v>
      </c>
    </row>
    <row r="31" spans="1:11" x14ac:dyDescent="0.2">
      <c r="A31" s="13">
        <v>2020</v>
      </c>
      <c r="B31" s="68" t="s">
        <v>112</v>
      </c>
      <c r="C31" s="70">
        <v>97775</v>
      </c>
      <c r="D31" s="75">
        <f>(INDEX('Resin Fractions'!$A$24:$I$41,MATCH('Waste Estimate from Population'!$A31,'Resin Fractions'!$A$24:$A$41,0),MATCH('Waste Estimate from Population'!D$1,'Resin Fractions'!$A$24:$I$24,0)))*(VLOOKUP($A31,'Waste Per Capita'!$A$3:$C$18,3,FALSE))*$C31</f>
        <v>1025.0444185061222</v>
      </c>
      <c r="E31" s="75">
        <f>(INDEX('Resin Fractions'!$A$24:$I$41,MATCH('Waste Estimate from Population'!$A31,'Resin Fractions'!$A$24:$A$41,0),MATCH('Waste Estimate from Population'!E$1,'Resin Fractions'!$A$24:$I$24,0)))*(VLOOKUP($A31,'Waste Per Capita'!$A$3:$C$18,3,FALSE))*$C31</f>
        <v>1769.3010414026569</v>
      </c>
      <c r="F31" s="75">
        <f>(INDEX('Resin Fractions'!$A$24:$I$41,MATCH('Waste Estimate from Population'!$A31,'Resin Fractions'!$A$24:$A$41,0),MATCH('Waste Estimate from Population'!F$1,'Resin Fractions'!$A$24:$I$24,0)))*(VLOOKUP($A31,'Waste Per Capita'!$A$3:$C$18,3,FALSE))*$C31</f>
        <v>2685.0146851822319</v>
      </c>
      <c r="G31" s="75">
        <f>(INDEX('Resin Fractions'!$A$24:$I$41,MATCH('Waste Estimate from Population'!$A31,'Resin Fractions'!$A$24:$A$41,0),MATCH('Waste Estimate from Population'!G$1,'Resin Fractions'!$A$24:$I$24,0)))*(VLOOKUP($A31,'Waste Per Capita'!$A$3:$C$18,3,FALSE))*$C31</f>
        <v>4104.385650478639</v>
      </c>
      <c r="H31" s="75">
        <f>(INDEX('Resin Fractions'!$A$24:$I$41,MATCH('Waste Estimate from Population'!$A31,'Resin Fractions'!$A$24:$A$41,0),MATCH('Waste Estimate from Population'!H$1,'Resin Fractions'!$A$24:$I$24,0)))*(VLOOKUP($A31,'Waste Per Capita'!$A$3:$C$18,3,FALSE))*$C31</f>
        <v>217.94372232902785</v>
      </c>
      <c r="I31" s="75">
        <f>(INDEX('Resin Fractions'!$A$24:$I$41,MATCH('Waste Estimate from Population'!$A31,'Resin Fractions'!$A$24:$A$41,0),MATCH('Waste Estimate from Population'!I$1,'Resin Fractions'!$A$24:$I$24,0)))*(VLOOKUP($A31,'Waste Per Capita'!$A$3:$C$18,3,FALSE))*$C31</f>
        <v>680.83170951728096</v>
      </c>
      <c r="J31" s="75">
        <f>(INDEX('Resin Fractions'!$A$24:$I$41,MATCH('Waste Estimate from Population'!$A31,'Resin Fractions'!$A$24:$A$41,0),MATCH('Waste Estimate from Population'!J$1,'Resin Fractions'!$A$24:$I$24,0)))*(VLOOKUP($A31,'Waste Per Capita'!$A$3:$C$18,3,FALSE))*$C31</f>
        <v>1071.0885980289984</v>
      </c>
      <c r="K31" s="75">
        <f>(INDEX('Resin Fractions'!$A$24:$I$41,MATCH('Waste Estimate from Population'!$A31,'Resin Fractions'!$A$24:$A$41,0),MATCH('Waste Estimate from Population'!K$1,'Resin Fractions'!$A$24:$I$24,0)))*(VLOOKUP($A31,'Waste Per Capita'!$A$3:$C$18,3,FALSE))*$C31</f>
        <v>11553.609825444955</v>
      </c>
    </row>
    <row r="32" spans="1:11" x14ac:dyDescent="0.2">
      <c r="A32" s="13">
        <v>2020</v>
      </c>
      <c r="B32" s="68" t="s">
        <v>113</v>
      </c>
      <c r="C32" s="70">
        <v>3180491</v>
      </c>
      <c r="D32" s="75">
        <f>(INDEX('Resin Fractions'!$A$24:$I$41,MATCH('Waste Estimate from Population'!$A32,'Resin Fractions'!$A$24:$A$41,0),MATCH('Waste Estimate from Population'!D$1,'Resin Fractions'!$A$24:$I$24,0)))*(VLOOKUP($A32,'Waste Per Capita'!$A$3:$C$18,3,FALSE))*$C32</f>
        <v>33343.334673065248</v>
      </c>
      <c r="E32" s="75">
        <f>(INDEX('Resin Fractions'!$A$24:$I$41,MATCH('Waste Estimate from Population'!$A32,'Resin Fractions'!$A$24:$A$41,0),MATCH('Waste Estimate from Population'!E$1,'Resin Fractions'!$A$24:$I$24,0)))*(VLOOKUP($A32,'Waste Per Capita'!$A$3:$C$18,3,FALSE))*$C32</f>
        <v>57553.01496775022</v>
      </c>
      <c r="F32" s="75">
        <f>(INDEX('Resin Fractions'!$A$24:$I$41,MATCH('Waste Estimate from Population'!$A32,'Resin Fractions'!$A$24:$A$41,0),MATCH('Waste Estimate from Population'!F$1,'Resin Fractions'!$A$24:$I$24,0)))*(VLOOKUP($A32,'Waste Per Capita'!$A$3:$C$18,3,FALSE))*$C32</f>
        <v>87339.964623778287</v>
      </c>
      <c r="G32" s="75">
        <f>(INDEX('Resin Fractions'!$A$24:$I$41,MATCH('Waste Estimate from Population'!$A32,'Resin Fractions'!$A$24:$A$41,0),MATCH('Waste Estimate from Population'!G$1,'Resin Fractions'!$A$24:$I$24,0)))*(VLOOKUP($A32,'Waste Per Capita'!$A$3:$C$18,3,FALSE))*$C32</f>
        <v>133510.21858221895</v>
      </c>
      <c r="H32" s="75">
        <f>(INDEX('Resin Fractions'!$A$24:$I$41,MATCH('Waste Estimate from Population'!$A32,'Resin Fractions'!$A$24:$A$41,0),MATCH('Waste Estimate from Population'!H$1,'Resin Fractions'!$A$24:$I$24,0)))*(VLOOKUP($A32,'Waste Per Capita'!$A$3:$C$18,3,FALSE))*$C32</f>
        <v>7089.4200703039851</v>
      </c>
      <c r="I32" s="75">
        <f>(INDEX('Resin Fractions'!$A$24:$I$41,MATCH('Waste Estimate from Population'!$A32,'Resin Fractions'!$A$24:$A$41,0),MATCH('Waste Estimate from Population'!I$1,'Resin Fractions'!$A$24:$I$24,0)))*(VLOOKUP($A32,'Waste Per Capita'!$A$3:$C$18,3,FALSE))*$C32</f>
        <v>22146.552028988252</v>
      </c>
      <c r="J32" s="75">
        <f>(INDEX('Resin Fractions'!$A$24:$I$41,MATCH('Waste Estimate from Population'!$A32,'Resin Fractions'!$A$24:$A$41,0),MATCH('Waste Estimate from Population'!J$1,'Resin Fractions'!$A$24:$I$24,0)))*(VLOOKUP($A32,'Waste Per Capita'!$A$3:$C$18,3,FALSE))*$C32</f>
        <v>34841.090731105563</v>
      </c>
      <c r="K32" s="75">
        <f>(INDEX('Resin Fractions'!$A$24:$I$41,MATCH('Waste Estimate from Population'!$A32,'Resin Fractions'!$A$24:$A$41,0),MATCH('Waste Estimate from Population'!K$1,'Resin Fractions'!$A$24:$I$24,0)))*(VLOOKUP($A32,'Waste Per Capita'!$A$3:$C$18,3,FALSE))*$C32</f>
        <v>375823.59567721043</v>
      </c>
    </row>
    <row r="33" spans="1:11" x14ac:dyDescent="0.2">
      <c r="A33" s="13">
        <v>2020</v>
      </c>
      <c r="B33" s="68" t="s">
        <v>114</v>
      </c>
      <c r="C33" s="70">
        <v>399015</v>
      </c>
      <c r="D33" s="75">
        <f>(INDEX('Resin Fractions'!$A$24:$I$41,MATCH('Waste Estimate from Population'!$A33,'Resin Fractions'!$A$24:$A$41,0),MATCH('Waste Estimate from Population'!D$1,'Resin Fractions'!$A$24:$I$24,0)))*(VLOOKUP($A33,'Waste Per Capita'!$A$3:$C$18,3,FALSE))*$C33</f>
        <v>4183.1562122241912</v>
      </c>
      <c r="E33" s="75">
        <f>(INDEX('Resin Fractions'!$A$24:$I$41,MATCH('Waste Estimate from Population'!$A33,'Resin Fractions'!$A$24:$A$41,0),MATCH('Waste Estimate from Population'!E$1,'Resin Fractions'!$A$24:$I$24,0)))*(VLOOKUP($A33,'Waste Per Capita'!$A$3:$C$18,3,FALSE))*$C33</f>
        <v>7220.4311432910372</v>
      </c>
      <c r="F33" s="75">
        <f>(INDEX('Resin Fractions'!$A$24:$I$41,MATCH('Waste Estimate from Population'!$A33,'Resin Fractions'!$A$24:$A$41,0),MATCH('Waste Estimate from Population'!F$1,'Resin Fractions'!$A$24:$I$24,0)))*(VLOOKUP($A33,'Waste Per Capita'!$A$3:$C$18,3,FALSE))*$C33</f>
        <v>10957.413803201107</v>
      </c>
      <c r="G33" s="75">
        <f>(INDEX('Resin Fractions'!$A$24:$I$41,MATCH('Waste Estimate from Population'!$A33,'Resin Fractions'!$A$24:$A$41,0),MATCH('Waste Estimate from Population'!G$1,'Resin Fractions'!$A$24:$I$24,0)))*(VLOOKUP($A33,'Waste Per Capita'!$A$3:$C$18,3,FALSE))*$C33</f>
        <v>16749.79739530283</v>
      </c>
      <c r="H33" s="75">
        <f>(INDEX('Resin Fractions'!$A$24:$I$41,MATCH('Waste Estimate from Population'!$A33,'Resin Fractions'!$A$24:$A$41,0),MATCH('Waste Estimate from Population'!H$1,'Resin Fractions'!$A$24:$I$24,0)))*(VLOOKUP($A33,'Waste Per Capita'!$A$3:$C$18,3,FALSE))*$C33</f>
        <v>889.4176871911742</v>
      </c>
      <c r="I33" s="75">
        <f>(INDEX('Resin Fractions'!$A$24:$I$41,MATCH('Waste Estimate from Population'!$A33,'Resin Fractions'!$A$24:$A$41,0),MATCH('Waste Estimate from Population'!I$1,'Resin Fractions'!$A$24:$I$24,0)))*(VLOOKUP($A33,'Waste Per Capita'!$A$3:$C$18,3,FALSE))*$C33</f>
        <v>2778.4409570241664</v>
      </c>
      <c r="J33" s="75">
        <f>(INDEX('Resin Fractions'!$A$24:$I$41,MATCH('Waste Estimate from Population'!$A33,'Resin Fractions'!$A$24:$A$41,0),MATCH('Waste Estimate from Population'!J$1,'Resin Fractions'!$A$24:$I$24,0)))*(VLOOKUP($A33,'Waste Per Capita'!$A$3:$C$18,3,FALSE))*$C33</f>
        <v>4371.0602602151957</v>
      </c>
      <c r="K33" s="75">
        <f>(INDEX('Resin Fractions'!$A$24:$I$41,MATCH('Waste Estimate from Population'!$A33,'Resin Fractions'!$A$24:$A$41,0),MATCH('Waste Estimate from Population'!K$1,'Resin Fractions'!$A$24:$I$24,0)))*(VLOOKUP($A33,'Waste Per Capita'!$A$3:$C$18,3,FALSE))*$C33</f>
        <v>47149.717458449697</v>
      </c>
    </row>
    <row r="34" spans="1:11" x14ac:dyDescent="0.2">
      <c r="A34" s="13">
        <v>2020</v>
      </c>
      <c r="B34" s="68" t="s">
        <v>115</v>
      </c>
      <c r="C34" s="70">
        <v>18256</v>
      </c>
      <c r="D34" s="75">
        <f>(INDEX('Resin Fractions'!$A$24:$I$41,MATCH('Waste Estimate from Population'!$A34,'Resin Fractions'!$A$24:$A$41,0),MATCH('Waste Estimate from Population'!D$1,'Resin Fractions'!$A$24:$I$24,0)))*(VLOOKUP($A34,'Waste Per Capita'!$A$3:$C$18,3,FALSE))*$C34</f>
        <v>191.39054875221441</v>
      </c>
      <c r="E34" s="75">
        <f>(INDEX('Resin Fractions'!$A$24:$I$41,MATCH('Waste Estimate from Population'!$A34,'Resin Fractions'!$A$24:$A$41,0),MATCH('Waste Estimate from Population'!E$1,'Resin Fractions'!$A$24:$I$24,0)))*(VLOOKUP($A34,'Waste Per Capita'!$A$3:$C$18,3,FALSE))*$C34</f>
        <v>330.3539740408786</v>
      </c>
      <c r="F34" s="75">
        <f>(INDEX('Resin Fractions'!$A$24:$I$41,MATCH('Waste Estimate from Population'!$A34,'Resin Fractions'!$A$24:$A$41,0),MATCH('Waste Estimate from Population'!F$1,'Resin Fractions'!$A$24:$I$24,0)))*(VLOOKUP($A34,'Waste Per Capita'!$A$3:$C$18,3,FALSE))*$C34</f>
        <v>501.33089330285679</v>
      </c>
      <c r="G34" s="75">
        <f>(INDEX('Resin Fractions'!$A$24:$I$41,MATCH('Waste Estimate from Population'!$A34,'Resin Fractions'!$A$24:$A$41,0),MATCH('Waste Estimate from Population'!G$1,'Resin Fractions'!$A$24:$I$24,0)))*(VLOOKUP($A34,'Waste Per Capita'!$A$3:$C$18,3,FALSE))*$C34</f>
        <v>766.34788478791143</v>
      </c>
      <c r="H34" s="75">
        <f>(INDEX('Resin Fractions'!$A$24:$I$41,MATCH('Waste Estimate from Population'!$A34,'Resin Fractions'!$A$24:$A$41,0),MATCH('Waste Estimate from Population'!H$1,'Resin Fractions'!$A$24:$I$24,0)))*(VLOOKUP($A34,'Waste Per Capita'!$A$3:$C$18,3,FALSE))*$C34</f>
        <v>40.69323032307576</v>
      </c>
      <c r="I34" s="75">
        <f>(INDEX('Resin Fractions'!$A$24:$I$41,MATCH('Waste Estimate from Population'!$A34,'Resin Fractions'!$A$24:$A$41,0),MATCH('Waste Estimate from Population'!I$1,'Resin Fractions'!$A$24:$I$24,0)))*(VLOOKUP($A34,'Waste Per Capita'!$A$3:$C$18,3,FALSE))*$C34</f>
        <v>127.12108094039868</v>
      </c>
      <c r="J34" s="75">
        <f>(INDEX('Resin Fractions'!$A$24:$I$41,MATCH('Waste Estimate from Population'!$A34,'Resin Fractions'!$A$24:$A$41,0),MATCH('Waste Estimate from Population'!J$1,'Resin Fractions'!$A$24:$I$24,0)))*(VLOOKUP($A34,'Waste Per Capita'!$A$3:$C$18,3,FALSE))*$C34</f>
        <v>199.98765988869744</v>
      </c>
      <c r="K34" s="75">
        <f>(INDEX('Resin Fractions'!$A$24:$I$41,MATCH('Waste Estimate from Population'!$A34,'Resin Fractions'!$A$24:$A$41,0),MATCH('Waste Estimate from Population'!K$1,'Resin Fractions'!$A$24:$I$24,0)))*(VLOOKUP($A34,'Waste Per Capita'!$A$3:$C$18,3,FALSE))*$C34</f>
        <v>2157.2252720360329</v>
      </c>
    </row>
    <row r="35" spans="1:11" x14ac:dyDescent="0.2">
      <c r="A35" s="13">
        <v>2020</v>
      </c>
      <c r="B35" s="68" t="s">
        <v>116</v>
      </c>
      <c r="C35" s="70">
        <v>2440719</v>
      </c>
      <c r="D35" s="75">
        <f>(INDEX('Resin Fractions'!$A$24:$I$41,MATCH('Waste Estimate from Population'!$A35,'Resin Fractions'!$A$24:$A$41,0),MATCH('Waste Estimate from Population'!D$1,'Resin Fractions'!$A$24:$I$24,0)))*(VLOOKUP($A35,'Waste Per Capita'!$A$3:$C$18,3,FALSE))*$C35</f>
        <v>25587.782031110652</v>
      </c>
      <c r="E35" s="75">
        <f>(INDEX('Resin Fractions'!$A$24:$I$41,MATCH('Waste Estimate from Population'!$A35,'Resin Fractions'!$A$24:$A$41,0),MATCH('Waste Estimate from Population'!E$1,'Resin Fractions'!$A$24:$I$24,0)))*(VLOOKUP($A35,'Waste Per Capita'!$A$3:$C$18,3,FALSE))*$C35</f>
        <v>44166.368381194079</v>
      </c>
      <c r="F35" s="75">
        <f>(INDEX('Resin Fractions'!$A$24:$I$41,MATCH('Waste Estimate from Population'!$A35,'Resin Fractions'!$A$24:$A$41,0),MATCH('Waste Estimate from Population'!F$1,'Resin Fractions'!$A$24:$I$24,0)))*(VLOOKUP($A35,'Waste Per Capita'!$A$3:$C$18,3,FALSE))*$C35</f>
        <v>67024.969137338703</v>
      </c>
      <c r="G35" s="75">
        <f>(INDEX('Resin Fractions'!$A$24:$I$41,MATCH('Waste Estimate from Population'!$A35,'Resin Fractions'!$A$24:$A$41,0),MATCH('Waste Estimate from Population'!G$1,'Resin Fractions'!$A$24:$I$24,0)))*(VLOOKUP($A35,'Waste Per Capita'!$A$3:$C$18,3,FALSE))*$C35</f>
        <v>102456.17019126131</v>
      </c>
      <c r="H35" s="75">
        <f>(INDEX('Resin Fractions'!$A$24:$I$41,MATCH('Waste Estimate from Population'!$A35,'Resin Fractions'!$A$24:$A$41,0),MATCH('Waste Estimate from Population'!H$1,'Resin Fractions'!$A$24:$I$24,0)))*(VLOOKUP($A35,'Waste Per Capita'!$A$3:$C$18,3,FALSE))*$C35</f>
        <v>5440.4437128016625</v>
      </c>
      <c r="I35" s="75">
        <f>(INDEX('Resin Fractions'!$A$24:$I$41,MATCH('Waste Estimate from Population'!$A35,'Resin Fractions'!$A$24:$A$41,0),MATCH('Waste Estimate from Population'!I$1,'Resin Fractions'!$A$24:$I$24,0)))*(VLOOKUP($A35,'Waste Per Capita'!$A$3:$C$18,3,FALSE))*$C35</f>
        <v>16995.33509814685</v>
      </c>
      <c r="J35" s="75">
        <f>(INDEX('Resin Fractions'!$A$24:$I$41,MATCH('Waste Estimate from Population'!$A35,'Resin Fractions'!$A$24:$A$41,0),MATCH('Waste Estimate from Population'!J$1,'Resin Fractions'!$A$24:$I$24,0)))*(VLOOKUP($A35,'Waste Per Capita'!$A$3:$C$18,3,FALSE))*$C35</f>
        <v>26737.164836540411</v>
      </c>
      <c r="K35" s="75">
        <f>(INDEX('Resin Fractions'!$A$24:$I$41,MATCH('Waste Estimate from Population'!$A35,'Resin Fractions'!$A$24:$A$41,0),MATCH('Waste Estimate from Population'!K$1,'Resin Fractions'!$A$24:$I$24,0)))*(VLOOKUP($A35,'Waste Per Capita'!$A$3:$C$18,3,FALSE))*$C35</f>
        <v>288408.23338839359</v>
      </c>
    </row>
    <row r="36" spans="1:11" x14ac:dyDescent="0.2">
      <c r="A36" s="13">
        <v>2020</v>
      </c>
      <c r="B36" s="68" t="s">
        <v>117</v>
      </c>
      <c r="C36" s="70">
        <v>1553157</v>
      </c>
      <c r="D36" s="75">
        <f>(INDEX('Resin Fractions'!$A$24:$I$41,MATCH('Waste Estimate from Population'!$A36,'Resin Fractions'!$A$24:$A$41,0),MATCH('Waste Estimate from Population'!D$1,'Resin Fractions'!$A$24:$I$24,0)))*(VLOOKUP($A36,'Waste Per Capita'!$A$3:$C$18,3,FALSE))*$C36</f>
        <v>16282.842382139739</v>
      </c>
      <c r="E36" s="75">
        <f>(INDEX('Resin Fractions'!$A$24:$I$41,MATCH('Waste Estimate from Population'!$A36,'Resin Fractions'!$A$24:$A$41,0),MATCH('Waste Estimate from Population'!E$1,'Resin Fractions'!$A$24:$I$24,0)))*(VLOOKUP($A36,'Waste Per Capita'!$A$3:$C$18,3,FALSE))*$C36</f>
        <v>28105.367400274368</v>
      </c>
      <c r="F36" s="75">
        <f>(INDEX('Resin Fractions'!$A$24:$I$41,MATCH('Waste Estimate from Population'!$A36,'Resin Fractions'!$A$24:$A$41,0),MATCH('Waste Estimate from Population'!F$1,'Resin Fractions'!$A$24:$I$24,0)))*(VLOOKUP($A36,'Waste Per Capita'!$A$3:$C$18,3,FALSE))*$C36</f>
        <v>42651.48916792206</v>
      </c>
      <c r="G36" s="75">
        <f>(INDEX('Resin Fractions'!$A$24:$I$41,MATCH('Waste Estimate from Population'!$A36,'Resin Fractions'!$A$24:$A$41,0),MATCH('Waste Estimate from Population'!G$1,'Resin Fractions'!$A$24:$I$24,0)))*(VLOOKUP($A36,'Waste Per Capita'!$A$3:$C$18,3,FALSE))*$C36</f>
        <v>65198.213282950164</v>
      </c>
      <c r="H36" s="75">
        <f>(INDEX('Resin Fractions'!$A$24:$I$41,MATCH('Waste Estimate from Population'!$A36,'Resin Fractions'!$A$24:$A$41,0),MATCH('Waste Estimate from Population'!H$1,'Resin Fractions'!$A$24:$I$24,0)))*(VLOOKUP($A36,'Waste Per Capita'!$A$3:$C$18,3,FALSE))*$C36</f>
        <v>3462.0385368589714</v>
      </c>
      <c r="I36" s="75">
        <f>(INDEX('Resin Fractions'!$A$24:$I$41,MATCH('Waste Estimate from Population'!$A36,'Resin Fractions'!$A$24:$A$41,0),MATCH('Waste Estimate from Population'!I$1,'Resin Fractions'!$A$24:$I$24,0)))*(VLOOKUP($A36,'Waste Per Capita'!$A$3:$C$18,3,FALSE))*$C36</f>
        <v>10815.019539337576</v>
      </c>
      <c r="J36" s="75">
        <f>(INDEX('Resin Fractions'!$A$24:$I$41,MATCH('Waste Estimate from Population'!$A36,'Resin Fractions'!$A$24:$A$41,0),MATCH('Waste Estimate from Population'!J$1,'Resin Fractions'!$A$24:$I$24,0)))*(VLOOKUP($A36,'Waste Per Capita'!$A$3:$C$18,3,FALSE))*$C36</f>
        <v>17014.254703645358</v>
      </c>
      <c r="K36" s="75">
        <f>(INDEX('Resin Fractions'!$A$24:$I$41,MATCH('Waste Estimate from Population'!$A36,'Resin Fractions'!$A$24:$A$41,0),MATCH('Waste Estimate from Population'!K$1,'Resin Fractions'!$A$24:$I$24,0)))*(VLOOKUP($A36,'Waste Per Capita'!$A$3:$C$18,3,FALSE))*$C36</f>
        <v>183529.22501312822</v>
      </c>
    </row>
    <row r="37" spans="1:11" x14ac:dyDescent="0.2">
      <c r="A37" s="13">
        <v>2020</v>
      </c>
      <c r="B37" s="68" t="s">
        <v>118</v>
      </c>
      <c r="C37" s="70">
        <v>62486</v>
      </c>
      <c r="D37" s="75">
        <f>(INDEX('Resin Fractions'!$A$24:$I$41,MATCH('Waste Estimate from Population'!$A37,'Resin Fractions'!$A$24:$A$41,0),MATCH('Waste Estimate from Population'!D$1,'Resin Fractions'!$A$24:$I$24,0)))*(VLOOKUP($A37,'Waste Per Capita'!$A$3:$C$18,3,FALSE))*$C37</f>
        <v>655.08489424467962</v>
      </c>
      <c r="E37" s="75">
        <f>(INDEX('Resin Fractions'!$A$24:$I$41,MATCH('Waste Estimate from Population'!$A37,'Resin Fractions'!$A$24:$A$41,0),MATCH('Waste Estimate from Population'!E$1,'Resin Fractions'!$A$24:$I$24,0)))*(VLOOKUP($A37,'Waste Per Capita'!$A$3:$C$18,3,FALSE))*$C37</f>
        <v>1130.7240590446067</v>
      </c>
      <c r="F37" s="75">
        <f>(INDEX('Resin Fractions'!$A$24:$I$41,MATCH('Waste Estimate from Population'!$A37,'Resin Fractions'!$A$24:$A$41,0),MATCH('Waste Estimate from Population'!F$1,'Resin Fractions'!$A$24:$I$24,0)))*(VLOOKUP($A37,'Waste Per Capita'!$A$3:$C$18,3,FALSE))*$C37</f>
        <v>1715.9378943318532</v>
      </c>
      <c r="G37" s="75">
        <f>(INDEX('Resin Fractions'!$A$24:$I$41,MATCH('Waste Estimate from Population'!$A37,'Resin Fractions'!$A$24:$A$41,0),MATCH('Waste Estimate from Population'!G$1,'Resin Fractions'!$A$24:$I$24,0)))*(VLOOKUP($A37,'Waste Per Capita'!$A$3:$C$18,3,FALSE))*$C37</f>
        <v>2623.0288085482821</v>
      </c>
      <c r="H37" s="75">
        <f>(INDEX('Resin Fractions'!$A$24:$I$41,MATCH('Waste Estimate from Population'!$A37,'Resin Fractions'!$A$24:$A$41,0),MATCH('Waste Estimate from Population'!H$1,'Resin Fractions'!$A$24:$I$24,0)))*(VLOOKUP($A37,'Waste Per Capita'!$A$3:$C$18,3,FALSE))*$C37</f>
        <v>139.28336930147415</v>
      </c>
      <c r="I37" s="75">
        <f>(INDEX('Resin Fractions'!$A$24:$I$41,MATCH('Waste Estimate from Population'!$A37,'Resin Fractions'!$A$24:$A$41,0),MATCH('Waste Estimate from Population'!I$1,'Resin Fractions'!$A$24:$I$24,0)))*(VLOOKUP($A37,'Waste Per Capita'!$A$3:$C$18,3,FALSE))*$C37</f>
        <v>435.1056016455824</v>
      </c>
      <c r="J37" s="75">
        <f>(INDEX('Resin Fractions'!$A$24:$I$41,MATCH('Waste Estimate from Population'!$A37,'Resin Fractions'!$A$24:$A$41,0),MATCH('Waste Estimate from Population'!J$1,'Resin Fractions'!$A$24:$I$24,0)))*(VLOOKUP($A37,'Waste Per Capita'!$A$3:$C$18,3,FALSE))*$C37</f>
        <v>684.51078636093052</v>
      </c>
      <c r="K37" s="75">
        <f>(INDEX('Resin Fractions'!$A$24:$I$41,MATCH('Waste Estimate from Population'!$A37,'Resin Fractions'!$A$24:$A$41,0),MATCH('Waste Estimate from Population'!K$1,'Resin Fractions'!$A$24:$I$24,0)))*(VLOOKUP($A37,'Waste Per Capita'!$A$3:$C$18,3,FALSE))*$C37</f>
        <v>7383.6754134774073</v>
      </c>
    </row>
    <row r="38" spans="1:11" x14ac:dyDescent="0.2">
      <c r="A38" s="13">
        <v>2020</v>
      </c>
      <c r="B38" s="68" t="s">
        <v>119</v>
      </c>
      <c r="C38" s="70">
        <v>2175424</v>
      </c>
      <c r="D38" s="75">
        <f>(INDEX('Resin Fractions'!$A$24:$I$41,MATCH('Waste Estimate from Population'!$A38,'Resin Fractions'!$A$24:$A$41,0),MATCH('Waste Estimate from Population'!D$1,'Resin Fractions'!$A$24:$I$24,0)))*(VLOOKUP($A38,'Waste Per Capita'!$A$3:$C$18,3,FALSE))*$C38</f>
        <v>22806.507073221808</v>
      </c>
      <c r="E38" s="75">
        <f>(INDEX('Resin Fractions'!$A$24:$I$41,MATCH('Waste Estimate from Population'!$A38,'Resin Fractions'!$A$24:$A$41,0),MATCH('Waste Estimate from Population'!E$1,'Resin Fractions'!$A$24:$I$24,0)))*(VLOOKUP($A38,'Waste Per Capita'!$A$3:$C$18,3,FALSE))*$C38</f>
        <v>39365.686000432965</v>
      </c>
      <c r="F38" s="75">
        <f>(INDEX('Resin Fractions'!$A$24:$I$41,MATCH('Waste Estimate from Population'!$A38,'Resin Fractions'!$A$24:$A$41,0),MATCH('Waste Estimate from Population'!F$1,'Resin Fractions'!$A$24:$I$24,0)))*(VLOOKUP($A38,'Waste Per Capita'!$A$3:$C$18,3,FALSE))*$C38</f>
        <v>59739.661329561459</v>
      </c>
      <c r="G38" s="75">
        <f>(INDEX('Resin Fractions'!$A$24:$I$41,MATCH('Waste Estimate from Population'!$A38,'Resin Fractions'!$A$24:$A$41,0),MATCH('Waste Estimate from Population'!G$1,'Resin Fractions'!$A$24:$I$24,0)))*(VLOOKUP($A38,'Waste Per Capita'!$A$3:$C$18,3,FALSE))*$C38</f>
        <v>91319.652767137246</v>
      </c>
      <c r="H38" s="75">
        <f>(INDEX('Resin Fractions'!$A$24:$I$41,MATCH('Waste Estimate from Population'!$A38,'Resin Fractions'!$A$24:$A$41,0),MATCH('Waste Estimate from Population'!H$1,'Resin Fractions'!$A$24:$I$24,0)))*(VLOOKUP($A38,'Waste Per Capita'!$A$3:$C$18,3,FALSE))*$C38</f>
        <v>4849.0923467543143</v>
      </c>
      <c r="I38" s="75">
        <f>(INDEX('Resin Fractions'!$A$24:$I$41,MATCH('Waste Estimate from Population'!$A38,'Resin Fractions'!$A$24:$A$41,0),MATCH('Waste Estimate from Population'!I$1,'Resin Fractions'!$A$24:$I$24,0)))*(VLOOKUP($A38,'Waste Per Capita'!$A$3:$C$18,3,FALSE))*$C38</f>
        <v>15148.019850114255</v>
      </c>
      <c r="J38" s="75">
        <f>(INDEX('Resin Fractions'!$A$24:$I$41,MATCH('Waste Estimate from Population'!$A38,'Resin Fractions'!$A$24:$A$41,0),MATCH('Waste Estimate from Population'!J$1,'Resin Fractions'!$A$24:$I$24,0)))*(VLOOKUP($A38,'Waste Per Capita'!$A$3:$C$18,3,FALSE))*$C38</f>
        <v>23830.95722095255</v>
      </c>
      <c r="K38" s="75">
        <f>(INDEX('Resin Fractions'!$A$24:$I$41,MATCH('Waste Estimate from Population'!$A38,'Resin Fractions'!$A$24:$A$41,0),MATCH('Waste Estimate from Population'!K$1,'Resin Fractions'!$A$24:$I$24,0)))*(VLOOKUP($A38,'Waste Per Capita'!$A$3:$C$18,3,FALSE))*$C38</f>
        <v>257059.57658817456</v>
      </c>
    </row>
    <row r="39" spans="1:11" x14ac:dyDescent="0.2">
      <c r="A39" s="13">
        <v>2020</v>
      </c>
      <c r="B39" s="68" t="s">
        <v>120</v>
      </c>
      <c r="C39" s="70">
        <v>3331279</v>
      </c>
      <c r="D39" s="75">
        <f>(INDEX('Resin Fractions'!$A$24:$I$41,MATCH('Waste Estimate from Population'!$A39,'Resin Fractions'!$A$24:$A$41,0),MATCH('Waste Estimate from Population'!D$1,'Resin Fractions'!$A$24:$I$24,0)))*(VLOOKUP($A39,'Waste Per Capita'!$A$3:$C$18,3,FALSE))*$C39</f>
        <v>34924.151832642863</v>
      </c>
      <c r="E39" s="75">
        <f>(INDEX('Resin Fractions'!$A$24:$I$41,MATCH('Waste Estimate from Population'!$A39,'Resin Fractions'!$A$24:$A$41,0),MATCH('Waste Estimate from Population'!E$1,'Resin Fractions'!$A$24:$I$24,0)))*(VLOOKUP($A39,'Waste Per Capita'!$A$3:$C$18,3,FALSE))*$C39</f>
        <v>60281.62008594018</v>
      </c>
      <c r="F39" s="75">
        <f>(INDEX('Resin Fractions'!$A$24:$I$41,MATCH('Waste Estimate from Population'!$A39,'Resin Fractions'!$A$24:$A$41,0),MATCH('Waste Estimate from Population'!F$1,'Resin Fractions'!$A$24:$I$24,0)))*(VLOOKUP($A39,'Waste Per Capita'!$A$3:$C$18,3,FALSE))*$C39</f>
        <v>91480.777657265964</v>
      </c>
      <c r="G39" s="75">
        <f>(INDEX('Resin Fractions'!$A$24:$I$41,MATCH('Waste Estimate from Population'!$A39,'Resin Fractions'!$A$24:$A$41,0),MATCH('Waste Estimate from Population'!G$1,'Resin Fractions'!$A$24:$I$24,0)))*(VLOOKUP($A39,'Waste Per Capita'!$A$3:$C$18,3,FALSE))*$C39</f>
        <v>139839.9767357794</v>
      </c>
      <c r="H39" s="75">
        <f>(INDEX('Resin Fractions'!$A$24:$I$41,MATCH('Waste Estimate from Population'!$A39,'Resin Fractions'!$A$24:$A$41,0),MATCH('Waste Estimate from Population'!H$1,'Resin Fractions'!$A$24:$I$24,0)))*(VLOOKUP($A39,'Waste Per Capita'!$A$3:$C$18,3,FALSE))*$C39</f>
        <v>7425.531530314719</v>
      </c>
      <c r="I39" s="75">
        <f>(INDEX('Resin Fractions'!$A$24:$I$41,MATCH('Waste Estimate from Population'!$A39,'Resin Fractions'!$A$24:$A$41,0),MATCH('Waste Estimate from Population'!I$1,'Resin Fractions'!$A$24:$I$24,0)))*(VLOOKUP($A39,'Waste Per Capita'!$A$3:$C$18,3,FALSE))*$C39</f>
        <v>23196.52647863992</v>
      </c>
      <c r="J39" s="75">
        <f>(INDEX('Resin Fractions'!$A$24:$I$41,MATCH('Waste Estimate from Population'!$A39,'Resin Fractions'!$A$24:$A$41,0),MATCH('Waste Estimate from Population'!J$1,'Resin Fractions'!$A$24:$I$24,0)))*(VLOOKUP($A39,'Waste Per Capita'!$A$3:$C$18,3,FALSE))*$C39</f>
        <v>36492.916939436902</v>
      </c>
      <c r="K39" s="75">
        <f>(INDEX('Resin Fractions'!$A$24:$I$41,MATCH('Waste Estimate from Population'!$A39,'Resin Fractions'!$A$24:$A$41,0),MATCH('Waste Estimate from Population'!K$1,'Resin Fractions'!$A$24:$I$24,0)))*(VLOOKUP($A39,'Waste Per Capita'!$A$3:$C$18,3,FALSE))*$C39</f>
        <v>393641.5012600199</v>
      </c>
    </row>
    <row r="40" spans="1:11" x14ac:dyDescent="0.2">
      <c r="A40" s="13">
        <v>2020</v>
      </c>
      <c r="B40" s="68" t="s">
        <v>121</v>
      </c>
      <c r="C40" s="70">
        <v>889783</v>
      </c>
      <c r="D40" s="75">
        <f>(INDEX('Resin Fractions'!$A$24:$I$41,MATCH('Waste Estimate from Population'!$A40,'Resin Fractions'!$A$24:$A$41,0),MATCH('Waste Estimate from Population'!D$1,'Resin Fractions'!$A$24:$I$24,0)))*(VLOOKUP($A40,'Waste Per Capita'!$A$3:$C$18,3,FALSE))*$C40</f>
        <v>9328.223961458787</v>
      </c>
      <c r="E40" s="75">
        <f>(INDEX('Resin Fractions'!$A$24:$I$41,MATCH('Waste Estimate from Population'!$A40,'Resin Fractions'!$A$24:$A$41,0),MATCH('Waste Estimate from Population'!E$1,'Resin Fractions'!$A$24:$I$24,0)))*(VLOOKUP($A40,'Waste Per Capita'!$A$3:$C$18,3,FALSE))*$C40</f>
        <v>16101.191393734392</v>
      </c>
      <c r="F40" s="75">
        <f>(INDEX('Resin Fractions'!$A$24:$I$41,MATCH('Waste Estimate from Population'!$A40,'Resin Fractions'!$A$24:$A$41,0),MATCH('Waste Estimate from Population'!F$1,'Resin Fractions'!$A$24:$I$24,0)))*(VLOOKUP($A40,'Waste Per Capita'!$A$3:$C$18,3,FALSE))*$C40</f>
        <v>24434.47120046537</v>
      </c>
      <c r="G40" s="75">
        <f>(INDEX('Resin Fractions'!$A$24:$I$41,MATCH('Waste Estimate from Population'!$A40,'Resin Fractions'!$A$24:$A$41,0),MATCH('Waste Estimate from Population'!G$1,'Resin Fractions'!$A$24:$I$24,0)))*(VLOOKUP($A40,'Waste Per Capita'!$A$3:$C$18,3,FALSE))*$C40</f>
        <v>37351.18974420696</v>
      </c>
      <c r="H40" s="75">
        <f>(INDEX('Resin Fractions'!$A$24:$I$41,MATCH('Waste Estimate from Population'!$A40,'Resin Fractions'!$A$24:$A$41,0),MATCH('Waste Estimate from Population'!H$1,'Resin Fractions'!$A$24:$I$24,0)))*(VLOOKUP($A40,'Waste Per Capita'!$A$3:$C$18,3,FALSE))*$C40</f>
        <v>1983.3558587071275</v>
      </c>
      <c r="I40" s="75">
        <f>(INDEX('Resin Fractions'!$A$24:$I$41,MATCH('Waste Estimate from Population'!$A40,'Resin Fractions'!$A$24:$A$41,0),MATCH('Waste Estimate from Population'!I$1,'Resin Fractions'!$A$24:$I$24,0)))*(VLOOKUP($A40,'Waste Per Capita'!$A$3:$C$18,3,FALSE))*$C40</f>
        <v>6195.7809357137794</v>
      </c>
      <c r="J40" s="75">
        <f>(INDEX('Resin Fractions'!$A$24:$I$41,MATCH('Waste Estimate from Population'!$A40,'Resin Fractions'!$A$24:$A$41,0),MATCH('Waste Estimate from Population'!J$1,'Resin Fractions'!$A$24:$I$24,0)))*(VLOOKUP($A40,'Waste Per Capita'!$A$3:$C$18,3,FALSE))*$C40</f>
        <v>9747.2403581696362</v>
      </c>
      <c r="K40" s="75">
        <f>(INDEX('Resin Fractions'!$A$24:$I$41,MATCH('Waste Estimate from Population'!$A40,'Resin Fractions'!$A$24:$A$41,0),MATCH('Waste Estimate from Population'!K$1,'Resin Fractions'!$A$24:$I$24,0)))*(VLOOKUP($A40,'Waste Per Capita'!$A$3:$C$18,3,FALSE))*$C40</f>
        <v>105141.45345245603</v>
      </c>
    </row>
    <row r="41" spans="1:11" x14ac:dyDescent="0.2">
      <c r="A41" s="13">
        <v>2020</v>
      </c>
      <c r="B41" s="68" t="s">
        <v>122</v>
      </c>
      <c r="C41" s="70">
        <v>773505</v>
      </c>
      <c r="D41" s="75">
        <f>(INDEX('Resin Fractions'!$A$24:$I$41,MATCH('Waste Estimate from Population'!$A41,'Resin Fractions'!$A$24:$A$41,0),MATCH('Waste Estimate from Population'!D$1,'Resin Fractions'!$A$24:$I$24,0)))*(VLOOKUP($A41,'Waste Per Capita'!$A$3:$C$18,3,FALSE))*$C41</f>
        <v>8109.1995186558725</v>
      </c>
      <c r="E41" s="75">
        <f>(INDEX('Resin Fractions'!$A$24:$I$41,MATCH('Waste Estimate from Population'!$A41,'Resin Fractions'!$A$24:$A$41,0),MATCH('Waste Estimate from Population'!E$1,'Resin Fractions'!$A$24:$I$24,0)))*(VLOOKUP($A41,'Waste Per Capita'!$A$3:$C$18,3,FALSE))*$C41</f>
        <v>13997.066755614032</v>
      </c>
      <c r="F41" s="75">
        <f>(INDEX('Resin Fractions'!$A$24:$I$41,MATCH('Waste Estimate from Population'!$A41,'Resin Fractions'!$A$24:$A$41,0),MATCH('Waste Estimate from Population'!F$1,'Resin Fractions'!$A$24:$I$24,0)))*(VLOOKUP($A41,'Waste Per Capita'!$A$3:$C$18,3,FALSE))*$C41</f>
        <v>21241.342716050956</v>
      </c>
      <c r="G41" s="75">
        <f>(INDEX('Resin Fractions'!$A$24:$I$41,MATCH('Waste Estimate from Population'!$A41,'Resin Fractions'!$A$24:$A$41,0),MATCH('Waste Estimate from Population'!G$1,'Resin Fractions'!$A$24:$I$24,0)))*(VLOOKUP($A41,'Waste Per Capita'!$A$3:$C$18,3,FALSE))*$C41</f>
        <v>32470.087676537765</v>
      </c>
      <c r="H41" s="75">
        <f>(INDEX('Resin Fractions'!$A$24:$I$41,MATCH('Waste Estimate from Population'!$A41,'Resin Fractions'!$A$24:$A$41,0),MATCH('Waste Estimate from Population'!H$1,'Resin Fractions'!$A$24:$I$24,0)))*(VLOOKUP($A41,'Waste Per Capita'!$A$3:$C$18,3,FALSE))*$C41</f>
        <v>1724.1683348515949</v>
      </c>
      <c r="I41" s="75">
        <f>(INDEX('Resin Fractions'!$A$24:$I$41,MATCH('Waste Estimate from Population'!$A41,'Resin Fractions'!$A$24:$A$41,0),MATCH('Waste Estimate from Population'!I$1,'Resin Fractions'!$A$24:$I$24,0)))*(VLOOKUP($A41,'Waste Per Capita'!$A$3:$C$18,3,FALSE))*$C41</f>
        <v>5386.1082226557337</v>
      </c>
      <c r="J41" s="75">
        <f>(INDEX('Resin Fractions'!$A$24:$I$41,MATCH('Waste Estimate from Population'!$A41,'Resin Fractions'!$A$24:$A$41,0),MATCH('Waste Estimate from Population'!J$1,'Resin Fractions'!$A$24:$I$24,0)))*(VLOOKUP($A41,'Waste Per Capita'!$A$3:$C$18,3,FALSE))*$C41</f>
        <v>8473.458307526671</v>
      </c>
      <c r="K41" s="75">
        <f>(INDEX('Resin Fractions'!$A$24:$I$41,MATCH('Waste Estimate from Population'!$A41,'Resin Fractions'!$A$24:$A$41,0),MATCH('Waste Estimate from Population'!K$1,'Resin Fractions'!$A$24:$I$24,0)))*(VLOOKUP($A41,'Waste Per Capita'!$A$3:$C$18,3,FALSE))*$C41</f>
        <v>91401.431531892609</v>
      </c>
    </row>
    <row r="42" spans="1:11" x14ac:dyDescent="0.2">
      <c r="A42" s="13">
        <v>2020</v>
      </c>
      <c r="B42" s="68" t="s">
        <v>123</v>
      </c>
      <c r="C42" s="70">
        <v>276818</v>
      </c>
      <c r="D42" s="75">
        <f>(INDEX('Resin Fractions'!$A$24:$I$41,MATCH('Waste Estimate from Population'!$A42,'Resin Fractions'!$A$24:$A$41,0),MATCH('Waste Estimate from Population'!D$1,'Resin Fractions'!$A$24:$I$24,0)))*(VLOOKUP($A42,'Waste Per Capita'!$A$3:$C$18,3,FALSE))*$C42</f>
        <v>2902.0787097113548</v>
      </c>
      <c r="E42" s="75">
        <f>(INDEX('Resin Fractions'!$A$24:$I$41,MATCH('Waste Estimate from Population'!$A42,'Resin Fractions'!$A$24:$A$41,0),MATCH('Waste Estimate from Population'!E$1,'Resin Fractions'!$A$24:$I$24,0)))*(VLOOKUP($A42,'Waste Per Capita'!$A$3:$C$18,3,FALSE))*$C42</f>
        <v>5009.198421672213</v>
      </c>
      <c r="F42" s="75">
        <f>(INDEX('Resin Fractions'!$A$24:$I$41,MATCH('Waste Estimate from Population'!$A42,'Resin Fractions'!$A$24:$A$41,0),MATCH('Waste Estimate from Population'!F$1,'Resin Fractions'!$A$24:$I$24,0)))*(VLOOKUP($A42,'Waste Per Capita'!$A$3:$C$18,3,FALSE))*$C42</f>
        <v>7601.7427269013042</v>
      </c>
      <c r="G42" s="75">
        <f>(INDEX('Resin Fractions'!$A$24:$I$41,MATCH('Waste Estimate from Population'!$A42,'Resin Fractions'!$A$24:$A$41,0),MATCH('Waste Estimate from Population'!G$1,'Resin Fractions'!$A$24:$I$24,0)))*(VLOOKUP($A42,'Waste Per Capita'!$A$3:$C$18,3,FALSE))*$C42</f>
        <v>11620.22835074606</v>
      </c>
      <c r="H42" s="75">
        <f>(INDEX('Resin Fractions'!$A$24:$I$41,MATCH('Waste Estimate from Population'!$A42,'Resin Fractions'!$A$24:$A$41,0),MATCH('Waste Estimate from Population'!H$1,'Resin Fractions'!$A$24:$I$24,0)))*(VLOOKUP($A42,'Waste Per Capita'!$A$3:$C$18,3,FALSE))*$C42</f>
        <v>617.03651575225604</v>
      </c>
      <c r="I42" s="75">
        <f>(INDEX('Resin Fractions'!$A$24:$I$41,MATCH('Waste Estimate from Population'!$A42,'Resin Fractions'!$A$24:$A$41,0),MATCH('Waste Estimate from Population'!I$1,'Resin Fractions'!$A$24:$I$24,0)))*(VLOOKUP($A42,'Waste Per Capita'!$A$3:$C$18,3,FALSE))*$C42</f>
        <v>1927.5527708018888</v>
      </c>
      <c r="J42" s="75">
        <f>(INDEX('Resin Fractions'!$A$24:$I$41,MATCH('Waste Estimate from Population'!$A42,'Resin Fractions'!$A$24:$A$41,0),MATCH('Waste Estimate from Population'!J$1,'Resin Fractions'!$A$24:$I$24,0)))*(VLOOKUP($A42,'Waste Per Capita'!$A$3:$C$18,3,FALSE))*$C42</f>
        <v>3032.4377758035412</v>
      </c>
      <c r="K42" s="75">
        <f>(INDEX('Resin Fractions'!$A$24:$I$41,MATCH('Waste Estimate from Population'!$A42,'Resin Fractions'!$A$24:$A$41,0),MATCH('Waste Estimate from Population'!K$1,'Resin Fractions'!$A$24:$I$24,0)))*(VLOOKUP($A42,'Waste Per Capita'!$A$3:$C$18,3,FALSE))*$C42</f>
        <v>32710.275271388615</v>
      </c>
    </row>
    <row r="43" spans="1:11" x14ac:dyDescent="0.2">
      <c r="A43" s="13">
        <v>2020</v>
      </c>
      <c r="B43" s="68" t="s">
        <v>124</v>
      </c>
      <c r="C43" s="70">
        <v>771061</v>
      </c>
      <c r="D43" s="75">
        <f>(INDEX('Resin Fractions'!$A$24:$I$41,MATCH('Waste Estimate from Population'!$A43,'Resin Fractions'!$A$24:$A$41,0),MATCH('Waste Estimate from Population'!D$1,'Resin Fractions'!$A$24:$I$24,0)))*(VLOOKUP($A43,'Waste Per Capita'!$A$3:$C$18,3,FALSE))*$C43</f>
        <v>8083.5773395832166</v>
      </c>
      <c r="E43" s="75">
        <f>(INDEX('Resin Fractions'!$A$24:$I$41,MATCH('Waste Estimate from Population'!$A43,'Resin Fractions'!$A$24:$A$41,0),MATCH('Waste Estimate from Population'!E$1,'Resin Fractions'!$A$24:$I$24,0)))*(VLOOKUP($A43,'Waste Per Capita'!$A$3:$C$18,3,FALSE))*$C43</f>
        <v>13952.841015443355</v>
      </c>
      <c r="F43" s="75">
        <f>(INDEX('Resin Fractions'!$A$24:$I$41,MATCH('Waste Estimate from Population'!$A43,'Resin Fractions'!$A$24:$A$41,0),MATCH('Waste Estimate from Population'!F$1,'Resin Fractions'!$A$24:$I$24,0)))*(VLOOKUP($A43,'Waste Per Capita'!$A$3:$C$18,3,FALSE))*$C43</f>
        <v>21174.227646855503</v>
      </c>
      <c r="G43" s="75">
        <f>(INDEX('Resin Fractions'!$A$24:$I$41,MATCH('Waste Estimate from Population'!$A43,'Resin Fractions'!$A$24:$A$41,0),MATCH('Waste Estimate from Population'!G$1,'Resin Fractions'!$A$24:$I$24,0)))*(VLOOKUP($A43,'Waste Per Capita'!$A$3:$C$18,3,FALSE))*$C43</f>
        <v>32367.493776974792</v>
      </c>
      <c r="H43" s="75">
        <f>(INDEX('Resin Fractions'!$A$24:$I$41,MATCH('Waste Estimate from Population'!$A43,'Resin Fractions'!$A$24:$A$41,0),MATCH('Waste Estimate from Population'!H$1,'Resin Fractions'!$A$24:$I$24,0)))*(VLOOKUP($A43,'Waste Per Capita'!$A$3:$C$18,3,FALSE))*$C43</f>
        <v>1718.7205776808239</v>
      </c>
      <c r="I43" s="75">
        <f>(INDEX('Resin Fractions'!$A$24:$I$41,MATCH('Waste Estimate from Population'!$A43,'Resin Fractions'!$A$24:$A$41,0),MATCH('Waste Estimate from Population'!I$1,'Resin Fractions'!$A$24:$I$24,0)))*(VLOOKUP($A43,'Waste Per Capita'!$A$3:$C$18,3,FALSE))*$C43</f>
        <v>5369.0900411363245</v>
      </c>
      <c r="J43" s="75">
        <f>(INDEX('Resin Fractions'!$A$24:$I$41,MATCH('Waste Estimate from Population'!$A43,'Resin Fractions'!$A$24:$A$41,0),MATCH('Waste Estimate from Population'!J$1,'Resin Fractions'!$A$24:$I$24,0)))*(VLOOKUP($A43,'Waste Per Capita'!$A$3:$C$18,3,FALSE))*$C43</f>
        <v>8446.6852005608525</v>
      </c>
      <c r="K43" s="75">
        <f>(INDEX('Resin Fractions'!$A$24:$I$41,MATCH('Waste Estimate from Population'!$A43,'Resin Fractions'!$A$24:$A$41,0),MATCH('Waste Estimate from Population'!K$1,'Resin Fractions'!$A$24:$I$24,0)))*(VLOOKUP($A43,'Waste Per Capita'!$A$3:$C$18,3,FALSE))*$C43</f>
        <v>91112.635598234847</v>
      </c>
    </row>
    <row r="44" spans="1:11" x14ac:dyDescent="0.2">
      <c r="A44" s="13">
        <v>2020</v>
      </c>
      <c r="B44" s="68" t="s">
        <v>125</v>
      </c>
      <c r="C44" s="70">
        <v>450511</v>
      </c>
      <c r="D44" s="75">
        <f>(INDEX('Resin Fractions'!$A$24:$I$41,MATCH('Waste Estimate from Population'!$A44,'Resin Fractions'!$A$24:$A$41,0),MATCH('Waste Estimate from Population'!D$1,'Resin Fractions'!$A$24:$I$24,0)))*(VLOOKUP($A44,'Waste Per Capita'!$A$3:$C$18,3,FALSE))*$C44</f>
        <v>4723.0251702951837</v>
      </c>
      <c r="E44" s="75">
        <f>(INDEX('Resin Fractions'!$A$24:$I$41,MATCH('Waste Estimate from Population'!$A44,'Resin Fractions'!$A$24:$A$41,0),MATCH('Waste Estimate from Population'!E$1,'Resin Fractions'!$A$24:$I$24,0)))*(VLOOKUP($A44,'Waste Per Capita'!$A$3:$C$18,3,FALSE))*$C44</f>
        <v>8152.2841366745315</v>
      </c>
      <c r="F44" s="75">
        <f>(INDEX('Resin Fractions'!$A$24:$I$41,MATCH('Waste Estimate from Population'!$A44,'Resin Fractions'!$A$24:$A$41,0),MATCH('Waste Estimate from Population'!F$1,'Resin Fractions'!$A$24:$I$24,0)))*(VLOOKUP($A44,'Waste Per Capita'!$A$3:$C$18,3,FALSE))*$C44</f>
        <v>12371.553575414293</v>
      </c>
      <c r="G44" s="75">
        <f>(INDEX('Resin Fractions'!$A$24:$I$41,MATCH('Waste Estimate from Population'!$A44,'Resin Fractions'!$A$24:$A$41,0),MATCH('Waste Estimate from Population'!G$1,'Resin Fractions'!$A$24:$I$24,0)))*(VLOOKUP($A44,'Waste Per Capita'!$A$3:$C$18,3,FALSE))*$C44</f>
        <v>18911.489478729556</v>
      </c>
      <c r="H44" s="75">
        <f>(INDEX('Resin Fractions'!$A$24:$I$41,MATCH('Waste Estimate from Population'!$A44,'Resin Fractions'!$A$24:$A$41,0),MATCH('Waste Estimate from Population'!H$1,'Resin Fractions'!$A$24:$I$24,0)))*(VLOOKUP($A44,'Waste Per Capita'!$A$3:$C$18,3,FALSE))*$C44</f>
        <v>1004.2039814898765</v>
      </c>
      <c r="I44" s="75">
        <f>(INDEX('Resin Fractions'!$A$24:$I$41,MATCH('Waste Estimate from Population'!$A44,'Resin Fractions'!$A$24:$A$41,0),MATCH('Waste Estimate from Population'!I$1,'Resin Fractions'!$A$24:$I$24,0)))*(VLOOKUP($A44,'Waste Per Capita'!$A$3:$C$18,3,FALSE))*$C44</f>
        <v>3137.0204478275609</v>
      </c>
      <c r="J44" s="75">
        <f>(INDEX('Resin Fractions'!$A$24:$I$41,MATCH('Waste Estimate from Population'!$A44,'Resin Fractions'!$A$24:$A$41,0),MATCH('Waste Estimate from Population'!J$1,'Resin Fractions'!$A$24:$I$24,0)))*(VLOOKUP($A44,'Waste Per Capita'!$A$3:$C$18,3,FALSE))*$C44</f>
        <v>4935.1797022412893</v>
      </c>
      <c r="K44" s="75">
        <f>(INDEX('Resin Fractions'!$A$24:$I$41,MATCH('Waste Estimate from Population'!$A44,'Resin Fractions'!$A$24:$A$41,0),MATCH('Waste Estimate from Population'!K$1,'Resin Fractions'!$A$24:$I$24,0)))*(VLOOKUP($A44,'Waste Per Capita'!$A$3:$C$18,3,FALSE))*$C44</f>
        <v>53234.756492672284</v>
      </c>
    </row>
    <row r="45" spans="1:11" x14ac:dyDescent="0.2">
      <c r="A45" s="13">
        <v>2020</v>
      </c>
      <c r="B45" s="68" t="s">
        <v>126</v>
      </c>
      <c r="C45" s="70">
        <v>1945166</v>
      </c>
      <c r="D45" s="75">
        <f>(INDEX('Resin Fractions'!$A$24:$I$41,MATCH('Waste Estimate from Population'!$A45,'Resin Fractions'!$A$24:$A$41,0),MATCH('Waste Estimate from Population'!D$1,'Resin Fractions'!$A$24:$I$24,0)))*(VLOOKUP($A45,'Waste Per Capita'!$A$3:$C$18,3,FALSE))*$C45</f>
        <v>20392.549745516539</v>
      </c>
      <c r="E45" s="75">
        <f>(INDEX('Resin Fractions'!$A$24:$I$41,MATCH('Waste Estimate from Population'!$A45,'Resin Fractions'!$A$24:$A$41,0),MATCH('Waste Estimate from Population'!E$1,'Resin Fractions'!$A$24:$I$24,0)))*(VLOOKUP($A45,'Waste Per Capita'!$A$3:$C$18,3,FALSE))*$C45</f>
        <v>35199.020501161242</v>
      </c>
      <c r="F45" s="75">
        <f>(INDEX('Resin Fractions'!$A$24:$I$41,MATCH('Waste Estimate from Population'!$A45,'Resin Fractions'!$A$24:$A$41,0),MATCH('Waste Estimate from Population'!F$1,'Resin Fractions'!$A$24:$I$24,0)))*(VLOOKUP($A45,'Waste Per Capita'!$A$3:$C$18,3,FALSE))*$C45</f>
        <v>53416.510100917221</v>
      </c>
      <c r="G45" s="75">
        <f>(INDEX('Resin Fractions'!$A$24:$I$41,MATCH('Waste Estimate from Population'!$A45,'Resin Fractions'!$A$24:$A$41,0),MATCH('Waste Estimate from Population'!G$1,'Resin Fractions'!$A$24:$I$24,0)))*(VLOOKUP($A45,'Waste Per Capita'!$A$3:$C$18,3,FALSE))*$C45</f>
        <v>81653.913763221004</v>
      </c>
      <c r="H45" s="75">
        <f>(INDEX('Resin Fractions'!$A$24:$I$41,MATCH('Waste Estimate from Population'!$A45,'Resin Fractions'!$A$24:$A$41,0),MATCH('Waste Estimate from Population'!H$1,'Resin Fractions'!$A$24:$I$24,0)))*(VLOOKUP($A45,'Waste Per Capita'!$A$3:$C$18,3,FALSE))*$C45</f>
        <v>4335.8396173650299</v>
      </c>
      <c r="I45" s="75">
        <f>(INDEX('Resin Fractions'!$A$24:$I$41,MATCH('Waste Estimate from Population'!$A45,'Resin Fractions'!$A$24:$A$41,0),MATCH('Waste Estimate from Population'!I$1,'Resin Fractions'!$A$24:$I$24,0)))*(VLOOKUP($A45,'Waste Per Capita'!$A$3:$C$18,3,FALSE))*$C45</f>
        <v>13544.675971106022</v>
      </c>
      <c r="J45" s="75">
        <f>(INDEX('Resin Fractions'!$A$24:$I$41,MATCH('Waste Estimate from Population'!$A45,'Resin Fractions'!$A$24:$A$41,0),MATCH('Waste Estimate from Population'!J$1,'Resin Fractions'!$A$24:$I$24,0)))*(VLOOKUP($A45,'Waste Per Capita'!$A$3:$C$18,3,FALSE))*$C45</f>
        <v>21308.566851175397</v>
      </c>
      <c r="K45" s="75">
        <f>(INDEX('Resin Fractions'!$A$24:$I$41,MATCH('Waste Estimate from Population'!$A45,'Resin Fractions'!$A$24:$A$41,0),MATCH('Waste Estimate from Population'!K$1,'Resin Fractions'!$A$24:$I$24,0)))*(VLOOKUP($A45,'Waste Per Capita'!$A$3:$C$18,3,FALSE))*$C45</f>
        <v>229851.0765504624</v>
      </c>
    </row>
    <row r="46" spans="1:11" x14ac:dyDescent="0.2">
      <c r="A46" s="13">
        <v>2020</v>
      </c>
      <c r="B46" s="68" t="s">
        <v>127</v>
      </c>
      <c r="C46" s="70">
        <v>270373</v>
      </c>
      <c r="D46" s="75">
        <f>(INDEX('Resin Fractions'!$A$24:$I$41,MATCH('Waste Estimate from Population'!$A46,'Resin Fractions'!$A$24:$A$41,0),MATCH('Waste Estimate from Population'!D$1,'Resin Fractions'!$A$24:$I$24,0)))*(VLOOKUP($A46,'Waste Per Capita'!$A$3:$C$18,3,FALSE))*$C46</f>
        <v>2834.511220299215</v>
      </c>
      <c r="E46" s="75">
        <f>(INDEX('Resin Fractions'!$A$24:$I$41,MATCH('Waste Estimate from Population'!$A46,'Resin Fractions'!$A$24:$A$41,0),MATCH('Waste Estimate from Population'!E$1,'Resin Fractions'!$A$24:$I$24,0)))*(VLOOKUP($A46,'Waste Per Capita'!$A$3:$C$18,3,FALSE))*$C46</f>
        <v>4892.5720323923351</v>
      </c>
      <c r="F46" s="75">
        <f>(INDEX('Resin Fractions'!$A$24:$I$41,MATCH('Waste Estimate from Population'!$A46,'Resin Fractions'!$A$24:$A$41,0),MATCH('Waste Estimate from Population'!F$1,'Resin Fractions'!$A$24:$I$24,0)))*(VLOOKUP($A46,'Waste Per Capita'!$A$3:$C$18,3,FALSE))*$C46</f>
        <v>7424.7555661137876</v>
      </c>
      <c r="G46" s="75">
        <f>(INDEX('Resin Fractions'!$A$24:$I$41,MATCH('Waste Estimate from Population'!$A46,'Resin Fractions'!$A$24:$A$41,0),MATCH('Waste Estimate from Population'!G$1,'Resin Fractions'!$A$24:$I$24,0)))*(VLOOKUP($A46,'Waste Per Capita'!$A$3:$C$18,3,FALSE))*$C46</f>
        <v>11349.681017405894</v>
      </c>
      <c r="H46" s="75">
        <f>(INDEX('Resin Fractions'!$A$24:$I$41,MATCH('Waste Estimate from Population'!$A46,'Resin Fractions'!$A$24:$A$41,0),MATCH('Waste Estimate from Population'!H$1,'Resin Fractions'!$A$24:$I$24,0)))*(VLOOKUP($A46,'Waste Per Capita'!$A$3:$C$18,3,FALSE))*$C46</f>
        <v>602.67039669922019</v>
      </c>
      <c r="I46" s="75">
        <f>(INDEX('Resin Fractions'!$A$24:$I$41,MATCH('Waste Estimate from Population'!$A46,'Resin Fractions'!$A$24:$A$41,0),MATCH('Waste Estimate from Population'!I$1,'Resin Fractions'!$A$24:$I$24,0)))*(VLOOKUP($A46,'Waste Per Capita'!$A$3:$C$18,3,FALSE))*$C46</f>
        <v>1882.674628456311</v>
      </c>
      <c r="J46" s="75">
        <f>(INDEX('Resin Fractions'!$A$24:$I$41,MATCH('Waste Estimate from Population'!$A46,'Resin Fractions'!$A$24:$A$41,0),MATCH('Waste Estimate from Population'!J$1,'Resin Fractions'!$A$24:$I$24,0)))*(VLOOKUP($A46,'Waste Per Capita'!$A$3:$C$18,3,FALSE))*$C46</f>
        <v>2961.8352085389347</v>
      </c>
      <c r="K46" s="75">
        <f>(INDEX('Resin Fractions'!$A$24:$I$41,MATCH('Waste Estimate from Population'!$A46,'Resin Fractions'!$A$24:$A$41,0),MATCH('Waste Estimate from Population'!K$1,'Resin Fractions'!$A$24:$I$24,0)))*(VLOOKUP($A46,'Waste Per Capita'!$A$3:$C$18,3,FALSE))*$C46</f>
        <v>31948.700069905692</v>
      </c>
    </row>
    <row r="47" spans="1:11" x14ac:dyDescent="0.2">
      <c r="A47" s="13">
        <v>2020</v>
      </c>
      <c r="B47" s="68" t="s">
        <v>128</v>
      </c>
      <c r="C47" s="70">
        <v>177536</v>
      </c>
      <c r="D47" s="75">
        <f>(INDEX('Resin Fractions'!$A$24:$I$41,MATCH('Waste Estimate from Population'!$A47,'Resin Fractions'!$A$24:$A$41,0),MATCH('Waste Estimate from Population'!D$1,'Resin Fractions'!$A$24:$I$24,0)))*(VLOOKUP($A47,'Waste Per Capita'!$A$3:$C$18,3,FALSE))*$C47</f>
        <v>1861.2353452713157</v>
      </c>
      <c r="E47" s="75">
        <f>(INDEX('Resin Fractions'!$A$24:$I$41,MATCH('Waste Estimate from Population'!$A47,'Resin Fractions'!$A$24:$A$41,0),MATCH('Waste Estimate from Population'!E$1,'Resin Fractions'!$A$24:$I$24,0)))*(VLOOKUP($A47,'Waste Per Capita'!$A$3:$C$18,3,FALSE))*$C47</f>
        <v>3212.6272532494204</v>
      </c>
      <c r="F47" s="75">
        <f>(INDEX('Resin Fractions'!$A$24:$I$41,MATCH('Waste Estimate from Population'!$A47,'Resin Fractions'!$A$24:$A$41,0),MATCH('Waste Estimate from Population'!F$1,'Resin Fractions'!$A$24:$I$24,0)))*(VLOOKUP($A47,'Waste Per Capita'!$A$3:$C$18,3,FALSE))*$C47</f>
        <v>4875.3440772028916</v>
      </c>
      <c r="G47" s="75">
        <f>(INDEX('Resin Fractions'!$A$24:$I$41,MATCH('Waste Estimate from Population'!$A47,'Resin Fractions'!$A$24:$A$41,0),MATCH('Waste Estimate from Population'!G$1,'Resin Fractions'!$A$24:$I$24,0)))*(VLOOKUP($A47,'Waste Per Capita'!$A$3:$C$18,3,FALSE))*$C47</f>
        <v>7452.5820592521168</v>
      </c>
      <c r="H47" s="75">
        <f>(INDEX('Resin Fractions'!$A$24:$I$41,MATCH('Waste Estimate from Population'!$A47,'Resin Fractions'!$A$24:$A$41,0),MATCH('Waste Estimate from Population'!H$1,'Resin Fractions'!$A$24:$I$24,0)))*(VLOOKUP($A47,'Waste Per Capita'!$A$3:$C$18,3,FALSE))*$C47</f>
        <v>395.73364037234762</v>
      </c>
      <c r="I47" s="75">
        <f>(INDEX('Resin Fractions'!$A$24:$I$41,MATCH('Waste Estimate from Population'!$A47,'Resin Fractions'!$A$24:$A$41,0),MATCH('Waste Estimate from Population'!I$1,'Resin Fractions'!$A$24:$I$24,0)))*(VLOOKUP($A47,'Waste Per Capita'!$A$3:$C$18,3,FALSE))*$C47</f>
        <v>1236.2274444475581</v>
      </c>
      <c r="J47" s="75">
        <f>(INDEX('Resin Fractions'!$A$24:$I$41,MATCH('Waste Estimate from Population'!$A47,'Resin Fractions'!$A$24:$A$41,0),MATCH('Waste Estimate from Population'!J$1,'Resin Fractions'!$A$24:$I$24,0)))*(VLOOKUP($A47,'Waste Per Capita'!$A$3:$C$18,3,FALSE))*$C47</f>
        <v>1944.8405557624776</v>
      </c>
      <c r="K47" s="75">
        <f>(INDEX('Resin Fractions'!$A$24:$I$41,MATCH('Waste Estimate from Population'!$A47,'Resin Fractions'!$A$24:$A$41,0),MATCH('Waste Estimate from Population'!K$1,'Resin Fractions'!$A$24:$I$24,0)))*(VLOOKUP($A47,'Waste Per Capita'!$A$3:$C$18,3,FALSE))*$C47</f>
        <v>20978.590375558124</v>
      </c>
    </row>
    <row r="48" spans="1:11" x14ac:dyDescent="0.2">
      <c r="A48" s="13">
        <v>2020</v>
      </c>
      <c r="B48" s="68" t="s">
        <v>129</v>
      </c>
      <c r="C48" s="70">
        <v>3200</v>
      </c>
      <c r="D48" s="75">
        <f>(INDEX('Resin Fractions'!$A$24:$I$41,MATCH('Waste Estimate from Population'!$A48,'Resin Fractions'!$A$24:$A$41,0),MATCH('Waste Estimate from Population'!D$1,'Resin Fractions'!$A$24:$I$24,0)))*(VLOOKUP($A48,'Waste Per Capita'!$A$3:$C$18,3,FALSE))*$C48</f>
        <v>33.547861306260195</v>
      </c>
      <c r="E48" s="75">
        <f>(INDEX('Resin Fractions'!$A$24:$I$41,MATCH('Waste Estimate from Population'!$A48,'Resin Fractions'!$A$24:$A$41,0),MATCH('Waste Estimate from Population'!E$1,'Resin Fractions'!$A$24:$I$24,0)))*(VLOOKUP($A48,'Waste Per Capita'!$A$3:$C$18,3,FALSE))*$C48</f>
        <v>57.906042776665835</v>
      </c>
      <c r="F48" s="75">
        <f>(INDEX('Resin Fractions'!$A$24:$I$41,MATCH('Waste Estimate from Population'!$A48,'Resin Fractions'!$A$24:$A$41,0),MATCH('Waste Estimate from Population'!F$1,'Resin Fractions'!$A$24:$I$24,0)))*(VLOOKUP($A48,'Waste Per Capita'!$A$3:$C$18,3,FALSE))*$C48</f>
        <v>87.875704347564735</v>
      </c>
      <c r="G48" s="75">
        <f>(INDEX('Resin Fractions'!$A$24:$I$41,MATCH('Waste Estimate from Population'!$A48,'Resin Fractions'!$A$24:$A$41,0),MATCH('Waste Estimate from Population'!G$1,'Resin Fractions'!$A$24:$I$24,0)))*(VLOOKUP($A48,'Waste Per Capita'!$A$3:$C$18,3,FALSE))*$C48</f>
        <v>134.32916473057168</v>
      </c>
      <c r="H48" s="75">
        <f>(INDEX('Resin Fractions'!$A$24:$I$41,MATCH('Waste Estimate from Population'!$A48,'Resin Fractions'!$A$24:$A$41,0),MATCH('Waste Estimate from Population'!H$1,'Resin Fractions'!$A$24:$I$24,0)))*(VLOOKUP($A48,'Waste Per Capita'!$A$3:$C$18,3,FALSE))*$C48</f>
        <v>7.132906279242027</v>
      </c>
      <c r="I48" s="75">
        <f>(INDEX('Resin Fractions'!$A$24:$I$41,MATCH('Waste Estimate from Population'!$A48,'Resin Fractions'!$A$24:$A$41,0),MATCH('Waste Estimate from Population'!I$1,'Resin Fractions'!$A$24:$I$24,0)))*(VLOOKUP($A48,'Waste Per Capita'!$A$3:$C$18,3,FALSE))*$C48</f>
        <v>22.282398061419574</v>
      </c>
      <c r="J48" s="75">
        <f>(INDEX('Resin Fractions'!$A$24:$I$41,MATCH('Waste Estimate from Population'!$A48,'Resin Fractions'!$A$24:$A$41,0),MATCH('Waste Estimate from Population'!J$1,'Resin Fractions'!$A$24:$I$24,0)))*(VLOOKUP($A48,'Waste Per Capita'!$A$3:$C$18,3,FALSE))*$C48</f>
        <v>35.054804537896132</v>
      </c>
      <c r="K48" s="75">
        <f>(INDEX('Resin Fractions'!$A$24:$I$41,MATCH('Waste Estimate from Population'!$A48,'Resin Fractions'!$A$24:$A$41,0),MATCH('Waste Estimate from Population'!K$1,'Resin Fractions'!$A$24:$I$24,0)))*(VLOOKUP($A48,'Waste Per Capita'!$A$3:$C$18,3,FALSE))*$C48</f>
        <v>378.12888203962012</v>
      </c>
    </row>
    <row r="49" spans="1:11" x14ac:dyDescent="0.2">
      <c r="A49" s="13">
        <v>2020</v>
      </c>
      <c r="B49" s="68" t="s">
        <v>130</v>
      </c>
      <c r="C49" s="70">
        <v>44463</v>
      </c>
      <c r="D49" s="75">
        <f>(INDEX('Resin Fractions'!$A$24:$I$41,MATCH('Waste Estimate from Population'!$A49,'Resin Fractions'!$A$24:$A$41,0),MATCH('Waste Estimate from Population'!D$1,'Resin Fractions'!$A$24:$I$24,0)))*(VLOOKUP($A49,'Waste Per Capita'!$A$3:$C$18,3,FALSE))*$C49</f>
        <v>466.1370491438272</v>
      </c>
      <c r="E49" s="75">
        <f>(INDEX('Resin Fractions'!$A$24:$I$41,MATCH('Waste Estimate from Population'!$A49,'Resin Fractions'!$A$24:$A$41,0),MATCH('Waste Estimate from Population'!E$1,'Resin Fractions'!$A$24:$I$24,0)))*(VLOOKUP($A49,'Waste Per Capita'!$A$3:$C$18,3,FALSE))*$C49</f>
        <v>804.58636874340402</v>
      </c>
      <c r="F49" s="75">
        <f>(INDEX('Resin Fractions'!$A$24:$I$41,MATCH('Waste Estimate from Population'!$A49,'Resin Fractions'!$A$24:$A$41,0),MATCH('Waste Estimate from Population'!F$1,'Resin Fractions'!$A$24:$I$24,0)))*(VLOOKUP($A49,'Waste Per Capita'!$A$3:$C$18,3,FALSE))*$C49</f>
        <v>1221.0054507518034</v>
      </c>
      <c r="G49" s="75">
        <f>(INDEX('Resin Fractions'!$A$24:$I$41,MATCH('Waste Estimate from Population'!$A49,'Resin Fractions'!$A$24:$A$41,0),MATCH('Waste Estimate from Population'!G$1,'Resin Fractions'!$A$24:$I$24,0)))*(VLOOKUP($A49,'Waste Per Capita'!$A$3:$C$18,3,FALSE))*$C49</f>
        <v>1866.4617660673152</v>
      </c>
      <c r="H49" s="75">
        <f>(INDEX('Resin Fractions'!$A$24:$I$41,MATCH('Waste Estimate from Population'!$A49,'Resin Fractions'!$A$24:$A$41,0),MATCH('Waste Estimate from Population'!H$1,'Resin Fractions'!$A$24:$I$24,0)))*(VLOOKUP($A49,'Waste Per Capita'!$A$3:$C$18,3,FALSE))*$C49</f>
        <v>99.109503716855698</v>
      </c>
      <c r="I49" s="75">
        <f>(INDEX('Resin Fractions'!$A$24:$I$41,MATCH('Waste Estimate from Population'!$A49,'Resin Fractions'!$A$24:$A$41,0),MATCH('Waste Estimate from Population'!I$1,'Resin Fractions'!$A$24:$I$24,0)))*(VLOOKUP($A49,'Waste Per Capita'!$A$3:$C$18,3,FALSE))*$C49</f>
        <v>309.60695781403081</v>
      </c>
      <c r="J49" s="75">
        <f>(INDEX('Resin Fractions'!$A$24:$I$41,MATCH('Waste Estimate from Population'!$A49,'Resin Fractions'!$A$24:$A$41,0),MATCH('Waste Estimate from Population'!J$1,'Resin Fractions'!$A$24:$I$24,0)))*(VLOOKUP($A49,'Waste Per Capita'!$A$3:$C$18,3,FALSE))*$C49</f>
        <v>487.07555442764868</v>
      </c>
      <c r="K49" s="75">
        <f>(INDEX('Resin Fractions'!$A$24:$I$41,MATCH('Waste Estimate from Population'!$A49,'Resin Fractions'!$A$24:$A$41,0),MATCH('Waste Estimate from Population'!K$1,'Resin Fractions'!$A$24:$I$24,0)))*(VLOOKUP($A49,'Waste Per Capita'!$A$3:$C$18,3,FALSE))*$C49</f>
        <v>5253.9826506648842</v>
      </c>
    </row>
    <row r="50" spans="1:11" x14ac:dyDescent="0.2">
      <c r="A50" s="13">
        <v>2020</v>
      </c>
      <c r="B50" s="68" t="s">
        <v>131</v>
      </c>
      <c r="C50" s="70">
        <v>439211</v>
      </c>
      <c r="D50" s="75">
        <f>(INDEX('Resin Fractions'!$A$24:$I$41,MATCH('Waste Estimate from Population'!$A50,'Resin Fractions'!$A$24:$A$41,0),MATCH('Waste Estimate from Population'!D$1,'Resin Fractions'!$A$24:$I$24,0)))*(VLOOKUP($A50,'Waste Per Capita'!$A$3:$C$18,3,FALSE))*$C50</f>
        <v>4604.5592850574521</v>
      </c>
      <c r="E50" s="75">
        <f>(INDEX('Resin Fractions'!$A$24:$I$41,MATCH('Waste Estimate from Population'!$A50,'Resin Fractions'!$A$24:$A$41,0),MATCH('Waste Estimate from Population'!E$1,'Resin Fractions'!$A$24:$I$24,0)))*(VLOOKUP($A50,'Waste Per Capita'!$A$3:$C$18,3,FALSE))*$C50</f>
        <v>7947.8034231194306</v>
      </c>
      <c r="F50" s="75">
        <f>(INDEX('Resin Fractions'!$A$24:$I$41,MATCH('Waste Estimate from Population'!$A50,'Resin Fractions'!$A$24:$A$41,0),MATCH('Waste Estimate from Population'!F$1,'Resin Fractions'!$A$24:$I$24,0)))*(VLOOKUP($A50,'Waste Per Capita'!$A$3:$C$18,3,FALSE))*$C50</f>
        <v>12061.242494436954</v>
      </c>
      <c r="G50" s="75">
        <f>(INDEX('Resin Fractions'!$A$24:$I$41,MATCH('Waste Estimate from Population'!$A50,'Resin Fractions'!$A$24:$A$41,0),MATCH('Waste Estimate from Population'!G$1,'Resin Fractions'!$A$24:$I$24,0)))*(VLOOKUP($A50,'Waste Per Capita'!$A$3:$C$18,3,FALSE))*$C50</f>
        <v>18437.139615774726</v>
      </c>
      <c r="H50" s="75">
        <f>(INDEX('Resin Fractions'!$A$24:$I$41,MATCH('Waste Estimate from Population'!$A50,'Resin Fractions'!$A$24:$A$41,0),MATCH('Waste Estimate from Population'!H$1,'Resin Fractions'!$A$24:$I$24,0)))*(VLOOKUP($A50,'Waste Per Capita'!$A$3:$C$18,3,FALSE))*$C50</f>
        <v>979.01590619130309</v>
      </c>
      <c r="I50" s="75">
        <f>(INDEX('Resin Fractions'!$A$24:$I$41,MATCH('Waste Estimate from Population'!$A50,'Resin Fractions'!$A$24:$A$41,0),MATCH('Waste Estimate from Population'!I$1,'Resin Fractions'!$A$24:$I$24,0)))*(VLOOKUP($A50,'Waste Per Capita'!$A$3:$C$18,3,FALSE))*$C50</f>
        <v>3058.3357296731729</v>
      </c>
      <c r="J50" s="75">
        <f>(INDEX('Resin Fractions'!$A$24:$I$41,MATCH('Waste Estimate from Population'!$A50,'Resin Fractions'!$A$24:$A$41,0),MATCH('Waste Estimate from Population'!J$1,'Resin Fractions'!$A$24:$I$24,0)))*(VLOOKUP($A50,'Waste Per Capita'!$A$3:$C$18,3,FALSE))*$C50</f>
        <v>4811.392423716843</v>
      </c>
      <c r="K50" s="75">
        <f>(INDEX('Resin Fractions'!$A$24:$I$41,MATCH('Waste Estimate from Population'!$A50,'Resin Fractions'!$A$24:$A$41,0),MATCH('Waste Estimate from Population'!K$1,'Resin Fractions'!$A$24:$I$24,0)))*(VLOOKUP($A50,'Waste Per Capita'!$A$3:$C$18,3,FALSE))*$C50</f>
        <v>51899.488877969874</v>
      </c>
    </row>
    <row r="51" spans="1:11" x14ac:dyDescent="0.2">
      <c r="A51" s="13">
        <v>2020</v>
      </c>
      <c r="B51" s="68" t="s">
        <v>132</v>
      </c>
      <c r="C51" s="70">
        <v>491354</v>
      </c>
      <c r="D51" s="75">
        <f>(INDEX('Resin Fractions'!$A$24:$I$41,MATCH('Waste Estimate from Population'!$A51,'Resin Fractions'!$A$24:$A$41,0),MATCH('Waste Estimate from Population'!D$1,'Resin Fractions'!$A$24:$I$24,0)))*(VLOOKUP($A51,'Waste Per Capita'!$A$3:$C$18,3,FALSE))*$C51</f>
        <v>5151.2112013363039</v>
      </c>
      <c r="E51" s="75">
        <f>(INDEX('Resin Fractions'!$A$24:$I$41,MATCH('Waste Estimate from Population'!$A51,'Resin Fractions'!$A$24:$A$41,0),MATCH('Waste Estimate from Population'!E$1,'Resin Fractions'!$A$24:$I$24,0)))*(VLOOKUP($A51,'Waste Per Capita'!$A$3:$C$18,3,FALSE))*$C51</f>
        <v>8891.364294526833</v>
      </c>
      <c r="F51" s="75">
        <f>(INDEX('Resin Fractions'!$A$24:$I$41,MATCH('Waste Estimate from Population'!$A51,'Resin Fractions'!$A$24:$A$41,0),MATCH('Waste Estimate from Population'!F$1,'Resin Fractions'!$A$24:$I$24,0)))*(VLOOKUP($A51,'Waste Per Capita'!$A$3:$C$18,3,FALSE))*$C51</f>
        <v>13493.149635622913</v>
      </c>
      <c r="G51" s="75">
        <f>(INDEX('Resin Fractions'!$A$24:$I$41,MATCH('Waste Estimate from Population'!$A51,'Resin Fractions'!$A$24:$A$41,0),MATCH('Waste Estimate from Population'!G$1,'Resin Fractions'!$A$24:$I$24,0)))*(VLOOKUP($A51,'Waste Per Capita'!$A$3:$C$18,3,FALSE))*$C51</f>
        <v>20625.991377195412</v>
      </c>
      <c r="H51" s="75">
        <f>(INDEX('Resin Fractions'!$A$24:$I$41,MATCH('Waste Estimate from Population'!$A51,'Resin Fractions'!$A$24:$A$41,0),MATCH('Waste Estimate from Population'!H$1,'Resin Fractions'!$A$24:$I$24,0)))*(VLOOKUP($A51,'Waste Per Capita'!$A$3:$C$18,3,FALSE))*$C51</f>
        <v>1095.2443849783397</v>
      </c>
      <c r="I51" s="75">
        <f>(INDEX('Resin Fractions'!$A$24:$I$41,MATCH('Waste Estimate from Population'!$A51,'Resin Fractions'!$A$24:$A$41,0),MATCH('Waste Estimate from Population'!I$1,'Resin Fractions'!$A$24:$I$24,0)))*(VLOOKUP($A51,'Waste Per Capita'!$A$3:$C$18,3,FALSE))*$C51</f>
        <v>3421.4204428346106</v>
      </c>
      <c r="J51" s="75">
        <f>(INDEX('Resin Fractions'!$A$24:$I$41,MATCH('Waste Estimate from Population'!$A51,'Resin Fractions'!$A$24:$A$41,0),MATCH('Waste Estimate from Population'!J$1,'Resin Fractions'!$A$24:$I$24,0)))*(VLOOKUP($A51,'Waste Per Capita'!$A$3:$C$18,3,FALSE))*$C51</f>
        <v>5382.5995090354427</v>
      </c>
      <c r="K51" s="75">
        <f>(INDEX('Resin Fractions'!$A$24:$I$41,MATCH('Waste Estimate from Population'!$A51,'Resin Fractions'!$A$24:$A$41,0),MATCH('Waste Estimate from Population'!K$1,'Resin Fractions'!$A$24:$I$24,0)))*(VLOOKUP($A51,'Waste Per Capita'!$A$3:$C$18,3,FALSE))*$C51</f>
        <v>58060.980845529848</v>
      </c>
    </row>
    <row r="52" spans="1:11" x14ac:dyDescent="0.2">
      <c r="A52" s="13">
        <v>2020</v>
      </c>
      <c r="B52" s="68" t="s">
        <v>133</v>
      </c>
      <c r="C52" s="70">
        <v>554931</v>
      </c>
      <c r="D52" s="75">
        <f>(INDEX('Resin Fractions'!$A$24:$I$41,MATCH('Waste Estimate from Population'!$A52,'Resin Fractions'!$A$24:$A$41,0),MATCH('Waste Estimate from Population'!D$1,'Resin Fractions'!$A$24:$I$24,0)))*(VLOOKUP($A52,'Waste Per Capita'!$A$3:$C$18,3,FALSE))*$C52</f>
        <v>5817.7338195450866</v>
      </c>
      <c r="E52" s="75">
        <f>(INDEX('Resin Fractions'!$A$24:$I$41,MATCH('Waste Estimate from Population'!$A52,'Resin Fractions'!$A$24:$A$41,0),MATCH('Waste Estimate from Population'!E$1,'Resin Fractions'!$A$24:$I$24,0)))*(VLOOKUP($A52,'Waste Per Capita'!$A$3:$C$18,3,FALSE))*$C52</f>
        <v>10041.830695030609</v>
      </c>
      <c r="F52" s="75">
        <f>(INDEX('Resin Fractions'!$A$24:$I$41,MATCH('Waste Estimate from Population'!$A52,'Resin Fractions'!$A$24:$A$41,0),MATCH('Waste Estimate from Population'!F$1,'Resin Fractions'!$A$24:$I$24,0)))*(VLOOKUP($A52,'Waste Per Capita'!$A$3:$C$18,3,FALSE))*$C52</f>
        <v>15239.047652905763</v>
      </c>
      <c r="G52" s="75">
        <f>(INDEX('Resin Fractions'!$A$24:$I$41,MATCH('Waste Estimate from Population'!$A52,'Resin Fractions'!$A$24:$A$41,0),MATCH('Waste Estimate from Population'!G$1,'Resin Fractions'!$A$24:$I$24,0)))*(VLOOKUP($A52,'Waste Per Capita'!$A$3:$C$18,3,FALSE))*$C52</f>
        <v>23294.818035344022</v>
      </c>
      <c r="H52" s="75">
        <f>(INDEX('Resin Fractions'!$A$24:$I$41,MATCH('Waste Estimate from Population'!$A52,'Resin Fractions'!$A$24:$A$41,0),MATCH('Waste Estimate from Population'!H$1,'Resin Fractions'!$A$24:$I$24,0)))*(VLOOKUP($A52,'Waste Per Capita'!$A$3:$C$18,3,FALSE))*$C52</f>
        <v>1236.9596295143929</v>
      </c>
      <c r="I52" s="75">
        <f>(INDEX('Resin Fractions'!$A$24:$I$41,MATCH('Waste Estimate from Population'!$A52,'Resin Fractions'!$A$24:$A$41,0),MATCH('Waste Estimate from Population'!I$1,'Resin Fractions'!$A$24:$I$24,0)))*(VLOOKUP($A52,'Waste Per Capita'!$A$3:$C$18,3,FALSE))*$C52</f>
        <v>3864.1229495692583</v>
      </c>
      <c r="J52" s="75">
        <f>(INDEX('Resin Fractions'!$A$24:$I$41,MATCH('Waste Estimate from Population'!$A52,'Resin Fractions'!$A$24:$A$41,0),MATCH('Waste Estimate from Population'!J$1,'Resin Fractions'!$A$24:$I$24,0)))*(VLOOKUP($A52,'Waste Per Capita'!$A$3:$C$18,3,FALSE))*$C52</f>
        <v>6079.061792818512</v>
      </c>
      <c r="K52" s="75">
        <f>(INDEX('Resin Fractions'!$A$24:$I$41,MATCH('Waste Estimate from Population'!$A52,'Resin Fractions'!$A$24:$A$41,0),MATCH('Waste Estimate from Population'!K$1,'Resin Fractions'!$A$24:$I$24,0)))*(VLOOKUP($A52,'Waste Per Capita'!$A$3:$C$18,3,FALSE))*$C52</f>
        <v>65573.574574727638</v>
      </c>
    </row>
    <row r="53" spans="1:11" x14ac:dyDescent="0.2">
      <c r="A53" s="13">
        <v>2020</v>
      </c>
      <c r="B53" s="68" t="s">
        <v>134</v>
      </c>
      <c r="C53" s="70">
        <v>101339</v>
      </c>
      <c r="D53" s="75">
        <f>(INDEX('Resin Fractions'!$A$24:$I$41,MATCH('Waste Estimate from Population'!$A53,'Resin Fractions'!$A$24:$A$41,0),MATCH('Waste Estimate from Population'!D$1,'Resin Fractions'!$A$24:$I$24,0)))*(VLOOKUP($A53,'Waste Per Capita'!$A$3:$C$18,3,FALSE))*$C53</f>
        <v>1062.4083490359694</v>
      </c>
      <c r="E53" s="75">
        <f>(INDEX('Resin Fractions'!$A$24:$I$41,MATCH('Waste Estimate from Population'!$A53,'Resin Fractions'!$A$24:$A$41,0),MATCH('Waste Estimate from Population'!E$1,'Resin Fractions'!$A$24:$I$24,0)))*(VLOOKUP($A53,'Waste Per Capita'!$A$3:$C$18,3,FALSE))*$C53</f>
        <v>1833.7938965451683</v>
      </c>
      <c r="F53" s="75">
        <f>(INDEX('Resin Fractions'!$A$24:$I$41,MATCH('Waste Estimate from Population'!$A53,'Resin Fractions'!$A$24:$A$41,0),MATCH('Waste Estimate from Population'!F$1,'Resin Fractions'!$A$24:$I$24,0)))*(VLOOKUP($A53,'Waste Per Capita'!$A$3:$C$18,3,FALSE))*$C53</f>
        <v>2782.886250899332</v>
      </c>
      <c r="G53" s="75">
        <f>(INDEX('Resin Fractions'!$A$24:$I$41,MATCH('Waste Estimate from Population'!$A53,'Resin Fractions'!$A$24:$A$41,0),MATCH('Waste Estimate from Population'!G$1,'Resin Fractions'!$A$24:$I$24,0)))*(VLOOKUP($A53,'Waste Per Capita'!$A$3:$C$18,3,FALSE))*$C53</f>
        <v>4253.9947576973136</v>
      </c>
      <c r="H53" s="75">
        <f>(INDEX('Resin Fractions'!$A$24:$I$41,MATCH('Waste Estimate from Population'!$A53,'Resin Fractions'!$A$24:$A$41,0),MATCH('Waste Estimate from Population'!H$1,'Resin Fractions'!$A$24:$I$24,0)))*(VLOOKUP($A53,'Waste Per Capita'!$A$3:$C$18,3,FALSE))*$C53</f>
        <v>225.88799669753368</v>
      </c>
      <c r="I53" s="75">
        <f>(INDEX('Resin Fractions'!$A$24:$I$41,MATCH('Waste Estimate from Population'!$A53,'Resin Fractions'!$A$24:$A$41,0),MATCH('Waste Estimate from Population'!I$1,'Resin Fractions'!$A$24:$I$24,0)))*(VLOOKUP($A53,'Waste Per Capita'!$A$3:$C$18,3,FALSE))*$C53</f>
        <v>705.64873035818698</v>
      </c>
      <c r="J53" s="75">
        <f>(INDEX('Resin Fractions'!$A$24:$I$41,MATCH('Waste Estimate from Population'!$A53,'Resin Fractions'!$A$24:$A$41,0),MATCH('Waste Estimate from Population'!J$1,'Resin Fractions'!$A$24:$I$24,0)))*(VLOOKUP($A53,'Waste Per Capita'!$A$3:$C$18,3,FALSE))*$C53</f>
        <v>1110.1308865830802</v>
      </c>
      <c r="K53" s="75">
        <f>(INDEX('Resin Fractions'!$A$24:$I$41,MATCH('Waste Estimate from Population'!$A53,'Resin Fractions'!$A$24:$A$41,0),MATCH('Waste Estimate from Population'!K$1,'Resin Fractions'!$A$24:$I$24,0)))*(VLOOKUP($A53,'Waste Per Capita'!$A$3:$C$18,3,FALSE))*$C53</f>
        <v>11974.750867816581</v>
      </c>
    </row>
    <row r="54" spans="1:11" x14ac:dyDescent="0.2">
      <c r="A54" s="13">
        <v>2020</v>
      </c>
      <c r="B54" s="68" t="s">
        <v>135</v>
      </c>
      <c r="C54" s="70">
        <v>65126</v>
      </c>
      <c r="D54" s="75">
        <f>(INDEX('Resin Fractions'!$A$24:$I$41,MATCH('Waste Estimate from Population'!$A54,'Resin Fractions'!$A$24:$A$41,0),MATCH('Waste Estimate from Population'!D$1,'Resin Fractions'!$A$24:$I$24,0)))*(VLOOKUP($A54,'Waste Per Capita'!$A$3:$C$18,3,FALSE))*$C54</f>
        <v>682.76187982234421</v>
      </c>
      <c r="E54" s="75">
        <f>(INDEX('Resin Fractions'!$A$24:$I$41,MATCH('Waste Estimate from Population'!$A54,'Resin Fractions'!$A$24:$A$41,0),MATCH('Waste Estimate from Population'!E$1,'Resin Fractions'!$A$24:$I$24,0)))*(VLOOKUP($A54,'Waste Per Capita'!$A$3:$C$18,3,FALSE))*$C54</f>
        <v>1178.496544335356</v>
      </c>
      <c r="F54" s="75">
        <f>(INDEX('Resin Fractions'!$A$24:$I$41,MATCH('Waste Estimate from Population'!$A54,'Resin Fractions'!$A$24:$A$41,0),MATCH('Waste Estimate from Population'!F$1,'Resin Fractions'!$A$24:$I$24,0)))*(VLOOKUP($A54,'Waste Per Capita'!$A$3:$C$18,3,FALSE))*$C54</f>
        <v>1788.435350418594</v>
      </c>
      <c r="G54" s="75">
        <f>(INDEX('Resin Fractions'!$A$24:$I$41,MATCH('Waste Estimate from Population'!$A54,'Resin Fractions'!$A$24:$A$41,0),MATCH('Waste Estimate from Population'!G$1,'Resin Fractions'!$A$24:$I$24,0)))*(VLOOKUP($A54,'Waste Per Capita'!$A$3:$C$18,3,FALSE))*$C54</f>
        <v>2733.8503694510036</v>
      </c>
      <c r="H54" s="75">
        <f>(INDEX('Resin Fractions'!$A$24:$I$41,MATCH('Waste Estimate from Population'!$A54,'Resin Fractions'!$A$24:$A$41,0),MATCH('Waste Estimate from Population'!H$1,'Resin Fractions'!$A$24:$I$24,0)))*(VLOOKUP($A54,'Waste Per Capita'!$A$3:$C$18,3,FALSE))*$C54</f>
        <v>145.16801698184881</v>
      </c>
      <c r="I54" s="75">
        <f>(INDEX('Resin Fractions'!$A$24:$I$41,MATCH('Waste Estimate from Population'!$A54,'Resin Fractions'!$A$24:$A$41,0),MATCH('Waste Estimate from Population'!I$1,'Resin Fractions'!$A$24:$I$24,0)))*(VLOOKUP($A54,'Waste Per Capita'!$A$3:$C$18,3,FALSE))*$C54</f>
        <v>453.4885800462535</v>
      </c>
      <c r="J54" s="75">
        <f>(INDEX('Resin Fractions'!$A$24:$I$41,MATCH('Waste Estimate from Population'!$A54,'Resin Fractions'!$A$24:$A$41,0),MATCH('Waste Estimate from Population'!J$1,'Resin Fractions'!$A$24:$I$24,0)))*(VLOOKUP($A54,'Waste Per Capita'!$A$3:$C$18,3,FALSE))*$C54</f>
        <v>713.43100010469493</v>
      </c>
      <c r="K54" s="75">
        <f>(INDEX('Resin Fractions'!$A$24:$I$41,MATCH('Waste Estimate from Population'!$A54,'Resin Fractions'!$A$24:$A$41,0),MATCH('Waste Estimate from Population'!K$1,'Resin Fractions'!$A$24:$I$24,0)))*(VLOOKUP($A54,'Waste Per Capita'!$A$3:$C$18,3,FALSE))*$C54</f>
        <v>7695.631741160094</v>
      </c>
    </row>
    <row r="55" spans="1:11" x14ac:dyDescent="0.2">
      <c r="A55" s="13">
        <v>2020</v>
      </c>
      <c r="B55" s="68" t="s">
        <v>136</v>
      </c>
      <c r="C55" s="70">
        <v>13551</v>
      </c>
      <c r="D55" s="75">
        <f>(INDEX('Resin Fractions'!$A$24:$I$41,MATCH('Waste Estimate from Population'!$A55,'Resin Fractions'!$A$24:$A$41,0),MATCH('Waste Estimate from Population'!D$1,'Resin Fractions'!$A$24:$I$24,0)))*(VLOOKUP($A55,'Waste Per Capita'!$A$3:$C$18,3,FALSE))*$C55</f>
        <v>142.06470892535373</v>
      </c>
      <c r="E55" s="75">
        <f>(INDEX('Resin Fractions'!$A$24:$I$41,MATCH('Waste Estimate from Population'!$A55,'Resin Fractions'!$A$24:$A$41,0),MATCH('Waste Estimate from Population'!E$1,'Resin Fractions'!$A$24:$I$24,0)))*(VLOOKUP($A55,'Waste Per Capita'!$A$3:$C$18,3,FALSE))*$C55</f>
        <v>245.21399552081209</v>
      </c>
      <c r="F55" s="75">
        <f>(INDEX('Resin Fractions'!$A$24:$I$41,MATCH('Waste Estimate from Population'!$A55,'Resin Fractions'!$A$24:$A$41,0),MATCH('Waste Estimate from Population'!F$1,'Resin Fractions'!$A$24:$I$24,0)))*(VLOOKUP($A55,'Waste Per Capita'!$A$3:$C$18,3,FALSE))*$C55</f>
        <v>372.12614675432803</v>
      </c>
      <c r="G55" s="75">
        <f>(INDEX('Resin Fractions'!$A$24:$I$41,MATCH('Waste Estimate from Population'!$A55,'Resin Fractions'!$A$24:$A$41,0),MATCH('Waste Estimate from Population'!G$1,'Resin Fractions'!$A$24:$I$24,0)))*(VLOOKUP($A55,'Waste Per Capita'!$A$3:$C$18,3,FALSE))*$C55</f>
        <v>568.84203476999278</v>
      </c>
      <c r="H55" s="75">
        <f>(INDEX('Resin Fractions'!$A$24:$I$41,MATCH('Waste Estimate from Population'!$A55,'Resin Fractions'!$A$24:$A$41,0),MATCH('Waste Estimate from Population'!H$1,'Resin Fractions'!$A$24:$I$24,0)))*(VLOOKUP($A55,'Waste Per Capita'!$A$3:$C$18,3,FALSE))*$C55</f>
        <v>30.205629059377721</v>
      </c>
      <c r="I55" s="75">
        <f>(INDEX('Resin Fractions'!$A$24:$I$41,MATCH('Waste Estimate from Population'!$A55,'Resin Fractions'!$A$24:$A$41,0),MATCH('Waste Estimate from Population'!I$1,'Resin Fractions'!$A$24:$I$24,0)))*(VLOOKUP($A55,'Waste Per Capita'!$A$3:$C$18,3,FALSE))*$C55</f>
        <v>94.358992540717708</v>
      </c>
      <c r="J55" s="75">
        <f>(INDEX('Resin Fractions'!$A$24:$I$41,MATCH('Waste Estimate from Population'!$A55,'Resin Fractions'!$A$24:$A$41,0),MATCH('Waste Estimate from Population'!J$1,'Resin Fractions'!$A$24:$I$24,0)))*(VLOOKUP($A55,'Waste Per Capita'!$A$3:$C$18,3,FALSE))*$C55</f>
        <v>148.44614259157203</v>
      </c>
      <c r="K55" s="75">
        <f>(INDEX('Resin Fractions'!$A$24:$I$41,MATCH('Waste Estimate from Population'!$A55,'Resin Fractions'!$A$24:$A$41,0),MATCH('Waste Estimate from Population'!K$1,'Resin Fractions'!$A$24:$I$24,0)))*(VLOOKUP($A55,'Waste Per Capita'!$A$3:$C$18,3,FALSE))*$C55</f>
        <v>1601.2576501621538</v>
      </c>
    </row>
    <row r="56" spans="1:11" x14ac:dyDescent="0.2">
      <c r="A56" s="13">
        <v>2020</v>
      </c>
      <c r="B56" s="68" t="s">
        <v>137</v>
      </c>
      <c r="C56" s="70">
        <v>479403</v>
      </c>
      <c r="D56" s="75">
        <f>(INDEX('Resin Fractions'!$A$24:$I$41,MATCH('Waste Estimate from Population'!$A56,'Resin Fractions'!$A$24:$A$41,0),MATCH('Waste Estimate from Population'!D$1,'Resin Fractions'!$A$24:$I$24,0)))*(VLOOKUP($A56,'Waste Per Capita'!$A$3:$C$18,3,FALSE))*$C56</f>
        <v>5025.9204230640798</v>
      </c>
      <c r="E56" s="75">
        <f>(INDEX('Resin Fractions'!$A$24:$I$41,MATCH('Waste Estimate from Population'!$A56,'Resin Fractions'!$A$24:$A$41,0),MATCH('Waste Estimate from Population'!E$1,'Resin Fractions'!$A$24:$I$24,0)))*(VLOOKUP($A56,'Waste Per Capita'!$A$3:$C$18,3,FALSE))*$C56</f>
        <v>8675.1033203943534</v>
      </c>
      <c r="F56" s="75">
        <f>(INDEX('Resin Fractions'!$A$24:$I$41,MATCH('Waste Estimate from Population'!$A56,'Resin Fractions'!$A$24:$A$41,0),MATCH('Waste Estimate from Population'!F$1,'Resin Fractions'!$A$24:$I$24,0)))*(VLOOKUP($A56,'Waste Per Capita'!$A$3:$C$18,3,FALSE))*$C56</f>
        <v>13164.961341042368</v>
      </c>
      <c r="G56" s="75">
        <f>(INDEX('Resin Fractions'!$A$24:$I$41,MATCH('Waste Estimate from Population'!$A56,'Resin Fractions'!$A$24:$A$41,0),MATCH('Waste Estimate from Population'!G$1,'Resin Fractions'!$A$24:$I$24,0)))*(VLOOKUP($A56,'Waste Per Capita'!$A$3:$C$18,3,FALSE))*$C56</f>
        <v>20124.313924790706</v>
      </c>
      <c r="H56" s="75">
        <f>(INDEX('Resin Fractions'!$A$24:$I$41,MATCH('Waste Estimate from Population'!$A56,'Resin Fractions'!$A$24:$A$41,0),MATCH('Waste Estimate from Population'!H$1,'Resin Fractions'!$A$24:$I$24,0)))*(VLOOKUP($A56,'Waste Per Capita'!$A$3:$C$18,3,FALSE))*$C56</f>
        <v>1068.6052090585829</v>
      </c>
      <c r="I56" s="75">
        <f>(INDEX('Resin Fractions'!$A$24:$I$41,MATCH('Waste Estimate from Population'!$A56,'Resin Fractions'!$A$24:$A$41,0),MATCH('Waste Estimate from Population'!I$1,'Resin Fractions'!$A$24:$I$24,0)))*(VLOOKUP($A56,'Waste Per Capita'!$A$3:$C$18,3,FALSE))*$C56</f>
        <v>3338.2026493246026</v>
      </c>
      <c r="J56" s="75">
        <f>(INDEX('Resin Fractions'!$A$24:$I$41,MATCH('Waste Estimate from Population'!$A56,'Resin Fractions'!$A$24:$A$41,0),MATCH('Waste Estimate from Population'!J$1,'Resin Fractions'!$A$24:$I$24,0)))*(VLOOKUP($A56,'Waste Per Capita'!$A$3:$C$18,3,FALSE))*$C56</f>
        <v>5251.6807687128185</v>
      </c>
      <c r="K56" s="75">
        <f>(INDEX('Resin Fractions'!$A$24:$I$41,MATCH('Waste Estimate from Population'!$A56,'Resin Fractions'!$A$24:$A$41,0),MATCH('Waste Estimate from Population'!K$1,'Resin Fractions'!$A$24:$I$24,0)))*(VLOOKUP($A56,'Waste Per Capita'!$A$3:$C$18,3,FALSE))*$C56</f>
        <v>56648.787636387504</v>
      </c>
    </row>
    <row r="57" spans="1:11" x14ac:dyDescent="0.2">
      <c r="A57" s="13">
        <v>2020</v>
      </c>
      <c r="B57" s="68" t="s">
        <v>138</v>
      </c>
      <c r="C57" s="70">
        <v>54925</v>
      </c>
      <c r="D57" s="75">
        <f>(INDEX('Resin Fractions'!$A$24:$I$41,MATCH('Waste Estimate from Population'!$A57,'Resin Fractions'!$A$24:$A$41,0),MATCH('Waste Estimate from Population'!D$1,'Resin Fractions'!$A$24:$I$24,0)))*(VLOOKUP($A57,'Waste Per Capita'!$A$3:$C$18,3,FALSE))*$C57</f>
        <v>575.81758820198161</v>
      </c>
      <c r="E57" s="75">
        <f>(INDEX('Resin Fractions'!$A$24:$I$41,MATCH('Waste Estimate from Population'!$A57,'Resin Fractions'!$A$24:$A$41,0),MATCH('Waste Estimate from Population'!E$1,'Resin Fractions'!$A$24:$I$24,0)))*(VLOOKUP($A57,'Waste Per Capita'!$A$3:$C$18,3,FALSE))*$C57</f>
        <v>993.90293734636589</v>
      </c>
      <c r="F57" s="75">
        <f>(INDEX('Resin Fractions'!$A$24:$I$41,MATCH('Waste Estimate from Population'!$A57,'Resin Fractions'!$A$24:$A$41,0),MATCH('Waste Estimate from Population'!F$1,'Resin Fractions'!$A$24:$I$24,0)))*(VLOOKUP($A57,'Waste Per Capita'!$A$3:$C$18,3,FALSE))*$C57</f>
        <v>1508.3040816531227</v>
      </c>
      <c r="G57" s="75">
        <f>(INDEX('Resin Fractions'!$A$24:$I$41,MATCH('Waste Estimate from Population'!$A57,'Resin Fractions'!$A$24:$A$41,0),MATCH('Waste Estimate from Population'!G$1,'Resin Fractions'!$A$24:$I$24,0)))*(VLOOKUP($A57,'Waste Per Capita'!$A$3:$C$18,3,FALSE))*$C57</f>
        <v>2305.6341790083279</v>
      </c>
      <c r="H57" s="75">
        <f>(INDEX('Resin Fractions'!$A$24:$I$41,MATCH('Waste Estimate from Population'!$A57,'Resin Fractions'!$A$24:$A$41,0),MATCH('Waste Estimate from Population'!H$1,'Resin Fractions'!$A$24:$I$24,0)))*(VLOOKUP($A57,'Waste Per Capita'!$A$3:$C$18,3,FALSE))*$C57</f>
        <v>122.4296491835526</v>
      </c>
      <c r="I57" s="75">
        <f>(INDEX('Resin Fractions'!$A$24:$I$41,MATCH('Waste Estimate from Population'!$A57,'Resin Fractions'!$A$24:$A$41,0),MATCH('Waste Estimate from Population'!I$1,'Resin Fractions'!$A$24:$I$24,0)))*(VLOOKUP($A57,'Waste Per Capita'!$A$3:$C$18,3,FALSE))*$C57</f>
        <v>382.45647297608446</v>
      </c>
      <c r="J57" s="75">
        <f>(INDEX('Resin Fractions'!$A$24:$I$41,MATCH('Waste Estimate from Population'!$A57,'Resin Fractions'!$A$24:$A$41,0),MATCH('Waste Estimate from Population'!J$1,'Resin Fractions'!$A$24:$I$24,0)))*(VLOOKUP($A57,'Waste Per Capita'!$A$3:$C$18,3,FALSE))*$C57</f>
        <v>601.68285601373282</v>
      </c>
      <c r="K57" s="75">
        <f>(INDEX('Resin Fractions'!$A$24:$I$41,MATCH('Waste Estimate from Population'!$A57,'Resin Fractions'!$A$24:$A$41,0),MATCH('Waste Estimate from Population'!K$1,'Resin Fractions'!$A$24:$I$24,0)))*(VLOOKUP($A57,'Waste Per Capita'!$A$3:$C$18,3,FALSE))*$C57</f>
        <v>6490.2277643831676</v>
      </c>
    </row>
    <row r="58" spans="1:11" x14ac:dyDescent="0.2">
      <c r="A58" s="13">
        <v>2020</v>
      </c>
      <c r="B58" s="68" t="s">
        <v>139</v>
      </c>
      <c r="C58" s="70">
        <v>841219</v>
      </c>
      <c r="D58" s="75">
        <f>(INDEX('Resin Fractions'!$A$24:$I$41,MATCH('Waste Estimate from Population'!$A58,'Resin Fractions'!$A$24:$A$41,0),MATCH('Waste Estimate from Population'!D$1,'Resin Fractions'!$A$24:$I$24,0)))*(VLOOKUP($A58,'Waste Per Capita'!$A$3:$C$18,3,FALSE))*$C58</f>
        <v>8819.0932313096546</v>
      </c>
      <c r="E58" s="75">
        <f>(INDEX('Resin Fractions'!$A$24:$I$41,MATCH('Waste Estimate from Population'!$A58,'Resin Fractions'!$A$24:$A$41,0),MATCH('Waste Estimate from Population'!E$1,'Resin Fractions'!$A$24:$I$24,0)))*(VLOOKUP($A58,'Waste Per Capita'!$A$3:$C$18,3,FALSE))*$C58</f>
        <v>15222.394812045017</v>
      </c>
      <c r="F58" s="75">
        <f>(INDEX('Resin Fractions'!$A$24:$I$41,MATCH('Waste Estimate from Population'!$A58,'Resin Fractions'!$A$24:$A$41,0),MATCH('Waste Estimate from Population'!F$1,'Resin Fractions'!$A$24:$I$24,0)))*(VLOOKUP($A58,'Waste Per Capita'!$A$3:$C$18,3,FALSE))*$C58</f>
        <v>23100.847542360643</v>
      </c>
      <c r="G58" s="75">
        <f>(INDEX('Resin Fractions'!$A$24:$I$41,MATCH('Waste Estimate from Population'!$A58,'Resin Fractions'!$A$24:$A$41,0),MATCH('Waste Estimate from Population'!G$1,'Resin Fractions'!$A$24:$I$24,0)))*(VLOOKUP($A58,'Waste Per Capita'!$A$3:$C$18,3,FALSE))*$C58</f>
        <v>35312.57675796462</v>
      </c>
      <c r="H58" s="75">
        <f>(INDEX('Resin Fractions'!$A$24:$I$41,MATCH('Waste Estimate from Population'!$A58,'Resin Fractions'!$A$24:$A$41,0),MATCH('Waste Estimate from Population'!H$1,'Resin Fractions'!$A$24:$I$24,0)))*(VLOOKUP($A58,'Waste Per Capita'!$A$3:$C$18,3,FALSE))*$C58</f>
        <v>1875.1050897867808</v>
      </c>
      <c r="I58" s="75">
        <f>(INDEX('Resin Fractions'!$A$24:$I$41,MATCH('Waste Estimate from Population'!$A58,'Resin Fractions'!$A$24:$A$41,0),MATCH('Waste Estimate from Population'!I$1,'Resin Fractions'!$A$24:$I$24,0)))*(VLOOKUP($A58,'Waste Per Capita'!$A$3:$C$18,3,FALSE))*$C58</f>
        <v>5857.6176921341603</v>
      </c>
      <c r="J58" s="75">
        <f>(INDEX('Resin Fractions'!$A$24:$I$41,MATCH('Waste Estimate from Population'!$A58,'Resin Fractions'!$A$24:$A$41,0),MATCH('Waste Estimate from Population'!J$1,'Resin Fractions'!$A$24:$I$24,0)))*(VLOOKUP($A58,'Waste Per Capita'!$A$3:$C$18,3,FALSE))*$C58</f>
        <v>9215.2398808013895</v>
      </c>
      <c r="K58" s="75">
        <f>(INDEX('Resin Fractions'!$A$24:$I$41,MATCH('Waste Estimate from Population'!$A58,'Resin Fractions'!$A$24:$A$41,0),MATCH('Waste Estimate from Population'!K$1,'Resin Fractions'!$A$24:$I$24,0)))*(VLOOKUP($A58,'Waste Per Capita'!$A$3:$C$18,3,FALSE))*$C58</f>
        <v>99402.875006402246</v>
      </c>
    </row>
    <row r="59" spans="1:11" x14ac:dyDescent="0.2">
      <c r="A59" s="13">
        <v>2020</v>
      </c>
      <c r="B59" s="68" t="s">
        <v>140</v>
      </c>
      <c r="C59" s="70">
        <v>221276</v>
      </c>
      <c r="D59" s="75">
        <f>(INDEX('Resin Fractions'!$A$24:$I$41,MATCH('Waste Estimate from Population'!$A59,'Resin Fractions'!$A$24:$A$41,0),MATCH('Waste Estimate from Population'!D$1,'Resin Fractions'!$A$24:$I$24,0)))*(VLOOKUP($A59,'Waste Per Capita'!$A$3:$C$18,3,FALSE))*$C59</f>
        <v>2319.7926745012596</v>
      </c>
      <c r="E59" s="75">
        <f>(INDEX('Resin Fractions'!$A$24:$I$41,MATCH('Waste Estimate from Population'!$A59,'Resin Fractions'!$A$24:$A$41,0),MATCH('Waste Estimate from Population'!E$1,'Resin Fractions'!$A$24:$I$24,0)))*(VLOOKUP($A59,'Waste Per Capita'!$A$3:$C$18,3,FALSE))*$C59</f>
        <v>4004.1304754529715</v>
      </c>
      <c r="F59" s="75">
        <f>(INDEX('Resin Fractions'!$A$24:$I$41,MATCH('Waste Estimate from Population'!$A59,'Resin Fractions'!$A$24:$A$41,0),MATCH('Waste Estimate from Population'!F$1,'Resin Fractions'!$A$24:$I$24,0)))*(VLOOKUP($A59,'Waste Per Capita'!$A$3:$C$18,3,FALSE))*$C59</f>
        <v>6076.4951110036664</v>
      </c>
      <c r="G59" s="75">
        <f>(INDEX('Resin Fractions'!$A$24:$I$41,MATCH('Waste Estimate from Population'!$A59,'Resin Fractions'!$A$24:$A$41,0),MATCH('Waste Estimate from Population'!G$1,'Resin Fractions'!$A$24:$I$24,0)))*(VLOOKUP($A59,'Waste Per Capita'!$A$3:$C$18,3,FALSE))*$C59</f>
        <v>9288.6938296631179</v>
      </c>
      <c r="H59" s="75">
        <f>(INDEX('Resin Fractions'!$A$24:$I$41,MATCH('Waste Estimate from Population'!$A59,'Resin Fractions'!$A$24:$A$41,0),MATCH('Waste Estimate from Population'!H$1,'Resin Fractions'!$A$24:$I$24,0)))*(VLOOKUP($A59,'Waste Per Capita'!$A$3:$C$18,3,FALSE))*$C59</f>
        <v>493.2315530767371</v>
      </c>
      <c r="I59" s="75">
        <f>(INDEX('Resin Fractions'!$A$24:$I$41,MATCH('Waste Estimate from Population'!$A59,'Resin Fractions'!$A$24:$A$41,0),MATCH('Waste Estimate from Population'!I$1,'Resin Fractions'!$A$24:$I$24,0)))*(VLOOKUP($A59,'Waste Per Capita'!$A$3:$C$18,3,FALSE))*$C59</f>
        <v>1540.7999729495868</v>
      </c>
      <c r="J59" s="75">
        <f>(INDEX('Resin Fractions'!$A$24:$I$41,MATCH('Waste Estimate from Population'!$A59,'Resin Fractions'!$A$24:$A$41,0),MATCH('Waste Estimate from Population'!J$1,'Resin Fractions'!$A$24:$I$24,0)))*(VLOOKUP($A59,'Waste Per Capita'!$A$3:$C$18,3,FALSE))*$C59</f>
        <v>2423.9959152898455</v>
      </c>
      <c r="K59" s="75">
        <f>(INDEX('Resin Fractions'!$A$24:$I$41,MATCH('Waste Estimate from Population'!$A59,'Resin Fractions'!$A$24:$A$41,0),MATCH('Waste Estimate from Population'!K$1,'Resin Fractions'!$A$24:$I$24,0)))*(VLOOKUP($A59,'Waste Per Capita'!$A$3:$C$18,3,FALSE))*$C59</f>
        <v>26147.13953193718</v>
      </c>
    </row>
    <row r="60" spans="1:11" x14ac:dyDescent="0.2">
      <c r="A60" s="13">
        <v>2020</v>
      </c>
      <c r="B60" s="68" t="s">
        <v>141</v>
      </c>
      <c r="C60" s="70">
        <v>78510</v>
      </c>
      <c r="D60" s="75">
        <f>(INDEX('Resin Fractions'!$A$24:$I$41,MATCH('Waste Estimate from Population'!$A60,'Resin Fractions'!$A$24:$A$41,0),MATCH('Waste Estimate from Population'!D$1,'Resin Fractions'!$A$24:$I$24,0)))*(VLOOKUP($A60,'Waste Per Capita'!$A$3:$C$18,3,FALSE))*$C60</f>
        <v>823.07580973577751</v>
      </c>
      <c r="E60" s="75">
        <f>(INDEX('Resin Fractions'!$A$24:$I$41,MATCH('Waste Estimate from Population'!$A60,'Resin Fractions'!$A$24:$A$41,0),MATCH('Waste Estimate from Population'!E$1,'Resin Fractions'!$A$24:$I$24,0)))*(VLOOKUP($A60,'Waste Per Capita'!$A$3:$C$18,3,FALSE))*$C60</f>
        <v>1420.6885682487607</v>
      </c>
      <c r="F60" s="75">
        <f>(INDEX('Resin Fractions'!$A$24:$I$41,MATCH('Waste Estimate from Population'!$A60,'Resin Fractions'!$A$24:$A$41,0),MATCH('Waste Estimate from Population'!F$1,'Resin Fractions'!$A$24:$I$24,0)))*(VLOOKUP($A60,'Waste Per Capita'!$A$3:$C$18,3,FALSE))*$C60</f>
        <v>2155.9754838522836</v>
      </c>
      <c r="G60" s="75">
        <f>(INDEX('Resin Fractions'!$A$24:$I$41,MATCH('Waste Estimate from Population'!$A60,'Resin Fractions'!$A$24:$A$41,0),MATCH('Waste Estimate from Population'!G$1,'Resin Fractions'!$A$24:$I$24,0)))*(VLOOKUP($A60,'Waste Per Capita'!$A$3:$C$18,3,FALSE))*$C60</f>
        <v>3295.6821009366195</v>
      </c>
      <c r="H60" s="75">
        <f>(INDEX('Resin Fractions'!$A$24:$I$41,MATCH('Waste Estimate from Population'!$A60,'Resin Fractions'!$A$24:$A$41,0),MATCH('Waste Estimate from Population'!H$1,'Resin Fractions'!$A$24:$I$24,0)))*(VLOOKUP($A60,'Waste Per Capita'!$A$3:$C$18,3,FALSE))*$C60</f>
        <v>175.00139749477859</v>
      </c>
      <c r="I60" s="75">
        <f>(INDEX('Resin Fractions'!$A$24:$I$41,MATCH('Waste Estimate from Population'!$A60,'Resin Fractions'!$A$24:$A$41,0),MATCH('Waste Estimate from Population'!I$1,'Resin Fractions'!$A$24:$I$24,0)))*(VLOOKUP($A60,'Waste Per Capita'!$A$3:$C$18,3,FALSE))*$C60</f>
        <v>546.68470993814094</v>
      </c>
      <c r="J60" s="75">
        <f>(INDEX('Resin Fractions'!$A$24:$I$41,MATCH('Waste Estimate from Population'!$A60,'Resin Fractions'!$A$24:$A$41,0),MATCH('Waste Estimate from Population'!J$1,'Resin Fractions'!$A$24:$I$24,0)))*(VLOOKUP($A60,'Waste Per Capita'!$A$3:$C$18,3,FALSE))*$C60</f>
        <v>860.04772008444547</v>
      </c>
      <c r="K60" s="75">
        <f>(INDEX('Resin Fractions'!$A$24:$I$41,MATCH('Waste Estimate from Population'!$A60,'Resin Fractions'!$A$24:$A$41,0),MATCH('Waste Estimate from Population'!K$1,'Resin Fractions'!$A$24:$I$24,0)))*(VLOOKUP($A60,'Waste Per Capita'!$A$3:$C$18,3,FALSE))*$C60</f>
        <v>9277.1557902908044</v>
      </c>
    </row>
    <row r="61" spans="1:11" x14ac:dyDescent="0.2">
      <c r="A61" s="13">
        <v>2020</v>
      </c>
      <c r="B61" s="68" t="s">
        <v>142</v>
      </c>
      <c r="C61" s="71">
        <v>39648938</v>
      </c>
      <c r="D61" s="75">
        <f>(INDEX('Resin Fractions'!$A$24:$I$41,MATCH('Waste Estimate from Population'!$A61,'Resin Fractions'!$A$24:$A$41,0),MATCH('Waste Estimate from Population'!D$1,'Resin Fractions'!$A$24:$I$24,0)))*(VLOOKUP($A61,'Waste Per Capita'!$A$3:$C$18,3,FALSE))*$C61</f>
        <v>415667.83530140924</v>
      </c>
      <c r="E61" s="75">
        <f>(INDEX('Resin Fractions'!$A$24:$I$41,MATCH('Waste Estimate from Population'!$A61,'Resin Fractions'!$A$24:$A$41,0),MATCH('Waste Estimate from Population'!E$1,'Resin Fractions'!$A$24:$I$24,0)))*(VLOOKUP($A61,'Waste Per Capita'!$A$3:$C$18,3,FALSE))*$C61</f>
        <v>717472.84371167864</v>
      </c>
      <c r="F61" s="75">
        <f>(INDEX('Resin Fractions'!$A$24:$I$41,MATCH('Waste Estimate from Population'!$A61,'Resin Fractions'!$A$24:$A$41,0),MATCH('Waste Estimate from Population'!F$1,'Resin Fractions'!$A$24:$I$24,0)))*(VLOOKUP($A61,'Waste Per Capita'!$A$3:$C$18,3,FALSE))*$C61</f>
        <v>1088805.7354321638</v>
      </c>
      <c r="G61" s="75">
        <f>(INDEX('Resin Fractions'!$A$24:$I$41,MATCH('Waste Estimate from Population'!$A61,'Resin Fractions'!$A$24:$A$41,0),MATCH('Waste Estimate from Population'!G$1,'Resin Fractions'!$A$24:$I$24,0)))*(VLOOKUP($A61,'Waste Per Capita'!$A$3:$C$18,3,FALSE))*$C61</f>
        <v>1664377.7262481947</v>
      </c>
      <c r="H61" s="75">
        <f>(INDEX('Resin Fractions'!$A$24:$I$41,MATCH('Waste Estimate from Population'!$A61,'Resin Fractions'!$A$24:$A$41,0),MATCH('Waste Estimate from Population'!H$1,'Resin Fractions'!$A$24:$I$24,0)))*(VLOOKUP($A61,'Waste Per Capita'!$A$3:$C$18,3,FALSE))*$C61</f>
        <v>88378.799632961818</v>
      </c>
      <c r="I61" s="75">
        <f>(INDEX('Resin Fractions'!$A$24:$I$41,MATCH('Waste Estimate from Population'!$A61,'Resin Fractions'!$A$24:$A$41,0),MATCH('Waste Estimate from Population'!I$1,'Resin Fractions'!$A$24:$I$24,0)))*(VLOOKUP($A61,'Waste Per Capita'!$A$3:$C$18,3,FALSE))*$C61</f>
        <v>276085.44350892032</v>
      </c>
      <c r="J61" s="75">
        <f>(INDEX('Resin Fractions'!$A$24:$I$41,MATCH('Waste Estimate from Population'!$A61,'Resin Fractions'!$A$24:$A$41,0),MATCH('Waste Estimate from Population'!J$1,'Resin Fractions'!$A$24:$I$24,0)))*(VLOOKUP($A61,'Waste Per Capita'!$A$3:$C$18,3,FALSE))*$C61</f>
        <v>434339.30366411328</v>
      </c>
      <c r="K61" s="75">
        <f>(INDEX('Resin Fractions'!$A$24:$I$41,MATCH('Waste Estimate from Population'!$A61,'Resin Fractions'!$A$24:$A$41,0),MATCH('Waste Estimate from Population'!K$1,'Resin Fractions'!$A$24:$I$24,0)))*(VLOOKUP($A61,'Waste Per Capita'!$A$3:$C$18,3,FALSE))*$C61</f>
        <v>4685127.6874994412</v>
      </c>
    </row>
    <row r="62" spans="1:11" x14ac:dyDescent="0.2">
      <c r="A62" s="13">
        <v>2019</v>
      </c>
      <c r="B62" s="68" t="s">
        <v>84</v>
      </c>
      <c r="C62" s="70">
        <v>1659608</v>
      </c>
      <c r="D62" s="75">
        <f>(INDEX('Resin Fractions'!$A$24:$I$41,MATCH('Waste Estimate from Population'!$A62,'Resin Fractions'!$A$24:$A$41,0),MATCH('Waste Estimate from Population'!D$1,'Resin Fractions'!$A$24:$I$24,0)))*(VLOOKUP($A62,'Waste Per Capita'!$A$3:$C$18,3,FALSE))*$C62</f>
        <v>15685.856149867579</v>
      </c>
      <c r="E62" s="75">
        <f>(INDEX('Resin Fractions'!$A$24:$I$41,MATCH('Waste Estimate from Population'!$A62,'Resin Fractions'!$A$24:$A$41,0),MATCH('Waste Estimate from Population'!E$1,'Resin Fractions'!$A$24:$I$24,0)))*(VLOOKUP($A62,'Waste Per Capita'!$A$3:$C$18,3,FALSE))*$C62</f>
        <v>29423.899227037571</v>
      </c>
      <c r="F62" s="75">
        <f>(INDEX('Resin Fractions'!$A$24:$I$41,MATCH('Waste Estimate from Population'!$A62,'Resin Fractions'!$A$24:$A$41,0),MATCH('Waste Estimate from Population'!F$1,'Resin Fractions'!$A$24:$I$24,0)))*(VLOOKUP($A62,'Waste Per Capita'!$A$3:$C$18,3,FALSE))*$C62</f>
        <v>40775.087735533918</v>
      </c>
      <c r="G62" s="75">
        <f>(INDEX('Resin Fractions'!$A$24:$I$41,MATCH('Waste Estimate from Population'!$A62,'Resin Fractions'!$A$24:$A$41,0),MATCH('Waste Estimate from Population'!G$1,'Resin Fractions'!$A$24:$I$24,0)))*(VLOOKUP($A62,'Waste Per Capita'!$A$3:$C$18,3,FALSE))*$C62</f>
        <v>72231.596589974783</v>
      </c>
      <c r="H62" s="75">
        <f>(INDEX('Resin Fractions'!$A$24:$I$41,MATCH('Waste Estimate from Population'!$A62,'Resin Fractions'!$A$24:$A$41,0),MATCH('Waste Estimate from Population'!H$1,'Resin Fractions'!$A$24:$I$24,0)))*(VLOOKUP($A62,'Waste Per Capita'!$A$3:$C$18,3,FALSE))*$C62</f>
        <v>3068.2104758310247</v>
      </c>
      <c r="I62" s="75">
        <f>(INDEX('Resin Fractions'!$A$24:$I$41,MATCH('Waste Estimate from Population'!$A62,'Resin Fractions'!$A$24:$A$41,0),MATCH('Waste Estimate from Population'!I$1,'Resin Fractions'!$A$24:$I$24,0)))*(VLOOKUP($A62,'Waste Per Capita'!$A$3:$C$18,3,FALSE))*$C62</f>
        <v>9138.3513075683222</v>
      </c>
      <c r="J62" s="75">
        <f>(INDEX('Resin Fractions'!$A$24:$I$41,MATCH('Waste Estimate from Population'!$A62,'Resin Fractions'!$A$24:$A$41,0),MATCH('Waste Estimate from Population'!J$1,'Resin Fractions'!$A$24:$I$24,0)))*(VLOOKUP($A62,'Waste Per Capita'!$A$3:$C$18,3,FALSE))*$C62</f>
        <v>14271.89830572115</v>
      </c>
      <c r="K62" s="75">
        <f>(INDEX('Resin Fractions'!$A$24:$I$41,MATCH('Waste Estimate from Population'!$A62,'Resin Fractions'!$A$24:$A$41,0),MATCH('Waste Estimate from Population'!K$1,'Resin Fractions'!$A$24:$I$24,0)))*(VLOOKUP($A62,'Waste Per Capita'!$A$3:$C$18,3,FALSE))*$C62</f>
        <v>184594.89979153438</v>
      </c>
    </row>
    <row r="63" spans="1:11" x14ac:dyDescent="0.2">
      <c r="A63" s="13">
        <v>2019</v>
      </c>
      <c r="B63" s="68" t="s">
        <v>85</v>
      </c>
      <c r="C63" s="70">
        <v>1149</v>
      </c>
      <c r="D63" s="75">
        <f>(INDEX('Resin Fractions'!$A$24:$I$41,MATCH('Waste Estimate from Population'!$A63,'Resin Fractions'!$A$24:$A$41,0),MATCH('Waste Estimate from Population'!D$1,'Resin Fractions'!$A$24:$I$24,0)))*(VLOOKUP($A63,'Waste Per Capita'!$A$3:$C$18,3,FALSE))*$C63</f>
        <v>10.859822751033887</v>
      </c>
      <c r="E63" s="75">
        <f>(INDEX('Resin Fractions'!$A$24:$I$41,MATCH('Waste Estimate from Population'!$A63,'Resin Fractions'!$A$24:$A$41,0),MATCH('Waste Estimate from Population'!E$1,'Resin Fractions'!$A$24:$I$24,0)))*(VLOOKUP($A63,'Waste Per Capita'!$A$3:$C$18,3,FALSE))*$C63</f>
        <v>20.371111860069469</v>
      </c>
      <c r="F63" s="75">
        <f>(INDEX('Resin Fractions'!$A$24:$I$41,MATCH('Waste Estimate from Population'!$A63,'Resin Fractions'!$A$24:$A$41,0),MATCH('Waste Estimate from Population'!F$1,'Resin Fractions'!$A$24:$I$24,0)))*(VLOOKUP($A63,'Waste Per Capita'!$A$3:$C$18,3,FALSE))*$C63</f>
        <v>28.229904777591134</v>
      </c>
      <c r="G63" s="75">
        <f>(INDEX('Resin Fractions'!$A$24:$I$41,MATCH('Waste Estimate from Population'!$A63,'Resin Fractions'!$A$24:$A$41,0),MATCH('Waste Estimate from Population'!G$1,'Resin Fractions'!$A$24:$I$24,0)))*(VLOOKUP($A63,'Waste Per Capita'!$A$3:$C$18,3,FALSE))*$C63</f>
        <v>50.008257661978625</v>
      </c>
      <c r="H63" s="75">
        <f>(INDEX('Resin Fractions'!$A$24:$I$41,MATCH('Waste Estimate from Population'!$A63,'Resin Fractions'!$A$24:$A$41,0),MATCH('Waste Estimate from Population'!H$1,'Resin Fractions'!$A$24:$I$24,0)))*(VLOOKUP($A63,'Waste Per Capita'!$A$3:$C$18,3,FALSE))*$C63</f>
        <v>2.1242208019784474</v>
      </c>
      <c r="I63" s="75">
        <f>(INDEX('Resin Fractions'!$A$24:$I$41,MATCH('Waste Estimate from Population'!$A63,'Resin Fractions'!$A$24:$A$41,0),MATCH('Waste Estimate from Population'!I$1,'Resin Fractions'!$A$24:$I$24,0)))*(VLOOKUP($A63,'Waste Per Capita'!$A$3:$C$18,3,FALSE))*$C63</f>
        <v>6.3267745469990517</v>
      </c>
      <c r="J63" s="75">
        <f>(INDEX('Resin Fractions'!$A$24:$I$41,MATCH('Waste Estimate from Population'!$A63,'Resin Fractions'!$A$24:$A$41,0),MATCH('Waste Estimate from Population'!J$1,'Resin Fractions'!$A$24:$I$24,0)))*(VLOOKUP($A63,'Waste Per Capita'!$A$3:$C$18,3,FALSE))*$C63</f>
        <v>9.8808942553142689</v>
      </c>
      <c r="K63" s="75">
        <f>(INDEX('Resin Fractions'!$A$24:$I$41,MATCH('Waste Estimate from Population'!$A63,'Resin Fractions'!$A$24:$A$41,0),MATCH('Waste Estimate from Population'!K$1,'Resin Fractions'!$A$24:$I$24,0)))*(VLOOKUP($A63,'Waste Per Capita'!$A$3:$C$18,3,FALSE))*$C63</f>
        <v>127.8009866549649</v>
      </c>
    </row>
    <row r="64" spans="1:11" x14ac:dyDescent="0.2">
      <c r="A64" s="13">
        <v>2019</v>
      </c>
      <c r="B64" s="68" t="s">
        <v>86</v>
      </c>
      <c r="C64" s="70">
        <v>37756</v>
      </c>
      <c r="D64" s="75">
        <f>(INDEX('Resin Fractions'!$A$24:$I$41,MATCH('Waste Estimate from Population'!$A64,'Resin Fractions'!$A$24:$A$41,0),MATCH('Waste Estimate from Population'!D$1,'Resin Fractions'!$A$24:$I$24,0)))*(VLOOKUP($A64,'Waste Per Capita'!$A$3:$C$18,3,FALSE))*$C64</f>
        <v>356.85245238297256</v>
      </c>
      <c r="E64" s="75">
        <f>(INDEX('Resin Fractions'!$A$24:$I$41,MATCH('Waste Estimate from Population'!$A64,'Resin Fractions'!$A$24:$A$41,0),MATCH('Waste Estimate from Population'!E$1,'Resin Fractions'!$A$24:$I$24,0)))*(VLOOKUP($A64,'Waste Per Capita'!$A$3:$C$18,3,FALSE))*$C64</f>
        <v>669.39225360207377</v>
      </c>
      <c r="F64" s="75">
        <f>(INDEX('Resin Fractions'!$A$24:$I$41,MATCH('Waste Estimate from Population'!$A64,'Resin Fractions'!$A$24:$A$41,0),MATCH('Waste Estimate from Population'!F$1,'Resin Fractions'!$A$24:$I$24,0)))*(VLOOKUP($A64,'Waste Per Capita'!$A$3:$C$18,3,FALSE))*$C64</f>
        <v>927.631231316563</v>
      </c>
      <c r="G64" s="75">
        <f>(INDEX('Resin Fractions'!$A$24:$I$41,MATCH('Waste Estimate from Population'!$A64,'Resin Fractions'!$A$24:$A$41,0),MATCH('Waste Estimate from Population'!G$1,'Resin Fractions'!$A$24:$I$24,0)))*(VLOOKUP($A64,'Waste Per Capita'!$A$3:$C$18,3,FALSE))*$C64</f>
        <v>1643.2652535123282</v>
      </c>
      <c r="H64" s="75">
        <f>(INDEX('Resin Fractions'!$A$24:$I$41,MATCH('Waste Estimate from Population'!$A64,'Resin Fractions'!$A$24:$A$41,0),MATCH('Waste Estimate from Population'!H$1,'Resin Fractions'!$A$24:$I$24,0)))*(VLOOKUP($A64,'Waste Per Capita'!$A$3:$C$18,3,FALSE))*$C64</f>
        <v>69.801636727152541</v>
      </c>
      <c r="I64" s="75">
        <f>(INDEX('Resin Fractions'!$A$24:$I$41,MATCH('Waste Estimate from Population'!$A64,'Resin Fractions'!$A$24:$A$41,0),MATCH('Waste Estimate from Population'!I$1,'Resin Fractions'!$A$24:$I$24,0)))*(VLOOKUP($A64,'Waste Per Capita'!$A$3:$C$18,3,FALSE))*$C64</f>
        <v>207.89704072802104</v>
      </c>
      <c r="J64" s="75">
        <f>(INDEX('Resin Fractions'!$A$24:$I$41,MATCH('Waste Estimate from Population'!$A64,'Resin Fractions'!$A$24:$A$41,0),MATCH('Waste Estimate from Population'!J$1,'Resin Fractions'!$A$24:$I$24,0)))*(VLOOKUP($A64,'Waste Per Capita'!$A$3:$C$18,3,FALSE))*$C64</f>
        <v>324.68498129124936</v>
      </c>
      <c r="K64" s="75">
        <f>(INDEX('Resin Fractions'!$A$24:$I$41,MATCH('Waste Estimate from Population'!$A64,'Resin Fractions'!$A$24:$A$41,0),MATCH('Waste Estimate from Population'!K$1,'Resin Fractions'!$A$24:$I$24,0)))*(VLOOKUP($A64,'Waste Per Capita'!$A$3:$C$18,3,FALSE))*$C64</f>
        <v>4199.524849560361</v>
      </c>
    </row>
    <row r="65" spans="1:11" x14ac:dyDescent="0.2">
      <c r="A65" s="13">
        <v>2019</v>
      </c>
      <c r="B65" s="68" t="s">
        <v>87</v>
      </c>
      <c r="C65" s="70">
        <v>220855</v>
      </c>
      <c r="D65" s="75">
        <f>(INDEX('Resin Fractions'!$A$24:$I$41,MATCH('Waste Estimate from Population'!$A65,'Resin Fractions'!$A$24:$A$41,0),MATCH('Waste Estimate from Population'!D$1,'Resin Fractions'!$A$24:$I$24,0)))*(VLOOKUP($A65,'Waste Per Capita'!$A$3:$C$18,3,FALSE))*$C65</f>
        <v>2087.4204992859786</v>
      </c>
      <c r="E65" s="75">
        <f>(INDEX('Resin Fractions'!$A$24:$I$41,MATCH('Waste Estimate from Population'!$A65,'Resin Fractions'!$A$24:$A$41,0),MATCH('Waste Estimate from Population'!E$1,'Resin Fractions'!$A$24:$I$24,0)))*(VLOOKUP($A65,'Waste Per Capita'!$A$3:$C$18,3,FALSE))*$C65</f>
        <v>3915.6326456533006</v>
      </c>
      <c r="F65" s="75">
        <f>(INDEX('Resin Fractions'!$A$24:$I$41,MATCH('Waste Estimate from Population'!$A65,'Resin Fractions'!$A$24:$A$41,0),MATCH('Waste Estimate from Population'!F$1,'Resin Fractions'!$A$24:$I$24,0)))*(VLOOKUP($A65,'Waste Per Capita'!$A$3:$C$18,3,FALSE))*$C65</f>
        <v>5426.2102869059099</v>
      </c>
      <c r="G65" s="75">
        <f>(INDEX('Resin Fractions'!$A$24:$I$41,MATCH('Waste Estimate from Population'!$A65,'Resin Fractions'!$A$24:$A$41,0),MATCH('Waste Estimate from Population'!G$1,'Resin Fractions'!$A$24:$I$24,0)))*(VLOOKUP($A65,'Waste Per Capita'!$A$3:$C$18,3,FALSE))*$C65</f>
        <v>9612.3357231821501</v>
      </c>
      <c r="H65" s="75">
        <f>(INDEX('Resin Fractions'!$A$24:$I$41,MATCH('Waste Estimate from Population'!$A65,'Resin Fractions'!$A$24:$A$41,0),MATCH('Waste Estimate from Population'!H$1,'Resin Fractions'!$A$24:$I$24,0)))*(VLOOKUP($A65,'Waste Per Capita'!$A$3:$C$18,3,FALSE))*$C65</f>
        <v>408.30703674582247</v>
      </c>
      <c r="I65" s="75">
        <f>(INDEX('Resin Fractions'!$A$24:$I$41,MATCH('Waste Estimate from Population'!$A65,'Resin Fractions'!$A$24:$A$41,0),MATCH('Waste Estimate from Population'!I$1,'Resin Fractions'!$A$24:$I$24,0)))*(VLOOKUP($A65,'Waste Per Capita'!$A$3:$C$18,3,FALSE))*$C65</f>
        <v>1216.1007768298307</v>
      </c>
      <c r="J65" s="75">
        <f>(INDEX('Resin Fractions'!$A$24:$I$41,MATCH('Waste Estimate from Population'!$A65,'Resin Fractions'!$A$24:$A$41,0),MATCH('Waste Estimate from Population'!J$1,'Resin Fractions'!$A$24:$I$24,0)))*(VLOOKUP($A65,'Waste Per Capita'!$A$3:$C$18,3,FALSE))*$C65</f>
        <v>1899.2557883006377</v>
      </c>
      <c r="K65" s="75">
        <f>(INDEX('Resin Fractions'!$A$24:$I$41,MATCH('Waste Estimate from Population'!$A65,'Resin Fractions'!$A$24:$A$41,0),MATCH('Waste Estimate from Population'!K$1,'Resin Fractions'!$A$24:$I$24,0)))*(VLOOKUP($A65,'Waste Per Capita'!$A$3:$C$18,3,FALSE))*$C65</f>
        <v>24565.26275690363</v>
      </c>
    </row>
    <row r="66" spans="1:11" x14ac:dyDescent="0.2">
      <c r="A66" s="13">
        <v>2019</v>
      </c>
      <c r="B66" s="68" t="s">
        <v>88</v>
      </c>
      <c r="C66" s="70">
        <v>45084</v>
      </c>
      <c r="D66" s="75">
        <f>(INDEX('Resin Fractions'!$A$24:$I$41,MATCH('Waste Estimate from Population'!$A66,'Resin Fractions'!$A$24:$A$41,0),MATCH('Waste Estimate from Population'!D$1,'Resin Fractions'!$A$24:$I$24,0)))*(VLOOKUP($A66,'Waste Per Capita'!$A$3:$C$18,3,FALSE))*$C66</f>
        <v>426.11335849226441</v>
      </c>
      <c r="E66" s="75">
        <f>(INDEX('Resin Fractions'!$A$24:$I$41,MATCH('Waste Estimate from Population'!$A66,'Resin Fractions'!$A$24:$A$41,0),MATCH('Waste Estimate from Population'!E$1,'Resin Fractions'!$A$24:$I$24,0)))*(VLOOKUP($A66,'Waste Per Capita'!$A$3:$C$18,3,FALSE))*$C66</f>
        <v>799.31349617003639</v>
      </c>
      <c r="F66" s="75">
        <f>(INDEX('Resin Fractions'!$A$24:$I$41,MATCH('Waste Estimate from Population'!$A66,'Resin Fractions'!$A$24:$A$41,0),MATCH('Waste Estimate from Population'!F$1,'Resin Fractions'!$A$24:$I$24,0)))*(VLOOKUP($A66,'Waste Per Capita'!$A$3:$C$18,3,FALSE))*$C66</f>
        <v>1107.6736527353514</v>
      </c>
      <c r="G66" s="75">
        <f>(INDEX('Resin Fractions'!$A$24:$I$41,MATCH('Waste Estimate from Population'!$A66,'Resin Fractions'!$A$24:$A$41,0),MATCH('Waste Estimate from Population'!G$1,'Resin Fractions'!$A$24:$I$24,0)))*(VLOOKUP($A66,'Waste Per Capita'!$A$3:$C$18,3,FALSE))*$C66</f>
        <v>1962.203906381762</v>
      </c>
      <c r="H66" s="75">
        <f>(INDEX('Resin Fractions'!$A$24:$I$41,MATCH('Waste Estimate from Population'!$A66,'Resin Fractions'!$A$24:$A$41,0),MATCH('Waste Estimate from Population'!H$1,'Resin Fractions'!$A$24:$I$24,0)))*(VLOOKUP($A66,'Waste Per Capita'!$A$3:$C$18,3,FALSE))*$C66</f>
        <v>83.349321702694809</v>
      </c>
      <c r="I66" s="75">
        <f>(INDEX('Resin Fractions'!$A$24:$I$41,MATCH('Waste Estimate from Population'!$A66,'Resin Fractions'!$A$24:$A$41,0),MATCH('Waste Estimate from Population'!I$1,'Resin Fractions'!$A$24:$I$24,0)))*(VLOOKUP($A66,'Waste Per Capita'!$A$3:$C$18,3,FALSE))*$C66</f>
        <v>248.24743575013511</v>
      </c>
      <c r="J66" s="75">
        <f>(INDEX('Resin Fractions'!$A$24:$I$41,MATCH('Waste Estimate from Population'!$A66,'Resin Fractions'!$A$24:$A$41,0),MATCH('Waste Estimate from Population'!J$1,'Resin Fractions'!$A$24:$I$24,0)))*(VLOOKUP($A66,'Waste Per Capita'!$A$3:$C$18,3,FALSE))*$C66</f>
        <v>387.7025557933755</v>
      </c>
      <c r="K66" s="75">
        <f>(INDEX('Resin Fractions'!$A$24:$I$41,MATCH('Waste Estimate from Population'!$A66,'Resin Fractions'!$A$24:$A$41,0),MATCH('Waste Estimate from Population'!K$1,'Resin Fractions'!$A$24:$I$24,0)))*(VLOOKUP($A66,'Waste Per Capita'!$A$3:$C$18,3,FALSE))*$C66</f>
        <v>5014.6037270256202</v>
      </c>
    </row>
    <row r="67" spans="1:11" x14ac:dyDescent="0.2">
      <c r="A67" s="13">
        <v>2019</v>
      </c>
      <c r="B67" s="68" t="s">
        <v>89</v>
      </c>
      <c r="C67" s="70">
        <v>21942</v>
      </c>
      <c r="D67" s="75">
        <f>(INDEX('Resin Fractions'!$A$24:$I$41,MATCH('Waste Estimate from Population'!$A67,'Resin Fractions'!$A$24:$A$41,0),MATCH('Waste Estimate from Population'!D$1,'Resin Fractions'!$A$24:$I$24,0)))*(VLOOKUP($A67,'Waste Per Capita'!$A$3:$C$18,3,FALSE))*$C67</f>
        <v>207.38575352757664</v>
      </c>
      <c r="E67" s="75">
        <f>(INDEX('Resin Fractions'!$A$24:$I$41,MATCH('Waste Estimate from Population'!$A67,'Resin Fractions'!$A$24:$A$41,0),MATCH('Waste Estimate from Population'!E$1,'Resin Fractions'!$A$24:$I$24,0)))*(VLOOKUP($A67,'Waste Per Capita'!$A$3:$C$18,3,FALSE))*$C67</f>
        <v>389.01909176122217</v>
      </c>
      <c r="F67" s="75">
        <f>(INDEX('Resin Fractions'!$A$24:$I$41,MATCH('Waste Estimate from Population'!$A67,'Resin Fractions'!$A$24:$A$41,0),MATCH('Waste Estimate from Population'!F$1,'Resin Fractions'!$A$24:$I$24,0)))*(VLOOKUP($A67,'Waste Per Capita'!$A$3:$C$18,3,FALSE))*$C67</f>
        <v>539.09536173185791</v>
      </c>
      <c r="G67" s="75">
        <f>(INDEX('Resin Fractions'!$A$24:$I$41,MATCH('Waste Estimate from Population'!$A67,'Resin Fractions'!$A$24:$A$41,0),MATCH('Waste Estimate from Population'!G$1,'Resin Fractions'!$A$24:$I$24,0)))*(VLOOKUP($A67,'Waste Per Capita'!$A$3:$C$18,3,FALSE))*$C67</f>
        <v>954.98798052144048</v>
      </c>
      <c r="H67" s="75">
        <f>(INDEX('Resin Fractions'!$A$24:$I$41,MATCH('Waste Estimate from Population'!$A67,'Resin Fractions'!$A$24:$A$41,0),MATCH('Waste Estimate from Population'!H$1,'Resin Fractions'!$A$24:$I$24,0)))*(VLOOKUP($A67,'Waste Per Capita'!$A$3:$C$18,3,FALSE))*$C67</f>
        <v>40.565407168852126</v>
      </c>
      <c r="I67" s="75">
        <f>(INDEX('Resin Fractions'!$A$24:$I$41,MATCH('Waste Estimate from Population'!$A67,'Resin Fractions'!$A$24:$A$41,0),MATCH('Waste Estimate from Population'!I$1,'Resin Fractions'!$A$24:$I$24,0)))*(VLOOKUP($A67,'Waste Per Capita'!$A$3:$C$18,3,FALSE))*$C67</f>
        <v>120.819919156008</v>
      </c>
      <c r="J67" s="75">
        <f>(INDEX('Resin Fractions'!$A$24:$I$41,MATCH('Waste Estimate from Population'!$A67,'Resin Fractions'!$A$24:$A$41,0),MATCH('Waste Estimate from Population'!J$1,'Resin Fractions'!$A$24:$I$24,0)))*(VLOOKUP($A67,'Waste Per Capita'!$A$3:$C$18,3,FALSE))*$C67</f>
        <v>188.69154199312939</v>
      </c>
      <c r="K67" s="75">
        <f>(INDEX('Resin Fractions'!$A$24:$I$41,MATCH('Waste Estimate from Population'!$A67,'Resin Fractions'!$A$24:$A$41,0),MATCH('Waste Estimate from Population'!K$1,'Resin Fractions'!$A$24:$I$24,0)))*(VLOOKUP($A67,'Waste Per Capita'!$A$3:$C$18,3,FALSE))*$C67</f>
        <v>2440.5650558600869</v>
      </c>
    </row>
    <row r="68" spans="1:11" x14ac:dyDescent="0.2">
      <c r="A68" s="13">
        <v>2019</v>
      </c>
      <c r="B68" s="68" t="s">
        <v>90</v>
      </c>
      <c r="C68" s="70">
        <v>1147623</v>
      </c>
      <c r="D68" s="75">
        <f>(INDEX('Resin Fractions'!$A$24:$I$41,MATCH('Waste Estimate from Population'!$A68,'Resin Fractions'!$A$24:$A$41,0),MATCH('Waste Estimate from Population'!D$1,'Resin Fractions'!$A$24:$I$24,0)))*(VLOOKUP($A68,'Waste Per Capita'!$A$3:$C$18,3,FALSE))*$C68</f>
        <v>10846.807976509803</v>
      </c>
      <c r="E68" s="75">
        <f>(INDEX('Resin Fractions'!$A$24:$I$41,MATCH('Waste Estimate from Population'!$A68,'Resin Fractions'!$A$24:$A$41,0),MATCH('Waste Estimate from Population'!E$1,'Resin Fractions'!$A$24:$I$24,0)))*(VLOOKUP($A68,'Waste Per Capita'!$A$3:$C$18,3,FALSE))*$C68</f>
        <v>20346.698438806354</v>
      </c>
      <c r="F68" s="75">
        <f>(INDEX('Resin Fractions'!$A$24:$I$41,MATCH('Waste Estimate from Population'!$A68,'Resin Fractions'!$A$24:$A$41,0),MATCH('Waste Estimate from Population'!F$1,'Resin Fractions'!$A$24:$I$24,0)))*(VLOOKUP($A68,'Waste Per Capita'!$A$3:$C$18,3,FALSE))*$C68</f>
        <v>28196.073116251933</v>
      </c>
      <c r="G68" s="75">
        <f>(INDEX('Resin Fractions'!$A$24:$I$41,MATCH('Waste Estimate from Population'!$A68,'Resin Fractions'!$A$24:$A$41,0),MATCH('Waste Estimate from Population'!G$1,'Resin Fractions'!$A$24:$I$24,0)))*(VLOOKUP($A68,'Waste Per Capita'!$A$3:$C$18,3,FALSE))*$C68</f>
        <v>49948.326094702265</v>
      </c>
      <c r="H68" s="75">
        <f>(INDEX('Resin Fractions'!$A$24:$I$41,MATCH('Waste Estimate from Population'!$A68,'Resin Fractions'!$A$24:$A$41,0),MATCH('Waste Estimate from Population'!H$1,'Resin Fractions'!$A$24:$I$24,0)))*(VLOOKUP($A68,'Waste Per Capita'!$A$3:$C$18,3,FALSE))*$C68</f>
        <v>2121.675064777121</v>
      </c>
      <c r="I68" s="75">
        <f>(INDEX('Resin Fractions'!$A$24:$I$41,MATCH('Waste Estimate from Population'!$A68,'Resin Fractions'!$A$24:$A$41,0),MATCH('Waste Estimate from Population'!I$1,'Resin Fractions'!$A$24:$I$24,0)))*(VLOOKUP($A68,'Waste Per Capita'!$A$3:$C$18,3,FALSE))*$C68</f>
        <v>6319.1923289388096</v>
      </c>
      <c r="J68" s="75">
        <f>(INDEX('Resin Fractions'!$A$24:$I$41,MATCH('Waste Estimate from Population'!$A68,'Resin Fractions'!$A$24:$A$41,0),MATCH('Waste Estimate from Population'!J$1,'Resin Fractions'!$A$24:$I$24,0)))*(VLOOKUP($A68,'Waste Per Capita'!$A$3:$C$18,3,FALSE))*$C68</f>
        <v>9869.0526614156024</v>
      </c>
      <c r="K68" s="75">
        <f>(INDEX('Resin Fractions'!$A$24:$I$41,MATCH('Waste Estimate from Population'!$A68,'Resin Fractions'!$A$24:$A$41,0),MATCH('Waste Estimate from Population'!K$1,'Resin Fractions'!$A$24:$I$24,0)))*(VLOOKUP($A68,'Waste Per Capita'!$A$3:$C$18,3,FALSE))*$C68</f>
        <v>127647.8256814019</v>
      </c>
    </row>
    <row r="69" spans="1:11" x14ac:dyDescent="0.2">
      <c r="A69" s="13">
        <v>2019</v>
      </c>
      <c r="B69" s="68" t="s">
        <v>91</v>
      </c>
      <c r="C69" s="70">
        <v>27145</v>
      </c>
      <c r="D69" s="75">
        <f>(INDEX('Resin Fractions'!$A$24:$I$41,MATCH('Waste Estimate from Population'!$A69,'Resin Fractions'!$A$24:$A$41,0),MATCH('Waste Estimate from Population'!D$1,'Resin Fractions'!$A$24:$I$24,0)))*(VLOOKUP($A69,'Waste Per Capita'!$A$3:$C$18,3,FALSE))*$C69</f>
        <v>256.56213105031759</v>
      </c>
      <c r="E69" s="75">
        <f>(INDEX('Resin Fractions'!$A$24:$I$41,MATCH('Waste Estimate from Population'!$A69,'Resin Fractions'!$A$24:$A$41,0),MATCH('Waste Estimate from Population'!E$1,'Resin Fractions'!$A$24:$I$24,0)))*(VLOOKUP($A69,'Waste Per Capita'!$A$3:$C$18,3,FALSE))*$C69</f>
        <v>481.26530151574036</v>
      </c>
      <c r="F69" s="75">
        <f>(INDEX('Resin Fractions'!$A$24:$I$41,MATCH('Waste Estimate from Population'!$A69,'Resin Fractions'!$A$24:$A$41,0),MATCH('Waste Estimate from Population'!F$1,'Resin Fractions'!$A$24:$I$24,0)))*(VLOOKUP($A69,'Waste Per Capita'!$A$3:$C$18,3,FALSE))*$C69</f>
        <v>666.92842923212481</v>
      </c>
      <c r="G69" s="75">
        <f>(INDEX('Resin Fractions'!$A$24:$I$41,MATCH('Waste Estimate from Population'!$A69,'Resin Fractions'!$A$24:$A$41,0),MATCH('Waste Estimate from Population'!G$1,'Resin Fractions'!$A$24:$I$24,0)))*(VLOOKUP($A69,'Waste Per Capita'!$A$3:$C$18,3,FALSE))*$C69</f>
        <v>1181.4396468532723</v>
      </c>
      <c r="H69" s="75">
        <f>(INDEX('Resin Fractions'!$A$24:$I$41,MATCH('Waste Estimate from Population'!$A69,'Resin Fractions'!$A$24:$A$41,0),MATCH('Waste Estimate from Population'!H$1,'Resin Fractions'!$A$24:$I$24,0)))*(VLOOKUP($A69,'Waste Per Capita'!$A$3:$C$18,3,FALSE))*$C69</f>
        <v>50.184485352223639</v>
      </c>
      <c r="I69" s="75">
        <f>(INDEX('Resin Fractions'!$A$24:$I$41,MATCH('Waste Estimate from Population'!$A69,'Resin Fractions'!$A$24:$A$41,0),MATCH('Waste Estimate from Population'!I$1,'Resin Fractions'!$A$24:$I$24,0)))*(VLOOKUP($A69,'Waste Per Capita'!$A$3:$C$18,3,FALSE))*$C69</f>
        <v>149.46936038145279</v>
      </c>
      <c r="J69" s="75">
        <f>(INDEX('Resin Fractions'!$A$24:$I$41,MATCH('Waste Estimate from Population'!$A69,'Resin Fractions'!$A$24:$A$41,0),MATCH('Waste Estimate from Population'!J$1,'Resin Fractions'!$A$24:$I$24,0)))*(VLOOKUP($A69,'Waste Per Capita'!$A$3:$C$18,3,FALSE))*$C69</f>
        <v>233.43505183681967</v>
      </c>
      <c r="K69" s="75">
        <f>(INDEX('Resin Fractions'!$A$24:$I$41,MATCH('Waste Estimate from Population'!$A69,'Resin Fractions'!$A$24:$A$41,0),MATCH('Waste Estimate from Population'!K$1,'Resin Fractions'!$A$24:$I$24,0)))*(VLOOKUP($A69,'Waste Per Capita'!$A$3:$C$18,3,FALSE))*$C69</f>
        <v>3019.2844062219515</v>
      </c>
    </row>
    <row r="70" spans="1:11" x14ac:dyDescent="0.2">
      <c r="A70" s="13">
        <v>2019</v>
      </c>
      <c r="B70" s="68" t="s">
        <v>92</v>
      </c>
      <c r="C70" s="70">
        <v>189691</v>
      </c>
      <c r="D70" s="75">
        <f>(INDEX('Resin Fractions'!$A$24:$I$41,MATCH('Waste Estimate from Population'!$A70,'Resin Fractions'!$A$24:$A$41,0),MATCH('Waste Estimate from Population'!D$1,'Resin Fractions'!$A$24:$I$24,0)))*(VLOOKUP($A70,'Waste Per Capita'!$A$3:$C$18,3,FALSE))*$C70</f>
        <v>1792.8726174642029</v>
      </c>
      <c r="E70" s="75">
        <f>(INDEX('Resin Fractions'!$A$24:$I$41,MATCH('Waste Estimate from Population'!$A70,'Resin Fractions'!$A$24:$A$41,0),MATCH('Waste Estimate from Population'!E$1,'Resin Fractions'!$A$24:$I$24,0)))*(VLOOKUP($A70,'Waste Per Capita'!$A$3:$C$18,3,FALSE))*$C70</f>
        <v>3363.1127761953326</v>
      </c>
      <c r="F70" s="75">
        <f>(INDEX('Resin Fractions'!$A$24:$I$41,MATCH('Waste Estimate from Population'!$A70,'Resin Fractions'!$A$24:$A$41,0),MATCH('Waste Estimate from Population'!F$1,'Resin Fractions'!$A$24:$I$24,0)))*(VLOOKUP($A70,'Waste Per Capita'!$A$3:$C$18,3,FALSE))*$C70</f>
        <v>4660.5386137215319</v>
      </c>
      <c r="G70" s="75">
        <f>(INDEX('Resin Fractions'!$A$24:$I$41,MATCH('Waste Estimate from Population'!$A70,'Resin Fractions'!$A$24:$A$41,0),MATCH('Waste Estimate from Population'!G$1,'Resin Fractions'!$A$24:$I$24,0)))*(VLOOKUP($A70,'Waste Per Capita'!$A$3:$C$18,3,FALSE))*$C70</f>
        <v>8255.9759827314083</v>
      </c>
      <c r="H70" s="75">
        <f>(INDEX('Resin Fractions'!$A$24:$I$41,MATCH('Waste Estimate from Population'!$A70,'Resin Fractions'!$A$24:$A$41,0),MATCH('Waste Estimate from Population'!H$1,'Resin Fractions'!$A$24:$I$24,0)))*(VLOOKUP($A70,'Waste Per Capita'!$A$3:$C$18,3,FALSE))*$C70</f>
        <v>350.692400477018</v>
      </c>
      <c r="I70" s="75">
        <f>(INDEX('Resin Fractions'!$A$24:$I$41,MATCH('Waste Estimate from Population'!$A70,'Resin Fractions'!$A$24:$A$41,0),MATCH('Waste Estimate from Population'!I$1,'Resin Fractions'!$A$24:$I$24,0)))*(VLOOKUP($A70,'Waste Per Capita'!$A$3:$C$18,3,FALSE))*$C70</f>
        <v>1044.5014713618773</v>
      </c>
      <c r="J70" s="75">
        <f>(INDEX('Resin Fractions'!$A$24:$I$41,MATCH('Waste Estimate from Population'!$A70,'Resin Fractions'!$A$24:$A$41,0),MATCH('Waste Estimate from Population'!J$1,'Resin Fractions'!$A$24:$I$24,0)))*(VLOOKUP($A70,'Waste Per Capita'!$A$3:$C$18,3,FALSE))*$C70</f>
        <v>1631.2591054698162</v>
      </c>
      <c r="K70" s="75">
        <f>(INDEX('Resin Fractions'!$A$24:$I$41,MATCH('Waste Estimate from Population'!$A70,'Resin Fractions'!$A$24:$A$41,0),MATCH('Waste Estimate from Population'!K$1,'Resin Fractions'!$A$24:$I$24,0)))*(VLOOKUP($A70,'Waste Per Capita'!$A$3:$C$18,3,FALSE))*$C70</f>
        <v>21098.952967421188</v>
      </c>
    </row>
    <row r="71" spans="1:11" x14ac:dyDescent="0.2">
      <c r="A71" s="13">
        <v>2019</v>
      </c>
      <c r="B71" s="68" t="s">
        <v>93</v>
      </c>
      <c r="C71" s="70">
        <v>1013007</v>
      </c>
      <c r="D71" s="75">
        <f>(INDEX('Resin Fractions'!$A$24:$I$41,MATCH('Waste Estimate from Population'!$A71,'Resin Fractions'!$A$24:$A$41,0),MATCH('Waste Estimate from Population'!D$1,'Resin Fractions'!$A$24:$I$24,0)))*(VLOOKUP($A71,'Waste Per Capita'!$A$3:$C$18,3,FALSE))*$C71</f>
        <v>9574.4790822946779</v>
      </c>
      <c r="E71" s="75">
        <f>(INDEX('Resin Fractions'!$A$24:$I$41,MATCH('Waste Estimate from Population'!$A71,'Resin Fractions'!$A$24:$A$41,0),MATCH('Waste Estimate from Population'!E$1,'Resin Fractions'!$A$24:$I$24,0)))*(VLOOKUP($A71,'Waste Per Capita'!$A$3:$C$18,3,FALSE))*$C71</f>
        <v>17960.03386599947</v>
      </c>
      <c r="F71" s="75">
        <f>(INDEX('Resin Fractions'!$A$24:$I$41,MATCH('Waste Estimate from Population'!$A71,'Resin Fractions'!$A$24:$A$41,0),MATCH('Waste Estimate from Population'!F$1,'Resin Fractions'!$A$24:$I$24,0)))*(VLOOKUP($A71,'Waste Per Capita'!$A$3:$C$18,3,FALSE))*$C71</f>
        <v>24888.678110559846</v>
      </c>
      <c r="G71" s="75">
        <f>(INDEX('Resin Fractions'!$A$24:$I$41,MATCH('Waste Estimate from Population'!$A71,'Resin Fractions'!$A$24:$A$41,0),MATCH('Waste Estimate from Population'!G$1,'Resin Fractions'!$A$24:$I$24,0)))*(VLOOKUP($A71,'Waste Per Capita'!$A$3:$C$18,3,FALSE))*$C71</f>
        <v>44089.395186586582</v>
      </c>
      <c r="H71" s="75">
        <f>(INDEX('Resin Fractions'!$A$24:$I$41,MATCH('Waste Estimate from Population'!$A71,'Resin Fractions'!$A$24:$A$41,0),MATCH('Waste Estimate from Population'!H$1,'Resin Fractions'!$A$24:$I$24,0)))*(VLOOKUP($A71,'Waste Per Capita'!$A$3:$C$18,3,FALSE))*$C71</f>
        <v>1872.8029085724816</v>
      </c>
      <c r="I71" s="75">
        <f>(INDEX('Resin Fractions'!$A$24:$I$41,MATCH('Waste Estimate from Population'!$A71,'Resin Fractions'!$A$24:$A$41,0),MATCH('Waste Estimate from Population'!I$1,'Resin Fractions'!$A$24:$I$24,0)))*(VLOOKUP($A71,'Waste Per Capita'!$A$3:$C$18,3,FALSE))*$C71</f>
        <v>5577.9520483306078</v>
      </c>
      <c r="J71" s="75">
        <f>(INDEX('Resin Fractions'!$A$24:$I$41,MATCH('Waste Estimate from Population'!$A71,'Resin Fractions'!$A$24:$A$41,0),MATCH('Waste Estimate from Population'!J$1,'Resin Fractions'!$A$24:$I$24,0)))*(VLOOKUP($A71,'Waste Per Capita'!$A$3:$C$18,3,FALSE))*$C71</f>
        <v>8711.4143140932465</v>
      </c>
      <c r="K71" s="75">
        <f>(INDEX('Resin Fractions'!$A$24:$I$41,MATCH('Waste Estimate from Population'!$A71,'Resin Fractions'!$A$24:$A$41,0),MATCH('Waste Estimate from Population'!K$1,'Resin Fractions'!$A$24:$I$24,0)))*(VLOOKUP($A71,'Waste Per Capita'!$A$3:$C$18,3,FALSE))*$C71</f>
        <v>112674.75551643693</v>
      </c>
    </row>
    <row r="72" spans="1:11" x14ac:dyDescent="0.2">
      <c r="A72" s="13">
        <v>2019</v>
      </c>
      <c r="B72" s="68" t="s">
        <v>94</v>
      </c>
      <c r="C72" s="70">
        <v>28661</v>
      </c>
      <c r="D72" s="75">
        <f>(INDEX('Resin Fractions'!$A$24:$I$41,MATCH('Waste Estimate from Population'!$A72,'Resin Fractions'!$A$24:$A$41,0),MATCH('Waste Estimate from Population'!D$1,'Resin Fractions'!$A$24:$I$24,0)))*(VLOOKUP($A72,'Waste Per Capita'!$A$3:$C$18,3,FALSE))*$C72</f>
        <v>270.89067003253462</v>
      </c>
      <c r="E72" s="75">
        <f>(INDEX('Resin Fractions'!$A$24:$I$41,MATCH('Waste Estimate from Population'!$A72,'Resin Fractions'!$A$24:$A$41,0),MATCH('Waste Estimate from Population'!E$1,'Resin Fractions'!$A$24:$I$24,0)))*(VLOOKUP($A72,'Waste Per Capita'!$A$3:$C$18,3,FALSE))*$C72</f>
        <v>508.14311316053175</v>
      </c>
      <c r="F72" s="75">
        <f>(INDEX('Resin Fractions'!$A$24:$I$41,MATCH('Waste Estimate from Population'!$A72,'Resin Fractions'!$A$24:$A$41,0),MATCH('Waste Estimate from Population'!F$1,'Resin Fractions'!$A$24:$I$24,0)))*(VLOOKUP($A72,'Waste Per Capita'!$A$3:$C$18,3,FALSE))*$C72</f>
        <v>704.17519654529121</v>
      </c>
      <c r="G72" s="75">
        <f>(INDEX('Resin Fractions'!$A$24:$I$41,MATCH('Waste Estimate from Population'!$A72,'Resin Fractions'!$A$24:$A$41,0),MATCH('Waste Estimate from Population'!G$1,'Resin Fractions'!$A$24:$I$24,0)))*(VLOOKUP($A72,'Waste Per Capita'!$A$3:$C$18,3,FALSE))*$C72</f>
        <v>1247.420951131392</v>
      </c>
      <c r="H72" s="75">
        <f>(INDEX('Resin Fractions'!$A$24:$I$41,MATCH('Waste Estimate from Population'!$A72,'Resin Fractions'!$A$24:$A$41,0),MATCH('Waste Estimate from Population'!H$1,'Resin Fractions'!$A$24:$I$24,0)))*(VLOOKUP($A72,'Waste Per Capita'!$A$3:$C$18,3,FALSE))*$C72</f>
        <v>52.987199656661694</v>
      </c>
      <c r="I72" s="75">
        <f>(INDEX('Resin Fractions'!$A$24:$I$41,MATCH('Waste Estimate from Population'!$A72,'Resin Fractions'!$A$24:$A$41,0),MATCH('Waste Estimate from Population'!I$1,'Resin Fractions'!$A$24:$I$24,0)))*(VLOOKUP($A72,'Waste Per Capita'!$A$3:$C$18,3,FALSE))*$C72</f>
        <v>157.8169584782766</v>
      </c>
      <c r="J72" s="75">
        <f>(INDEX('Resin Fractions'!$A$24:$I$41,MATCH('Waste Estimate from Population'!$A72,'Resin Fractions'!$A$24:$A$41,0),MATCH('Waste Estimate from Population'!J$1,'Resin Fractions'!$A$24:$I$24,0)))*(VLOOKUP($A72,'Waste Per Capita'!$A$3:$C$18,3,FALSE))*$C72</f>
        <v>246.47198455314381</v>
      </c>
      <c r="K72" s="75">
        <f>(INDEX('Resin Fractions'!$A$24:$I$41,MATCH('Waste Estimate from Population'!$A72,'Resin Fractions'!$A$24:$A$41,0),MATCH('Waste Estimate from Population'!K$1,'Resin Fractions'!$A$24:$I$24,0)))*(VLOOKUP($A72,'Waste Per Capita'!$A$3:$C$18,3,FALSE))*$C72</f>
        <v>3187.9060735578319</v>
      </c>
    </row>
    <row r="73" spans="1:11" x14ac:dyDescent="0.2">
      <c r="A73" s="13">
        <v>2019</v>
      </c>
      <c r="B73" s="68" t="s">
        <v>95</v>
      </c>
      <c r="C73" s="70">
        <v>133717</v>
      </c>
      <c r="D73" s="75">
        <f>(INDEX('Resin Fractions'!$A$24:$I$41,MATCH('Waste Estimate from Population'!$A73,'Resin Fractions'!$A$24:$A$41,0),MATCH('Waste Estimate from Population'!D$1,'Resin Fractions'!$A$24:$I$24,0)))*(VLOOKUP($A73,'Waste Per Capita'!$A$3:$C$18,3,FALSE))*$C73</f>
        <v>1263.8319571801553</v>
      </c>
      <c r="E73" s="75">
        <f>(INDEX('Resin Fractions'!$A$24:$I$41,MATCH('Waste Estimate from Population'!$A73,'Resin Fractions'!$A$24:$A$41,0),MATCH('Waste Estimate from Population'!E$1,'Resin Fractions'!$A$24:$I$24,0)))*(VLOOKUP($A73,'Waste Per Capita'!$A$3:$C$18,3,FALSE))*$C73</f>
        <v>2370.7258177483977</v>
      </c>
      <c r="F73" s="75">
        <f>(INDEX('Resin Fractions'!$A$24:$I$41,MATCH('Waste Estimate from Population'!$A73,'Resin Fractions'!$A$24:$A$41,0),MATCH('Waste Estimate from Population'!F$1,'Resin Fractions'!$A$24:$I$24,0)))*(VLOOKUP($A73,'Waste Per Capita'!$A$3:$C$18,3,FALSE))*$C73</f>
        <v>3285.3073778460871</v>
      </c>
      <c r="G73" s="75">
        <f>(INDEX('Resin Fractions'!$A$24:$I$41,MATCH('Waste Estimate from Population'!$A73,'Resin Fractions'!$A$24:$A$41,0),MATCH('Waste Estimate from Population'!G$1,'Resin Fractions'!$A$24:$I$24,0)))*(VLOOKUP($A73,'Waste Per Capita'!$A$3:$C$18,3,FALSE))*$C73</f>
        <v>5819.8034723993005</v>
      </c>
      <c r="H73" s="75">
        <f>(INDEX('Resin Fractions'!$A$24:$I$41,MATCH('Waste Estimate from Population'!$A73,'Resin Fractions'!$A$24:$A$41,0),MATCH('Waste Estimate from Population'!H$1,'Resin Fractions'!$A$24:$I$24,0)))*(VLOOKUP($A73,'Waste Per Capita'!$A$3:$C$18,3,FALSE))*$C73</f>
        <v>247.21012443703401</v>
      </c>
      <c r="I73" s="75">
        <f>(INDEX('Resin Fractions'!$A$24:$I$41,MATCH('Waste Estimate from Population'!$A73,'Resin Fractions'!$A$24:$A$41,0),MATCH('Waste Estimate from Population'!I$1,'Resin Fractions'!$A$24:$I$24,0)))*(VLOOKUP($A73,'Waste Per Capita'!$A$3:$C$18,3,FALSE))*$C73</f>
        <v>736.29008886081124</v>
      </c>
      <c r="J73" s="75">
        <f>(INDEX('Resin Fractions'!$A$24:$I$41,MATCH('Waste Estimate from Population'!$A73,'Resin Fractions'!$A$24:$A$41,0),MATCH('Waste Estimate from Population'!J$1,'Resin Fractions'!$A$24:$I$24,0)))*(VLOOKUP($A73,'Waste Per Capita'!$A$3:$C$18,3,FALSE))*$C73</f>
        <v>1149.9073430268563</v>
      </c>
      <c r="K73" s="75">
        <f>(INDEX('Resin Fractions'!$A$24:$I$41,MATCH('Waste Estimate from Population'!$A73,'Resin Fractions'!$A$24:$A$41,0),MATCH('Waste Estimate from Population'!K$1,'Resin Fractions'!$A$24:$I$24,0)))*(VLOOKUP($A73,'Waste Per Capita'!$A$3:$C$18,3,FALSE))*$C73</f>
        <v>14873.076181498644</v>
      </c>
    </row>
    <row r="74" spans="1:11" x14ac:dyDescent="0.2">
      <c r="A74" s="13">
        <v>2019</v>
      </c>
      <c r="B74" s="68" t="s">
        <v>96</v>
      </c>
      <c r="C74" s="70">
        <v>188552</v>
      </c>
      <c r="D74" s="75">
        <f>(INDEX('Resin Fractions'!$A$24:$I$41,MATCH('Waste Estimate from Population'!$A74,'Resin Fractions'!$A$24:$A$41,0),MATCH('Waste Estimate from Population'!D$1,'Resin Fractions'!$A$24:$I$24,0)))*(VLOOKUP($A74,'Waste Per Capita'!$A$3:$C$18,3,FALSE))*$C74</f>
        <v>1782.1073101418117</v>
      </c>
      <c r="E74" s="75">
        <f>(INDEX('Resin Fractions'!$A$24:$I$41,MATCH('Waste Estimate from Population'!$A74,'Resin Fractions'!$A$24:$A$41,0),MATCH('Waste Estimate from Population'!E$1,'Resin Fractions'!$A$24:$I$24,0)))*(VLOOKUP($A74,'Waste Per Capita'!$A$3:$C$18,3,FALSE))*$C74</f>
        <v>3342.9189586073267</v>
      </c>
      <c r="F74" s="75">
        <f>(INDEX('Resin Fractions'!$A$24:$I$41,MATCH('Waste Estimate from Population'!$A74,'Resin Fractions'!$A$24:$A$41,0),MATCH('Waste Estimate from Population'!F$1,'Resin Fractions'!$A$24:$I$24,0)))*(VLOOKUP($A74,'Waste Per Capita'!$A$3:$C$18,3,FALSE))*$C74</f>
        <v>4632.5544000212039</v>
      </c>
      <c r="G74" s="75">
        <f>(INDEX('Resin Fractions'!$A$24:$I$41,MATCH('Waste Estimate from Population'!$A74,'Resin Fractions'!$A$24:$A$41,0),MATCH('Waste Estimate from Population'!G$1,'Resin Fractions'!$A$24:$I$24,0)))*(VLOOKUP($A74,'Waste Per Capita'!$A$3:$C$18,3,FALSE))*$C74</f>
        <v>8206.4029579472535</v>
      </c>
      <c r="H74" s="75">
        <f>(INDEX('Resin Fractions'!$A$24:$I$41,MATCH('Waste Estimate from Population'!$A74,'Resin Fractions'!$A$24:$A$41,0),MATCH('Waste Estimate from Population'!H$1,'Resin Fractions'!$A$24:$I$24,0)))*(VLOOKUP($A74,'Waste Per Capita'!$A$3:$C$18,3,FALSE))*$C74</f>
        <v>348.58666723641448</v>
      </c>
      <c r="I74" s="75">
        <f>(INDEX('Resin Fractions'!$A$24:$I$41,MATCH('Waste Estimate from Population'!$A74,'Resin Fractions'!$A$24:$A$41,0),MATCH('Waste Estimate from Population'!I$1,'Resin Fractions'!$A$24:$I$24,0)))*(VLOOKUP($A74,'Waste Per Capita'!$A$3:$C$18,3,FALSE))*$C74</f>
        <v>1038.2297601268626</v>
      </c>
      <c r="J74" s="75">
        <f>(INDEX('Resin Fractions'!$A$24:$I$41,MATCH('Waste Estimate from Population'!$A74,'Resin Fractions'!$A$24:$A$41,0),MATCH('Waste Estimate from Population'!J$1,'Resin Fractions'!$A$24:$I$24,0)))*(VLOOKUP($A74,'Waste Per Capita'!$A$3:$C$18,3,FALSE))*$C74</f>
        <v>1621.4642068128946</v>
      </c>
      <c r="K74" s="75">
        <f>(INDEX('Resin Fractions'!$A$24:$I$41,MATCH('Waste Estimate from Population'!$A74,'Resin Fractions'!$A$24:$A$41,0),MATCH('Waste Estimate from Population'!K$1,'Resin Fractions'!$A$24:$I$24,0)))*(VLOOKUP($A74,'Waste Per Capita'!$A$3:$C$18,3,FALSE))*$C74</f>
        <v>20972.264260893771</v>
      </c>
    </row>
    <row r="75" spans="1:11" x14ac:dyDescent="0.2">
      <c r="A75" s="13">
        <v>2019</v>
      </c>
      <c r="B75" s="68" t="s">
        <v>97</v>
      </c>
      <c r="C75" s="70">
        <v>18569</v>
      </c>
      <c r="D75" s="75">
        <f>(INDEX('Resin Fractions'!$A$24:$I$41,MATCH('Waste Estimate from Population'!$A75,'Resin Fractions'!$A$24:$A$41,0),MATCH('Waste Estimate from Population'!D$1,'Resin Fractions'!$A$24:$I$24,0)))*(VLOOKUP($A75,'Waste Per Capita'!$A$3:$C$18,3,FALSE))*$C75</f>
        <v>175.50569944643016</v>
      </c>
      <c r="E75" s="75">
        <f>(INDEX('Resin Fractions'!$A$24:$I$41,MATCH('Waste Estimate from Population'!$A75,'Resin Fractions'!$A$24:$A$41,0),MATCH('Waste Estimate from Population'!E$1,'Resin Fractions'!$A$24:$I$24,0)))*(VLOOKUP($A75,'Waste Per Capita'!$A$3:$C$18,3,FALSE))*$C75</f>
        <v>329.21773379428191</v>
      </c>
      <c r="F75" s="75">
        <f>(INDEX('Resin Fractions'!$A$24:$I$41,MATCH('Waste Estimate from Population'!$A75,'Resin Fractions'!$A$24:$A$41,0),MATCH('Waste Estimate from Population'!F$1,'Resin Fractions'!$A$24:$I$24,0)))*(VLOOKUP($A75,'Waste Per Capita'!$A$3:$C$18,3,FALSE))*$C75</f>
        <v>456.22376137083535</v>
      </c>
      <c r="G75" s="75">
        <f>(INDEX('Resin Fractions'!$A$24:$I$41,MATCH('Waste Estimate from Population'!$A75,'Resin Fractions'!$A$24:$A$41,0),MATCH('Waste Estimate from Population'!G$1,'Resin Fractions'!$A$24:$I$24,0)))*(VLOOKUP($A75,'Waste Per Capita'!$A$3:$C$18,3,FALSE))*$C75</f>
        <v>808.18393083140222</v>
      </c>
      <c r="H75" s="75">
        <f>(INDEX('Resin Fractions'!$A$24:$I$41,MATCH('Waste Estimate from Population'!$A75,'Resin Fractions'!$A$24:$A$41,0),MATCH('Waste Estimate from Population'!H$1,'Resin Fractions'!$A$24:$I$24,0)))*(VLOOKUP($A75,'Waste Per Capita'!$A$3:$C$18,3,FALSE))*$C75</f>
        <v>34.329552717091204</v>
      </c>
      <c r="I75" s="75">
        <f>(INDEX('Resin Fractions'!$A$24:$I$41,MATCH('Waste Estimate from Population'!$A75,'Resin Fractions'!$A$24:$A$41,0),MATCH('Waste Estimate from Population'!I$1,'Resin Fractions'!$A$24:$I$24,0)))*(VLOOKUP($A75,'Waste Per Capita'!$A$3:$C$18,3,FALSE))*$C75</f>
        <v>102.24706402369485</v>
      </c>
      <c r="J75" s="75">
        <f>(INDEX('Resin Fractions'!$A$24:$I$41,MATCH('Waste Estimate from Population'!$A75,'Resin Fractions'!$A$24:$A$41,0),MATCH('Waste Estimate from Population'!J$1,'Resin Fractions'!$A$24:$I$24,0)))*(VLOOKUP($A75,'Waste Per Capita'!$A$3:$C$18,3,FALSE))*$C75</f>
        <v>159.68522665529213</v>
      </c>
      <c r="K75" s="75">
        <f>(INDEX('Resin Fractions'!$A$24:$I$41,MATCH('Waste Estimate from Population'!$A75,'Resin Fractions'!$A$24:$A$41,0),MATCH('Waste Estimate from Population'!K$1,'Resin Fractions'!$A$24:$I$24,0)))*(VLOOKUP($A75,'Waste Per Capita'!$A$3:$C$18,3,FALSE))*$C75</f>
        <v>2065.3929688390281</v>
      </c>
    </row>
    <row r="76" spans="1:11" x14ac:dyDescent="0.2">
      <c r="A76" s="13">
        <v>2019</v>
      </c>
      <c r="B76" s="68" t="s">
        <v>98</v>
      </c>
      <c r="C76" s="70">
        <v>907065</v>
      </c>
      <c r="D76" s="75">
        <f>(INDEX('Resin Fractions'!$A$24:$I$41,MATCH('Waste Estimate from Population'!$A76,'Resin Fractions'!$A$24:$A$41,0),MATCH('Waste Estimate from Population'!D$1,'Resin Fractions'!$A$24:$I$24,0)))*(VLOOKUP($A76,'Waste Per Capita'!$A$3:$C$18,3,FALSE))*$C76</f>
        <v>8573.1637281693238</v>
      </c>
      <c r="E76" s="75">
        <f>(INDEX('Resin Fractions'!$A$24:$I$41,MATCH('Waste Estimate from Population'!$A76,'Resin Fractions'!$A$24:$A$41,0),MATCH('Waste Estimate from Population'!E$1,'Resin Fractions'!$A$24:$I$24,0)))*(VLOOKUP($A76,'Waste Per Capita'!$A$3:$C$18,3,FALSE))*$C76</f>
        <v>16081.742888906798</v>
      </c>
      <c r="F76" s="75">
        <f>(INDEX('Resin Fractions'!$A$24:$I$41,MATCH('Waste Estimate from Population'!$A76,'Resin Fractions'!$A$24:$A$41,0),MATCH('Waste Estimate from Population'!F$1,'Resin Fractions'!$A$24:$I$24,0)))*(VLOOKUP($A76,'Waste Per Capita'!$A$3:$C$18,3,FALSE))*$C76</f>
        <v>22285.777699813494</v>
      </c>
      <c r="G76" s="75">
        <f>(INDEX('Resin Fractions'!$A$24:$I$41,MATCH('Waste Estimate from Population'!$A76,'Resin Fractions'!$A$24:$A$41,0),MATCH('Waste Estimate from Population'!G$1,'Resin Fractions'!$A$24:$I$24,0)))*(VLOOKUP($A76,'Waste Per Capita'!$A$3:$C$18,3,FALSE))*$C76</f>
        <v>39478.451032343466</v>
      </c>
      <c r="H76" s="75">
        <f>(INDEX('Resin Fractions'!$A$24:$I$41,MATCH('Waste Estimate from Population'!$A76,'Resin Fractions'!$A$24:$A$41,0),MATCH('Waste Estimate from Population'!H$1,'Resin Fractions'!$A$24:$I$24,0)))*(VLOOKUP($A76,'Waste Per Capita'!$A$3:$C$18,3,FALSE))*$C76</f>
        <v>1676.941985854291</v>
      </c>
      <c r="I76" s="75">
        <f>(INDEX('Resin Fractions'!$A$24:$I$41,MATCH('Waste Estimate from Population'!$A76,'Resin Fractions'!$A$24:$A$41,0),MATCH('Waste Estimate from Population'!I$1,'Resin Fractions'!$A$24:$I$24,0)))*(VLOOKUP($A76,'Waste Per Capita'!$A$3:$C$18,3,FALSE))*$C76</f>
        <v>4994.6003085062612</v>
      </c>
      <c r="J76" s="75">
        <f>(INDEX('Resin Fractions'!$A$24:$I$41,MATCH('Waste Estimate from Population'!$A76,'Resin Fractions'!$A$24:$A$41,0),MATCH('Waste Estimate from Population'!J$1,'Resin Fractions'!$A$24:$I$24,0)))*(VLOOKUP($A76,'Waste Per Capita'!$A$3:$C$18,3,FALSE))*$C76</f>
        <v>7800.359745601947</v>
      </c>
      <c r="K76" s="75">
        <f>(INDEX('Resin Fractions'!$A$24:$I$41,MATCH('Waste Estimate from Population'!$A76,'Resin Fractions'!$A$24:$A$41,0),MATCH('Waste Estimate from Population'!K$1,'Resin Fractions'!$A$24:$I$24,0)))*(VLOOKUP($A76,'Waste Per Capita'!$A$3:$C$18,3,FALSE))*$C76</f>
        <v>100891.0373891956</v>
      </c>
    </row>
    <row r="77" spans="1:11" x14ac:dyDescent="0.2">
      <c r="A77" s="13">
        <v>2019</v>
      </c>
      <c r="B77" s="68" t="s">
        <v>99</v>
      </c>
      <c r="C77" s="70">
        <v>152762</v>
      </c>
      <c r="D77" s="75">
        <f>(INDEX('Resin Fractions'!$A$24:$I$41,MATCH('Waste Estimate from Population'!$A77,'Resin Fractions'!$A$24:$A$41,0),MATCH('Waste Estimate from Population'!D$1,'Resin Fractions'!$A$24:$I$24,0)))*(VLOOKUP($A77,'Waste Per Capita'!$A$3:$C$18,3,FALSE))*$C77</f>
        <v>1443.8365910299729</v>
      </c>
      <c r="E77" s="75">
        <f>(INDEX('Resin Fractions'!$A$24:$I$41,MATCH('Waste Estimate from Population'!$A77,'Resin Fractions'!$A$24:$A$41,0),MATCH('Waste Estimate from Population'!E$1,'Resin Fractions'!$A$24:$I$24,0)))*(VLOOKUP($A77,'Waste Per Capita'!$A$3:$C$18,3,FALSE))*$C77</f>
        <v>2708.3827588928912</v>
      </c>
      <c r="F77" s="75">
        <f>(INDEX('Resin Fractions'!$A$24:$I$41,MATCH('Waste Estimate from Population'!$A77,'Resin Fractions'!$A$24:$A$41,0),MATCH('Waste Estimate from Population'!F$1,'Resin Fractions'!$A$24:$I$24,0)))*(VLOOKUP($A77,'Waste Per Capita'!$A$3:$C$18,3,FALSE))*$C77</f>
        <v>3753.2260344946712</v>
      </c>
      <c r="G77" s="75">
        <f>(INDEX('Resin Fractions'!$A$24:$I$41,MATCH('Waste Estimate from Population'!$A77,'Resin Fractions'!$A$24:$A$41,0),MATCH('Waste Estimate from Population'!G$1,'Resin Fractions'!$A$24:$I$24,0)))*(VLOOKUP($A77,'Waste Per Capita'!$A$3:$C$18,3,FALSE))*$C77</f>
        <v>6648.7044882151258</v>
      </c>
      <c r="H77" s="75">
        <f>(INDEX('Resin Fractions'!$A$24:$I$41,MATCH('Waste Estimate from Population'!$A77,'Resin Fractions'!$A$24:$A$41,0),MATCH('Waste Estimate from Population'!H$1,'Resin Fractions'!$A$24:$I$24,0)))*(VLOOKUP($A77,'Waste Per Capita'!$A$3:$C$18,3,FALSE))*$C77</f>
        <v>282.41968507557146</v>
      </c>
      <c r="I77" s="75">
        <f>(INDEX('Resin Fractions'!$A$24:$I$41,MATCH('Waste Estimate from Population'!$A77,'Resin Fractions'!$A$24:$A$41,0),MATCH('Waste Estimate from Population'!I$1,'Resin Fractions'!$A$24:$I$24,0)))*(VLOOKUP($A77,'Waste Per Capita'!$A$3:$C$18,3,FALSE))*$C77</f>
        <v>841.15816653496006</v>
      </c>
      <c r="J77" s="75">
        <f>(INDEX('Resin Fractions'!$A$24:$I$41,MATCH('Waste Estimate from Population'!$A77,'Resin Fractions'!$A$24:$A$41,0),MATCH('Waste Estimate from Population'!J$1,'Resin Fractions'!$A$24:$I$24,0)))*(VLOOKUP($A77,'Waste Per Capita'!$A$3:$C$18,3,FALSE))*$C77</f>
        <v>1313.6859601656381</v>
      </c>
      <c r="K77" s="75">
        <f>(INDEX('Resin Fractions'!$A$24:$I$41,MATCH('Waste Estimate from Population'!$A77,'Resin Fractions'!$A$24:$A$41,0),MATCH('Waste Estimate from Population'!K$1,'Resin Fractions'!$A$24:$I$24,0)))*(VLOOKUP($A77,'Waste Per Capita'!$A$3:$C$18,3,FALSE))*$C77</f>
        <v>16991.413684408832</v>
      </c>
    </row>
    <row r="78" spans="1:11" x14ac:dyDescent="0.2">
      <c r="A78" s="13">
        <v>2019</v>
      </c>
      <c r="B78" s="68" t="s">
        <v>100</v>
      </c>
      <c r="C78" s="70">
        <v>64187</v>
      </c>
      <c r="D78" s="75">
        <f>(INDEX('Resin Fractions'!$A$24:$I$41,MATCH('Waste Estimate from Population'!$A78,'Resin Fractions'!$A$24:$A$41,0),MATCH('Waste Estimate from Population'!D$1,'Resin Fractions'!$A$24:$I$24,0)))*(VLOOKUP($A78,'Waste Per Capita'!$A$3:$C$18,3,FALSE))*$C78</f>
        <v>606.66618182820901</v>
      </c>
      <c r="E78" s="75">
        <f>(INDEX('Resin Fractions'!$A$24:$I$41,MATCH('Waste Estimate from Population'!$A78,'Resin Fractions'!$A$24:$A$41,0),MATCH('Waste Estimate from Population'!E$1,'Resin Fractions'!$A$24:$I$24,0)))*(VLOOKUP($A78,'Waste Per Capita'!$A$3:$C$18,3,FALSE))*$C78</f>
        <v>1137.998744092497</v>
      </c>
      <c r="F78" s="75">
        <f>(INDEX('Resin Fractions'!$A$24:$I$41,MATCH('Waste Estimate from Population'!$A78,'Resin Fractions'!$A$24:$A$41,0),MATCH('Waste Estimate from Population'!F$1,'Resin Fractions'!$A$24:$I$24,0)))*(VLOOKUP($A78,'Waste Per Capita'!$A$3:$C$18,3,FALSE))*$C78</f>
        <v>1577.0173176320645</v>
      </c>
      <c r="G78" s="75">
        <f>(INDEX('Resin Fractions'!$A$24:$I$41,MATCH('Waste Estimate from Population'!$A78,'Resin Fractions'!$A$24:$A$41,0),MATCH('Waste Estimate from Population'!G$1,'Resin Fractions'!$A$24:$I$24,0)))*(VLOOKUP($A78,'Waste Per Capita'!$A$3:$C$18,3,FALSE))*$C78</f>
        <v>2793.6292728889662</v>
      </c>
      <c r="H78" s="75">
        <f>(INDEX('Resin Fractions'!$A$24:$I$41,MATCH('Waste Estimate from Population'!$A78,'Resin Fractions'!$A$24:$A$41,0),MATCH('Waste Estimate from Population'!H$1,'Resin Fractions'!$A$24:$I$24,0)))*(VLOOKUP($A78,'Waste Per Capita'!$A$3:$C$18,3,FALSE))*$C78</f>
        <v>118.66611019720681</v>
      </c>
      <c r="I78" s="75">
        <f>(INDEX('Resin Fractions'!$A$24:$I$41,MATCH('Waste Estimate from Population'!$A78,'Resin Fractions'!$A$24:$A$41,0),MATCH('Waste Estimate from Population'!I$1,'Resin Fractions'!$A$24:$I$24,0)))*(VLOOKUP($A78,'Waste Per Capita'!$A$3:$C$18,3,FALSE))*$C78</f>
        <v>353.43488063379294</v>
      </c>
      <c r="J78" s="75">
        <f>(INDEX('Resin Fractions'!$A$24:$I$41,MATCH('Waste Estimate from Population'!$A78,'Resin Fractions'!$A$24:$A$41,0),MATCH('Waste Estimate from Population'!J$1,'Resin Fractions'!$A$24:$I$24,0)))*(VLOOKUP($A78,'Waste Per Capita'!$A$3:$C$18,3,FALSE))*$C78</f>
        <v>551.97994740283457</v>
      </c>
      <c r="K78" s="75">
        <f>(INDEX('Resin Fractions'!$A$24:$I$41,MATCH('Waste Estimate from Population'!$A78,'Resin Fractions'!$A$24:$A$41,0),MATCH('Waste Estimate from Population'!K$1,'Resin Fractions'!$A$24:$I$24,0)))*(VLOOKUP($A78,'Waste Per Capita'!$A$3:$C$18,3,FALSE))*$C78</f>
        <v>7139.3924546755716</v>
      </c>
    </row>
    <row r="79" spans="1:11" x14ac:dyDescent="0.2">
      <c r="A79" s="13">
        <v>2019</v>
      </c>
      <c r="B79" s="68" t="s">
        <v>101</v>
      </c>
      <c r="C79" s="70">
        <v>29235</v>
      </c>
      <c r="D79" s="75">
        <f>(INDEX('Resin Fractions'!$A$24:$I$41,MATCH('Waste Estimate from Population'!$A79,'Resin Fractions'!$A$24:$A$41,0),MATCH('Waste Estimate from Population'!D$1,'Resin Fractions'!$A$24:$I$24,0)))*(VLOOKUP($A79,'Waste Per Capita'!$A$3:$C$18,3,FALSE))*$C79</f>
        <v>276.3158556366194</v>
      </c>
      <c r="E79" s="75">
        <f>(INDEX('Resin Fractions'!$A$24:$I$41,MATCH('Waste Estimate from Population'!$A79,'Resin Fractions'!$A$24:$A$41,0),MATCH('Waste Estimate from Population'!E$1,'Resin Fractions'!$A$24:$I$24,0)))*(VLOOKUP($A79,'Waste Per Capita'!$A$3:$C$18,3,FALSE))*$C79</f>
        <v>518.31980437696336</v>
      </c>
      <c r="F79" s="75">
        <f>(INDEX('Resin Fractions'!$A$24:$I$41,MATCH('Waste Estimate from Population'!$A79,'Resin Fractions'!$A$24:$A$41,0),MATCH('Waste Estimate from Population'!F$1,'Resin Fractions'!$A$24:$I$24,0)))*(VLOOKUP($A79,'Waste Per Capita'!$A$3:$C$18,3,FALSE))*$C79</f>
        <v>718.27786438022349</v>
      </c>
      <c r="G79" s="75">
        <f>(INDEX('Resin Fractions'!$A$24:$I$41,MATCH('Waste Estimate from Population'!$A79,'Resin Fractions'!$A$24:$A$41,0),MATCH('Waste Estimate from Population'!G$1,'Resin Fractions'!$A$24:$I$24,0)))*(VLOOKUP($A79,'Waste Per Capita'!$A$3:$C$18,3,FALSE))*$C79</f>
        <v>1272.4033183184902</v>
      </c>
      <c r="H79" s="75">
        <f>(INDEX('Resin Fractions'!$A$24:$I$41,MATCH('Waste Estimate from Population'!$A79,'Resin Fractions'!$A$24:$A$41,0),MATCH('Waste Estimate from Population'!H$1,'Resin Fractions'!$A$24:$I$24,0)))*(VLOOKUP($A79,'Waste Per Capita'!$A$3:$C$18,3,FALSE))*$C79</f>
        <v>54.048385679582168</v>
      </c>
      <c r="I79" s="75">
        <f>(INDEX('Resin Fractions'!$A$24:$I$41,MATCH('Waste Estimate from Population'!$A79,'Resin Fractions'!$A$24:$A$41,0),MATCH('Waste Estimate from Population'!I$1,'Resin Fractions'!$A$24:$I$24,0)))*(VLOOKUP($A79,'Waste Per Capita'!$A$3:$C$18,3,FALSE))*$C79</f>
        <v>160.97759258617691</v>
      </c>
      <c r="J79" s="75">
        <f>(INDEX('Resin Fractions'!$A$24:$I$41,MATCH('Waste Estimate from Population'!$A79,'Resin Fractions'!$A$24:$A$41,0),MATCH('Waste Estimate from Population'!J$1,'Resin Fractions'!$A$24:$I$24,0)))*(VLOOKUP($A79,'Waste Per Capita'!$A$3:$C$18,3,FALSE))*$C79</f>
        <v>251.4081319008813</v>
      </c>
      <c r="K79" s="75">
        <f>(INDEX('Resin Fractions'!$A$24:$I$41,MATCH('Waste Estimate from Population'!$A79,'Resin Fractions'!$A$24:$A$41,0),MATCH('Waste Estimate from Population'!K$1,'Resin Fractions'!$A$24:$I$24,0)))*(VLOOKUP($A79,'Waste Per Capita'!$A$3:$C$18,3,FALSE))*$C79</f>
        <v>3251.7509528789374</v>
      </c>
    </row>
    <row r="80" spans="1:11" x14ac:dyDescent="0.2">
      <c r="A80" s="13">
        <v>2019</v>
      </c>
      <c r="B80" s="68" t="s">
        <v>102</v>
      </c>
      <c r="C80" s="70">
        <v>10163139</v>
      </c>
      <c r="D80" s="75">
        <f>(INDEX('Resin Fractions'!$A$24:$I$41,MATCH('Waste Estimate from Population'!$A80,'Resin Fractions'!$A$24:$A$41,0),MATCH('Waste Estimate from Population'!D$1,'Resin Fractions'!$A$24:$I$24,0)))*(VLOOKUP($A80,'Waste Per Capita'!$A$3:$C$18,3,FALSE))*$C80</f>
        <v>96057.343893924975</v>
      </c>
      <c r="E80" s="75">
        <f>(INDEX('Resin Fractions'!$A$24:$I$41,MATCH('Waste Estimate from Population'!$A80,'Resin Fractions'!$A$24:$A$41,0),MATCH('Waste Estimate from Population'!E$1,'Resin Fractions'!$A$24:$I$24,0)))*(VLOOKUP($A80,'Waste Per Capita'!$A$3:$C$18,3,FALSE))*$C80</f>
        <v>180186.63308828071</v>
      </c>
      <c r="F80" s="75">
        <f>(INDEX('Resin Fractions'!$A$24:$I$41,MATCH('Waste Estimate from Population'!$A80,'Resin Fractions'!$A$24:$A$41,0),MATCH('Waste Estimate from Population'!F$1,'Resin Fractions'!$A$24:$I$24,0)))*(VLOOKUP($A80,'Waste Per Capita'!$A$3:$C$18,3,FALSE))*$C80</f>
        <v>249699.25692900157</v>
      </c>
      <c r="G80" s="75">
        <f>(INDEX('Resin Fractions'!$A$24:$I$41,MATCH('Waste Estimate from Population'!$A80,'Resin Fractions'!$A$24:$A$41,0),MATCH('Waste Estimate from Population'!G$1,'Resin Fractions'!$A$24:$I$24,0)))*(VLOOKUP($A80,'Waste Per Capita'!$A$3:$C$18,3,FALSE))*$C80</f>
        <v>442333.22346954205</v>
      </c>
      <c r="H80" s="75">
        <f>(INDEX('Resin Fractions'!$A$24:$I$41,MATCH('Waste Estimate from Population'!$A80,'Resin Fractions'!$A$24:$A$41,0),MATCH('Waste Estimate from Population'!H$1,'Resin Fractions'!$A$24:$I$24,0)))*(VLOOKUP($A80,'Waste Per Capita'!$A$3:$C$18,3,FALSE))*$C80</f>
        <v>18789.16560243554</v>
      </c>
      <c r="I80" s="75">
        <f>(INDEX('Resin Fractions'!$A$24:$I$41,MATCH('Waste Estimate from Population'!$A80,'Resin Fractions'!$A$24:$A$41,0),MATCH('Waste Estimate from Population'!I$1,'Resin Fractions'!$A$24:$I$24,0)))*(VLOOKUP($A80,'Waste Per Capita'!$A$3:$C$18,3,FALSE))*$C80</f>
        <v>55961.60934970704</v>
      </c>
      <c r="J80" s="75">
        <f>(INDEX('Resin Fractions'!$A$24:$I$41,MATCH('Waste Estimate from Population'!$A80,'Resin Fractions'!$A$24:$A$41,0),MATCH('Waste Estimate from Population'!J$1,'Resin Fractions'!$A$24:$I$24,0)))*(VLOOKUP($A80,'Waste Per Capita'!$A$3:$C$18,3,FALSE))*$C80</f>
        <v>87398.521985257088</v>
      </c>
      <c r="K80" s="75">
        <f>(INDEX('Resin Fractions'!$A$24:$I$41,MATCH('Waste Estimate from Population'!$A80,'Resin Fractions'!$A$24:$A$41,0),MATCH('Waste Estimate from Population'!K$1,'Resin Fractions'!$A$24:$I$24,0)))*(VLOOKUP($A80,'Waste Per Capita'!$A$3:$C$18,3,FALSE))*$C80</f>
        <v>1130425.7543181491</v>
      </c>
    </row>
    <row r="81" spans="1:11" x14ac:dyDescent="0.2">
      <c r="A81" s="13">
        <v>2019</v>
      </c>
      <c r="B81" s="68" t="s">
        <v>103</v>
      </c>
      <c r="C81" s="70">
        <v>157969</v>
      </c>
      <c r="D81" s="75">
        <f>(INDEX('Resin Fractions'!$A$24:$I$41,MATCH('Waste Estimate from Population'!$A81,'Resin Fractions'!$A$24:$A$41,0),MATCH('Waste Estimate from Population'!D$1,'Resin Fractions'!$A$24:$I$24,0)))*(VLOOKUP($A81,'Waste Per Capita'!$A$3:$C$18,3,FALSE))*$C81</f>
        <v>1493.0507747241707</v>
      </c>
      <c r="E81" s="75">
        <f>(INDEX('Resin Fractions'!$A$24:$I$41,MATCH('Waste Estimate from Population'!$A81,'Resin Fractions'!$A$24:$A$41,0),MATCH('Waste Estimate from Population'!E$1,'Resin Fractions'!$A$24:$I$24,0)))*(VLOOKUP($A81,'Waste Per Capita'!$A$3:$C$18,3,FALSE))*$C81</f>
        <v>2800.6998863562349</v>
      </c>
      <c r="F81" s="75">
        <f>(INDEX('Resin Fractions'!$A$24:$I$41,MATCH('Waste Estimate from Population'!$A81,'Resin Fractions'!$A$24:$A$41,0),MATCH('Waste Estimate from Population'!F$1,'Resin Fractions'!$A$24:$I$24,0)))*(VLOOKUP($A81,'Waste Per Capita'!$A$3:$C$18,3,FALSE))*$C81</f>
        <v>3881.1573784258435</v>
      </c>
      <c r="G81" s="75">
        <f>(INDEX('Resin Fractions'!$A$24:$I$41,MATCH('Waste Estimate from Population'!$A81,'Resin Fractions'!$A$24:$A$41,0),MATCH('Waste Estimate from Population'!G$1,'Resin Fractions'!$A$24:$I$24,0)))*(VLOOKUP($A81,'Waste Per Capita'!$A$3:$C$18,3,FALSE))*$C81</f>
        <v>6875.3302476980871</v>
      </c>
      <c r="H81" s="75">
        <f>(INDEX('Resin Fractions'!$A$24:$I$41,MATCH('Waste Estimate from Population'!$A81,'Resin Fractions'!$A$24:$A$41,0),MATCH('Waste Estimate from Population'!H$1,'Resin Fractions'!$A$24:$I$24,0)))*(VLOOKUP($A81,'Waste Per Capita'!$A$3:$C$18,3,FALSE))*$C81</f>
        <v>292.04615828349296</v>
      </c>
      <c r="I81" s="75">
        <f>(INDEX('Resin Fractions'!$A$24:$I$41,MATCH('Waste Estimate from Population'!$A81,'Resin Fractions'!$A$24:$A$41,0),MATCH('Waste Estimate from Population'!I$1,'Resin Fractions'!$A$24:$I$24,0)))*(VLOOKUP($A81,'Waste Per Capita'!$A$3:$C$18,3,FALSE))*$C81</f>
        <v>869.82963308519857</v>
      </c>
      <c r="J81" s="75">
        <f>(INDEX('Resin Fractions'!$A$24:$I$41,MATCH('Waste Estimate from Population'!$A81,'Resin Fractions'!$A$24:$A$41,0),MATCH('Waste Estimate from Population'!J$1,'Resin Fractions'!$A$24:$I$24,0)))*(VLOOKUP($A81,'Waste Per Capita'!$A$3:$C$18,3,FALSE))*$C81</f>
        <v>1358.4638682486855</v>
      </c>
      <c r="K81" s="75">
        <f>(INDEX('Resin Fractions'!$A$24:$I$41,MATCH('Waste Estimate from Population'!$A81,'Resin Fractions'!$A$24:$A$41,0),MATCH('Waste Estimate from Population'!K$1,'Resin Fractions'!$A$24:$I$24,0)))*(VLOOKUP($A81,'Waste Per Capita'!$A$3:$C$18,3,FALSE))*$C81</f>
        <v>17570.577946821715</v>
      </c>
    </row>
    <row r="82" spans="1:11" x14ac:dyDescent="0.2">
      <c r="A82" s="13">
        <v>2019</v>
      </c>
      <c r="B82" s="68" t="s">
        <v>104</v>
      </c>
      <c r="C82" s="70">
        <v>261478</v>
      </c>
      <c r="D82" s="75">
        <f>(INDEX('Resin Fractions'!$A$24:$I$41,MATCH('Waste Estimate from Population'!$A82,'Resin Fractions'!$A$24:$A$41,0),MATCH('Waste Estimate from Population'!D$1,'Resin Fractions'!$A$24:$I$24,0)))*(VLOOKUP($A82,'Waste Per Capita'!$A$3:$C$18,3,FALSE))*$C82</f>
        <v>2471.3705250607823</v>
      </c>
      <c r="E82" s="75">
        <f>(INDEX('Resin Fractions'!$A$24:$I$41,MATCH('Waste Estimate from Population'!$A82,'Resin Fractions'!$A$24:$A$41,0),MATCH('Waste Estimate from Population'!E$1,'Resin Fractions'!$A$24:$I$24,0)))*(VLOOKUP($A82,'Waste Per Capita'!$A$3:$C$18,3,FALSE))*$C82</f>
        <v>4635.8551670559127</v>
      </c>
      <c r="F82" s="75">
        <f>(INDEX('Resin Fractions'!$A$24:$I$41,MATCH('Waste Estimate from Population'!$A82,'Resin Fractions'!$A$24:$A$41,0),MATCH('Waste Estimate from Population'!F$1,'Resin Fractions'!$A$24:$I$24,0)))*(VLOOKUP($A82,'Waste Per Capita'!$A$3:$C$18,3,FALSE))*$C82</f>
        <v>6424.2811500739554</v>
      </c>
      <c r="G82" s="75">
        <f>(INDEX('Resin Fractions'!$A$24:$I$41,MATCH('Waste Estimate from Population'!$A82,'Resin Fractions'!$A$24:$A$41,0),MATCH('Waste Estimate from Population'!G$1,'Resin Fractions'!$A$24:$I$24,0)))*(VLOOKUP($A82,'Waste Per Capita'!$A$3:$C$18,3,FALSE))*$C82</f>
        <v>11380.382242766622</v>
      </c>
      <c r="H82" s="75">
        <f>(INDEX('Resin Fractions'!$A$24:$I$41,MATCH('Waste Estimate from Population'!$A82,'Resin Fractions'!$A$24:$A$41,0),MATCH('Waste Estimate from Population'!H$1,'Resin Fractions'!$A$24:$I$24,0)))*(VLOOKUP($A82,'Waste Per Capita'!$A$3:$C$18,3,FALSE))*$C82</f>
        <v>483.4090573191649</v>
      </c>
      <c r="I82" s="75">
        <f>(INDEX('Resin Fractions'!$A$24:$I$41,MATCH('Waste Estimate from Population'!$A82,'Resin Fractions'!$A$24:$A$41,0),MATCH('Waste Estimate from Population'!I$1,'Resin Fractions'!$A$24:$I$24,0)))*(VLOOKUP($A82,'Waste Per Capita'!$A$3:$C$18,3,FALSE))*$C82</f>
        <v>1439.7844691037581</v>
      </c>
      <c r="J82" s="75">
        <f>(INDEX('Resin Fractions'!$A$24:$I$41,MATCH('Waste Estimate from Population'!$A82,'Resin Fractions'!$A$24:$A$41,0),MATCH('Waste Estimate from Population'!J$1,'Resin Fractions'!$A$24:$I$24,0)))*(VLOOKUP($A82,'Waste Per Capita'!$A$3:$C$18,3,FALSE))*$C82</f>
        <v>2248.5957076510567</v>
      </c>
      <c r="K82" s="75">
        <f>(INDEX('Resin Fractions'!$A$24:$I$41,MATCH('Waste Estimate from Population'!$A82,'Resin Fractions'!$A$24:$A$41,0),MATCH('Waste Estimate from Population'!K$1,'Resin Fractions'!$A$24:$I$24,0)))*(VLOOKUP($A82,'Waste Per Capita'!$A$3:$C$18,3,FALSE))*$C82</f>
        <v>29083.678319031256</v>
      </c>
    </row>
    <row r="83" spans="1:11" x14ac:dyDescent="0.2">
      <c r="A83" s="13">
        <v>2019</v>
      </c>
      <c r="B83" s="68" t="s">
        <v>105</v>
      </c>
      <c r="C83" s="70">
        <v>18066</v>
      </c>
      <c r="D83" s="75">
        <f>(INDEX('Resin Fractions'!$A$24:$I$41,MATCH('Waste Estimate from Population'!$A83,'Resin Fractions'!$A$24:$A$41,0),MATCH('Waste Estimate from Population'!D$1,'Resin Fractions'!$A$24:$I$24,0)))*(VLOOKUP($A83,'Waste Per Capita'!$A$3:$C$18,3,FALSE))*$C83</f>
        <v>170.75157338570776</v>
      </c>
      <c r="E83" s="75">
        <f>(INDEX('Resin Fractions'!$A$24:$I$41,MATCH('Waste Estimate from Population'!$A83,'Resin Fractions'!$A$24:$A$41,0),MATCH('Waste Estimate from Population'!E$1,'Resin Fractions'!$A$24:$I$24,0)))*(VLOOKUP($A83,'Waste Per Capita'!$A$3:$C$18,3,FALSE))*$C83</f>
        <v>320.29983190949957</v>
      </c>
      <c r="F83" s="75">
        <f>(INDEX('Resin Fractions'!$A$24:$I$41,MATCH('Waste Estimate from Population'!$A83,'Resin Fractions'!$A$24:$A$41,0),MATCH('Waste Estimate from Population'!F$1,'Resin Fractions'!$A$24:$I$24,0)))*(VLOOKUP($A83,'Waste Per Capita'!$A$3:$C$18,3,FALSE))*$C83</f>
        <v>443.86550018447474</v>
      </c>
      <c r="G83" s="75">
        <f>(INDEX('Resin Fractions'!$A$24:$I$41,MATCH('Waste Estimate from Population'!$A83,'Resin Fractions'!$A$24:$A$41,0),MATCH('Waste Estimate from Population'!G$1,'Resin Fractions'!$A$24:$I$24,0)))*(VLOOKUP($A83,'Waste Per Capita'!$A$3:$C$18,3,FALSE))*$C83</f>
        <v>786.29171707685452</v>
      </c>
      <c r="H83" s="75">
        <f>(INDEX('Resin Fractions'!$A$24:$I$41,MATCH('Waste Estimate from Population'!$A83,'Resin Fractions'!$A$24:$A$41,0),MATCH('Waste Estimate from Population'!H$1,'Resin Fractions'!$A$24:$I$24,0)))*(VLOOKUP($A83,'Waste Per Capita'!$A$3:$C$18,3,FALSE))*$C83</f>
        <v>33.399628379932665</v>
      </c>
      <c r="I83" s="75">
        <f>(INDEX('Resin Fractions'!$A$24:$I$41,MATCH('Waste Estimate from Population'!$A83,'Resin Fractions'!$A$24:$A$41,0),MATCH('Waste Estimate from Population'!I$1,'Resin Fractions'!$A$24:$I$24,0)))*(VLOOKUP($A83,'Waste Per Capita'!$A$3:$C$18,3,FALSE))*$C83</f>
        <v>99.477379430883261</v>
      </c>
      <c r="J83" s="75">
        <f>(INDEX('Resin Fractions'!$A$24:$I$41,MATCH('Waste Estimate from Population'!$A83,'Resin Fractions'!$A$24:$A$41,0),MATCH('Waste Estimate from Population'!J$1,'Resin Fractions'!$A$24:$I$24,0)))*(VLOOKUP($A83,'Waste Per Capita'!$A$3:$C$18,3,FALSE))*$C83</f>
        <v>155.35964805614236</v>
      </c>
      <c r="K83" s="75">
        <f>(INDEX('Resin Fractions'!$A$24:$I$41,MATCH('Waste Estimate from Population'!$A83,'Resin Fractions'!$A$24:$A$41,0),MATCH('Waste Estimate from Population'!K$1,'Resin Fractions'!$A$24:$I$24,0)))*(VLOOKUP($A83,'Waste Per Capita'!$A$3:$C$18,3,FALSE))*$C83</f>
        <v>2009.445278423495</v>
      </c>
    </row>
    <row r="84" spans="1:11" x14ac:dyDescent="0.2">
      <c r="A84" s="13">
        <v>2019</v>
      </c>
      <c r="B84" s="68" t="s">
        <v>106</v>
      </c>
      <c r="C84" s="70">
        <v>88205</v>
      </c>
      <c r="D84" s="75">
        <f>(INDEX('Resin Fractions'!$A$24:$I$41,MATCH('Waste Estimate from Population'!$A84,'Resin Fractions'!$A$24:$A$41,0),MATCH('Waste Estimate from Population'!D$1,'Resin Fractions'!$A$24:$I$24,0)))*(VLOOKUP($A84,'Waste Per Capita'!$A$3:$C$18,3,FALSE))*$C84</f>
        <v>833.67333834198791</v>
      </c>
      <c r="E84" s="75">
        <f>(INDEX('Resin Fractions'!$A$24:$I$41,MATCH('Waste Estimate from Population'!$A84,'Resin Fractions'!$A$24:$A$41,0),MATCH('Waste Estimate from Population'!E$1,'Resin Fractions'!$A$24:$I$24,0)))*(VLOOKUP($A84,'Waste Per Capita'!$A$3:$C$18,3,FALSE))*$C84</f>
        <v>1563.8241267340534</v>
      </c>
      <c r="F84" s="75">
        <f>(INDEX('Resin Fractions'!$A$24:$I$41,MATCH('Waste Estimate from Population'!$A84,'Resin Fractions'!$A$24:$A$41,0),MATCH('Waste Estimate from Population'!F$1,'Resin Fractions'!$A$24:$I$24,0)))*(VLOOKUP($A84,'Waste Per Capita'!$A$3:$C$18,3,FALSE))*$C84</f>
        <v>2167.1181470038523</v>
      </c>
      <c r="G84" s="75">
        <f>(INDEX('Resin Fractions'!$A$24:$I$41,MATCH('Waste Estimate from Population'!$A84,'Resin Fractions'!$A$24:$A$41,0),MATCH('Waste Estimate from Population'!G$1,'Resin Fractions'!$A$24:$I$24,0)))*(VLOOKUP($A84,'Waste Per Capita'!$A$3:$C$18,3,FALSE))*$C84</f>
        <v>3838.971598846671</v>
      </c>
      <c r="H84" s="75">
        <f>(INDEX('Resin Fractions'!$A$24:$I$41,MATCH('Waste Estimate from Population'!$A84,'Resin Fractions'!$A$24:$A$41,0),MATCH('Waste Estimate from Population'!H$1,'Resin Fractions'!$A$24:$I$24,0)))*(VLOOKUP($A84,'Waste Per Capita'!$A$3:$C$18,3,FALSE))*$C84</f>
        <v>163.06953510749258</v>
      </c>
      <c r="I84" s="75">
        <f>(INDEX('Resin Fractions'!$A$24:$I$41,MATCH('Waste Estimate from Population'!$A84,'Resin Fractions'!$A$24:$A$41,0),MATCH('Waste Estimate from Population'!I$1,'Resin Fractions'!$A$24:$I$24,0)))*(VLOOKUP($A84,'Waste Per Capita'!$A$3:$C$18,3,FALSE))*$C84</f>
        <v>485.68594335774702</v>
      </c>
      <c r="J84" s="75">
        <f>(INDEX('Resin Fractions'!$A$24:$I$41,MATCH('Waste Estimate from Population'!$A84,'Resin Fractions'!$A$24:$A$41,0),MATCH('Waste Estimate from Population'!J$1,'Resin Fractions'!$A$24:$I$24,0)))*(VLOOKUP($A84,'Waste Per Capita'!$A$3:$C$18,3,FALSE))*$C84</f>
        <v>758.52417562227595</v>
      </c>
      <c r="K84" s="75">
        <f>(INDEX('Resin Fractions'!$A$24:$I$41,MATCH('Waste Estimate from Population'!$A84,'Resin Fractions'!$A$24:$A$41,0),MATCH('Waste Estimate from Population'!K$1,'Resin Fractions'!$A$24:$I$24,0)))*(VLOOKUP($A84,'Waste Per Capita'!$A$3:$C$18,3,FALSE))*$C84</f>
        <v>9810.8668650140808</v>
      </c>
    </row>
    <row r="85" spans="1:11" x14ac:dyDescent="0.2">
      <c r="A85" s="13">
        <v>2019</v>
      </c>
      <c r="B85" s="68" t="s">
        <v>107</v>
      </c>
      <c r="C85" s="70">
        <v>280441</v>
      </c>
      <c r="D85" s="75">
        <f>(INDEX('Resin Fractions'!$A$24:$I$41,MATCH('Waste Estimate from Population'!$A85,'Resin Fractions'!$A$24:$A$41,0),MATCH('Waste Estimate from Population'!D$1,'Resin Fractions'!$A$24:$I$24,0)))*(VLOOKUP($A85,'Waste Per Capita'!$A$3:$C$18,3,FALSE))*$C85</f>
        <v>2650.6001323957307</v>
      </c>
      <c r="E85" s="75">
        <f>(INDEX('Resin Fractions'!$A$24:$I$41,MATCH('Waste Estimate from Population'!$A85,'Resin Fractions'!$A$24:$A$41,0),MATCH('Waste Estimate from Population'!E$1,'Resin Fractions'!$A$24:$I$24,0)))*(VLOOKUP($A85,'Waste Per Capita'!$A$3:$C$18,3,FALSE))*$C85</f>
        <v>4972.0582951694878</v>
      </c>
      <c r="F85" s="75">
        <f>(INDEX('Resin Fractions'!$A$24:$I$41,MATCH('Waste Estimate from Population'!$A85,'Resin Fractions'!$A$24:$A$41,0),MATCH('Waste Estimate from Population'!F$1,'Resin Fractions'!$A$24:$I$24,0)))*(VLOOKUP($A85,'Waste Per Capita'!$A$3:$C$18,3,FALSE))*$C85</f>
        <v>6890.1851398889776</v>
      </c>
      <c r="G85" s="75">
        <f>(INDEX('Resin Fractions'!$A$24:$I$41,MATCH('Waste Estimate from Population'!$A85,'Resin Fractions'!$A$24:$A$41,0),MATCH('Waste Estimate from Population'!G$1,'Resin Fractions'!$A$24:$I$24,0)))*(VLOOKUP($A85,'Waste Per Capita'!$A$3:$C$18,3,FALSE))*$C85</f>
        <v>12205.714348984289</v>
      </c>
      <c r="H85" s="75">
        <f>(INDEX('Resin Fractions'!$A$24:$I$41,MATCH('Waste Estimate from Population'!$A85,'Resin Fractions'!$A$24:$A$41,0),MATCH('Waste Estimate from Population'!H$1,'Resin Fractions'!$A$24:$I$24,0)))*(VLOOKUP($A85,'Waste Per Capita'!$A$3:$C$18,3,FALSE))*$C85</f>
        <v>518.467019954428</v>
      </c>
      <c r="I85" s="75">
        <f>(INDEX('Resin Fractions'!$A$24:$I$41,MATCH('Waste Estimate from Population'!$A85,'Resin Fractions'!$A$24:$A$41,0),MATCH('Waste Estimate from Population'!I$1,'Resin Fractions'!$A$24:$I$24,0)))*(VLOOKUP($A85,'Waste Per Capita'!$A$3:$C$18,3,FALSE))*$C85</f>
        <v>1544.2010276196354</v>
      </c>
      <c r="J85" s="75">
        <f>(INDEX('Resin Fractions'!$A$24:$I$41,MATCH('Waste Estimate from Population'!$A85,'Resin Fractions'!$A$24:$A$41,0),MATCH('Waste Estimate from Population'!J$1,'Resin Fractions'!$A$24:$I$24,0)))*(VLOOKUP($A85,'Waste Per Capita'!$A$3:$C$18,3,FALSE))*$C85</f>
        <v>2411.6691608830188</v>
      </c>
      <c r="K85" s="75">
        <f>(INDEX('Resin Fractions'!$A$24:$I$41,MATCH('Waste Estimate from Population'!$A85,'Resin Fractions'!$A$24:$A$41,0),MATCH('Waste Estimate from Population'!K$1,'Resin Fractions'!$A$24:$I$24,0)))*(VLOOKUP($A85,'Waste Per Capita'!$A$3:$C$18,3,FALSE))*$C85</f>
        <v>31192.895124895571</v>
      </c>
    </row>
    <row r="86" spans="1:11" x14ac:dyDescent="0.2">
      <c r="A86" s="13">
        <v>2019</v>
      </c>
      <c r="B86" s="68" t="s">
        <v>108</v>
      </c>
      <c r="C86" s="70">
        <v>9635</v>
      </c>
      <c r="D86" s="75">
        <f>(INDEX('Resin Fractions'!$A$24:$I$41,MATCH('Waste Estimate from Population'!$A86,'Resin Fractions'!$A$24:$A$41,0),MATCH('Waste Estimate from Population'!D$1,'Resin Fractions'!$A$24:$I$24,0)))*(VLOOKUP($A86,'Waste Per Capita'!$A$3:$C$18,3,FALSE))*$C86</f>
        <v>91.065615497137955</v>
      </c>
      <c r="E86" s="75">
        <f>(INDEX('Resin Fractions'!$A$24:$I$41,MATCH('Waste Estimate from Population'!$A86,'Resin Fractions'!$A$24:$A$41,0),MATCH('Waste Estimate from Population'!E$1,'Resin Fractions'!$A$24:$I$24,0)))*(VLOOKUP($A86,'Waste Per Capita'!$A$3:$C$18,3,FALSE))*$C86</f>
        <v>170.8230311329585</v>
      </c>
      <c r="F86" s="75">
        <f>(INDEX('Resin Fractions'!$A$24:$I$41,MATCH('Waste Estimate from Population'!$A86,'Resin Fractions'!$A$24:$A$41,0),MATCH('Waste Estimate from Population'!F$1,'Resin Fractions'!$A$24:$I$24,0)))*(VLOOKUP($A86,'Waste Per Capita'!$A$3:$C$18,3,FALSE))*$C86</f>
        <v>236.7233529435079</v>
      </c>
      <c r="G86" s="75">
        <f>(INDEX('Resin Fractions'!$A$24:$I$41,MATCH('Waste Estimate from Population'!$A86,'Resin Fractions'!$A$24:$A$41,0),MATCH('Waste Estimate from Population'!G$1,'Resin Fractions'!$A$24:$I$24,0)))*(VLOOKUP($A86,'Waste Per Capita'!$A$3:$C$18,3,FALSE))*$C86</f>
        <v>419.3468777834326</v>
      </c>
      <c r="H86" s="75">
        <f>(INDEX('Resin Fractions'!$A$24:$I$41,MATCH('Waste Estimate from Population'!$A86,'Resin Fractions'!$A$24:$A$41,0),MATCH('Waste Estimate from Population'!H$1,'Resin Fractions'!$A$24:$I$24,0)))*(VLOOKUP($A86,'Waste Per Capita'!$A$3:$C$18,3,FALSE))*$C86</f>
        <v>17.81276538473659</v>
      </c>
      <c r="I86" s="75">
        <f>(INDEX('Resin Fractions'!$A$24:$I$41,MATCH('Waste Estimate from Population'!$A86,'Resin Fractions'!$A$24:$A$41,0),MATCH('Waste Estimate from Population'!I$1,'Resin Fractions'!$A$24:$I$24,0)))*(VLOOKUP($A86,'Waste Per Capita'!$A$3:$C$18,3,FALSE))*$C86</f>
        <v>53.053501096898053</v>
      </c>
      <c r="J86" s="75">
        <f>(INDEX('Resin Fractions'!$A$24:$I$41,MATCH('Waste Estimate from Population'!$A86,'Resin Fractions'!$A$24:$A$41,0),MATCH('Waste Estimate from Population'!J$1,'Resin Fractions'!$A$24:$I$24,0)))*(VLOOKUP($A86,'Waste Per Capita'!$A$3:$C$18,3,FALSE))*$C86</f>
        <v>82.856759051308075</v>
      </c>
      <c r="K86" s="75">
        <f>(INDEX('Resin Fractions'!$A$24:$I$41,MATCH('Waste Estimate from Population'!$A86,'Resin Fractions'!$A$24:$A$41,0),MATCH('Waste Estimate from Population'!K$1,'Resin Fractions'!$A$24:$I$24,0)))*(VLOOKUP($A86,'Waste Per Capita'!$A$3:$C$18,3,FALSE))*$C86</f>
        <v>1071.6819028899797</v>
      </c>
    </row>
    <row r="87" spans="1:11" x14ac:dyDescent="0.2">
      <c r="A87" s="13">
        <v>2019</v>
      </c>
      <c r="B87" s="68" t="s">
        <v>109</v>
      </c>
      <c r="C87" s="70">
        <v>13524</v>
      </c>
      <c r="D87" s="75">
        <f>(INDEX('Resin Fractions'!$A$24:$I$41,MATCH('Waste Estimate from Population'!$A87,'Resin Fractions'!$A$24:$A$41,0),MATCH('Waste Estimate from Population'!D$1,'Resin Fractions'!$A$24:$I$24,0)))*(VLOOKUP($A87,'Waste Per Capita'!$A$3:$C$18,3,FALSE))*$C87</f>
        <v>127.82266569624221</v>
      </c>
      <c r="E87" s="75">
        <f>(INDEX('Resin Fractions'!$A$24:$I$41,MATCH('Waste Estimate from Population'!$A87,'Resin Fractions'!$A$24:$A$41,0),MATCH('Waste Estimate from Population'!E$1,'Resin Fractions'!$A$24:$I$24,0)))*(VLOOKUP($A87,'Waste Per Capita'!$A$3:$C$18,3,FALSE))*$C87</f>
        <v>239.77277353836334</v>
      </c>
      <c r="F87" s="75">
        <f>(INDEX('Resin Fractions'!$A$24:$I$41,MATCH('Waste Estimate from Population'!$A87,'Resin Fractions'!$A$24:$A$41,0),MATCH('Waste Estimate from Population'!F$1,'Resin Fractions'!$A$24:$I$24,0)))*(VLOOKUP($A87,'Waste Per Capita'!$A$3:$C$18,3,FALSE))*$C87</f>
        <v>332.27261289133378</v>
      </c>
      <c r="G87" s="75">
        <f>(INDEX('Resin Fractions'!$A$24:$I$41,MATCH('Waste Estimate from Population'!$A87,'Resin Fractions'!$A$24:$A$41,0),MATCH('Waste Estimate from Population'!G$1,'Resin Fractions'!$A$24:$I$24,0)))*(VLOOKUP($A87,'Waste Per Capita'!$A$3:$C$18,3,FALSE))*$C87</f>
        <v>588.60894396918968</v>
      </c>
      <c r="H87" s="75">
        <f>(INDEX('Resin Fractions'!$A$24:$I$41,MATCH('Waste Estimate from Population'!$A87,'Resin Fractions'!$A$24:$A$41,0),MATCH('Waste Estimate from Population'!H$1,'Resin Fractions'!$A$24:$I$24,0)))*(VLOOKUP($A87,'Waste Per Capita'!$A$3:$C$18,3,FALSE))*$C87</f>
        <v>25.00257800344345</v>
      </c>
      <c r="I87" s="75">
        <f>(INDEX('Resin Fractions'!$A$24:$I$41,MATCH('Waste Estimate from Population'!$A87,'Resin Fractions'!$A$24:$A$41,0),MATCH('Waste Estimate from Population'!I$1,'Resin Fractions'!$A$24:$I$24,0)))*(VLOOKUP($A87,'Waste Per Capita'!$A$3:$C$18,3,FALSE))*$C87</f>
        <v>74.467623127602408</v>
      </c>
      <c r="J87" s="75">
        <f>(INDEX('Resin Fractions'!$A$24:$I$41,MATCH('Waste Estimate from Population'!$A87,'Resin Fractions'!$A$24:$A$41,0),MATCH('Waste Estimate from Population'!J$1,'Resin Fractions'!$A$24:$I$24,0)))*(VLOOKUP($A87,'Waste Per Capita'!$A$3:$C$18,3,FALSE))*$C87</f>
        <v>116.30044726620554</v>
      </c>
      <c r="K87" s="75">
        <f>(INDEX('Resin Fractions'!$A$24:$I$41,MATCH('Waste Estimate from Population'!$A87,'Resin Fractions'!$A$24:$A$41,0),MATCH('Waste Estimate from Population'!K$1,'Resin Fractions'!$A$24:$I$24,0)))*(VLOOKUP($A87,'Waste Per Capita'!$A$3:$C$18,3,FALSE))*$C87</f>
        <v>1504.2476444923807</v>
      </c>
    </row>
    <row r="88" spans="1:11" x14ac:dyDescent="0.2">
      <c r="A88" s="13">
        <v>2019</v>
      </c>
      <c r="B88" s="68" t="s">
        <v>110</v>
      </c>
      <c r="C88" s="70">
        <v>440199</v>
      </c>
      <c r="D88" s="75">
        <f>(INDEX('Resin Fractions'!$A$24:$I$41,MATCH('Waste Estimate from Population'!$A88,'Resin Fractions'!$A$24:$A$41,0),MATCH('Waste Estimate from Population'!D$1,'Resin Fractions'!$A$24:$I$24,0)))*(VLOOKUP($A88,'Waste Per Capita'!$A$3:$C$18,3,FALSE))*$C88</f>
        <v>4160.5597173040615</v>
      </c>
      <c r="E88" s="75">
        <f>(INDEX('Resin Fractions'!$A$24:$I$41,MATCH('Waste Estimate from Population'!$A88,'Resin Fractions'!$A$24:$A$41,0),MATCH('Waste Estimate from Population'!E$1,'Resin Fractions'!$A$24:$I$24,0)))*(VLOOKUP($A88,'Waste Per Capita'!$A$3:$C$18,3,FALSE))*$C88</f>
        <v>7804.4761267978411</v>
      </c>
      <c r="F88" s="75">
        <f>(INDEX('Resin Fractions'!$A$24:$I$41,MATCH('Waste Estimate from Population'!$A88,'Resin Fractions'!$A$24:$A$41,0),MATCH('Waste Estimate from Population'!F$1,'Resin Fractions'!$A$24:$I$24,0)))*(VLOOKUP($A88,'Waste Per Capita'!$A$3:$C$18,3,FALSE))*$C88</f>
        <v>10815.296652037285</v>
      </c>
      <c r="G88" s="75">
        <f>(INDEX('Resin Fractions'!$A$24:$I$41,MATCH('Waste Estimate from Population'!$A88,'Resin Fractions'!$A$24:$A$41,0),MATCH('Waste Estimate from Population'!G$1,'Resin Fractions'!$A$24:$I$24,0)))*(VLOOKUP($A88,'Waste Per Capita'!$A$3:$C$18,3,FALSE))*$C88</f>
        <v>19158.907758525093</v>
      </c>
      <c r="H88" s="75">
        <f>(INDEX('Resin Fractions'!$A$24:$I$41,MATCH('Waste Estimate from Population'!$A88,'Resin Fractions'!$A$24:$A$41,0),MATCH('Waste Estimate from Population'!H$1,'Resin Fractions'!$A$24:$I$24,0)))*(VLOOKUP($A88,'Waste Per Capita'!$A$3:$C$18,3,FALSE))*$C88</f>
        <v>813.82060296789439</v>
      </c>
      <c r="I88" s="75">
        <f>(INDEX('Resin Fractions'!$A$24:$I$41,MATCH('Waste Estimate from Population'!$A88,'Resin Fractions'!$A$24:$A$41,0),MATCH('Waste Estimate from Population'!I$1,'Resin Fractions'!$A$24:$I$24,0)))*(VLOOKUP($A88,'Waste Per Capita'!$A$3:$C$18,3,FALSE))*$C88</f>
        <v>2423.88148721883</v>
      </c>
      <c r="J88" s="75">
        <f>(INDEX('Resin Fractions'!$A$24:$I$41,MATCH('Waste Estimate from Population'!$A88,'Resin Fractions'!$A$24:$A$41,0),MATCH('Waste Estimate from Population'!J$1,'Resin Fractions'!$A$24:$I$24,0)))*(VLOOKUP($A88,'Waste Per Capita'!$A$3:$C$18,3,FALSE))*$C88</f>
        <v>3785.5176416841477</v>
      </c>
      <c r="K88" s="75">
        <f>(INDEX('Resin Fractions'!$A$24:$I$41,MATCH('Waste Estimate from Population'!$A88,'Resin Fractions'!$A$24:$A$41,0),MATCH('Waste Estimate from Population'!K$1,'Resin Fractions'!$A$24:$I$24,0)))*(VLOOKUP($A88,'Waste Per Capita'!$A$3:$C$18,3,FALSE))*$C88</f>
        <v>48962.459986535156</v>
      </c>
    </row>
    <row r="89" spans="1:11" x14ac:dyDescent="0.2">
      <c r="A89" s="13">
        <v>2019</v>
      </c>
      <c r="B89" s="68" t="s">
        <v>111</v>
      </c>
      <c r="C89" s="70">
        <v>139608</v>
      </c>
      <c r="D89" s="75">
        <f>(INDEX('Resin Fractions'!$A$24:$I$41,MATCH('Waste Estimate from Population'!$A89,'Resin Fractions'!$A$24:$A$41,0),MATCH('Waste Estimate from Population'!D$1,'Resin Fractions'!$A$24:$I$24,0)))*(VLOOKUP($A89,'Waste Per Capita'!$A$3:$C$18,3,FALSE))*$C89</f>
        <v>1319.5109961935066</v>
      </c>
      <c r="E89" s="75">
        <f>(INDEX('Resin Fractions'!$A$24:$I$41,MATCH('Waste Estimate from Population'!$A89,'Resin Fractions'!$A$24:$A$41,0),MATCH('Waste Estimate from Population'!E$1,'Resin Fractions'!$A$24:$I$24,0)))*(VLOOKUP($A89,'Waste Per Capita'!$A$3:$C$18,3,FALSE))*$C89</f>
        <v>2475.169873420869</v>
      </c>
      <c r="F89" s="75">
        <f>(INDEX('Resin Fractions'!$A$24:$I$41,MATCH('Waste Estimate from Population'!$A89,'Resin Fractions'!$A$24:$A$41,0),MATCH('Waste Estimate from Population'!F$1,'Resin Fractions'!$A$24:$I$24,0)))*(VLOOKUP($A89,'Waste Per Capita'!$A$3:$C$18,3,FALSE))*$C89</f>
        <v>3430.0439914620915</v>
      </c>
      <c r="G89" s="75">
        <f>(INDEX('Resin Fractions'!$A$24:$I$41,MATCH('Waste Estimate from Population'!$A89,'Resin Fractions'!$A$24:$A$41,0),MATCH('Waste Estimate from Population'!G$1,'Resin Fractions'!$A$24:$I$24,0)))*(VLOOKUP($A89,'Waste Per Capita'!$A$3:$C$18,3,FALSE))*$C89</f>
        <v>6076.199160725424</v>
      </c>
      <c r="H89" s="75">
        <f>(INDEX('Resin Fractions'!$A$24:$I$41,MATCH('Waste Estimate from Population'!$A89,'Resin Fractions'!$A$24:$A$41,0),MATCH('Waste Estimate from Population'!H$1,'Resin Fractions'!$A$24:$I$24,0)))*(VLOOKUP($A89,'Waste Per Capita'!$A$3:$C$18,3,FALSE))*$C89</f>
        <v>258.10114684300009</v>
      </c>
      <c r="I89" s="75">
        <f>(INDEX('Resin Fractions'!$A$24:$I$41,MATCH('Waste Estimate from Population'!$A89,'Resin Fractions'!$A$24:$A$41,0),MATCH('Waste Estimate from Population'!I$1,'Resin Fractions'!$A$24:$I$24,0)))*(VLOOKUP($A89,'Waste Per Capita'!$A$3:$C$18,3,FALSE))*$C89</f>
        <v>768.7278859507777</v>
      </c>
      <c r="J89" s="75">
        <f>(INDEX('Resin Fractions'!$A$24:$I$41,MATCH('Waste Estimate from Population'!$A89,'Resin Fractions'!$A$24:$A$41,0),MATCH('Waste Estimate from Population'!J$1,'Resin Fractions'!$A$24:$I$24,0)))*(VLOOKUP($A89,'Waste Per Capita'!$A$3:$C$18,3,FALSE))*$C89</f>
        <v>1200.5673500399603</v>
      </c>
      <c r="K89" s="75">
        <f>(INDEX('Resin Fractions'!$A$24:$I$41,MATCH('Waste Estimate from Population'!$A89,'Resin Fractions'!$A$24:$A$41,0),MATCH('Waste Estimate from Population'!K$1,'Resin Fractions'!$A$24:$I$24,0)))*(VLOOKUP($A89,'Waste Per Capita'!$A$3:$C$18,3,FALSE))*$C89</f>
        <v>15528.320404635631</v>
      </c>
    </row>
    <row r="90" spans="1:11" x14ac:dyDescent="0.2">
      <c r="A90" s="13">
        <v>2019</v>
      </c>
      <c r="B90" s="68" t="s">
        <v>112</v>
      </c>
      <c r="C90" s="70">
        <v>97696</v>
      </c>
      <c r="D90" s="75">
        <f>(INDEX('Resin Fractions'!$A$24:$I$41,MATCH('Waste Estimate from Population'!$A90,'Resin Fractions'!$A$24:$A$41,0),MATCH('Waste Estimate from Population'!D$1,'Resin Fractions'!$A$24:$I$24,0)))*(VLOOKUP($A90,'Waste Per Capita'!$A$3:$C$18,3,FALSE))*$C90</f>
        <v>923.37793166667245</v>
      </c>
      <c r="E90" s="75">
        <f>(INDEX('Resin Fractions'!$A$24:$I$41,MATCH('Waste Estimate from Population'!$A90,'Resin Fractions'!$A$24:$A$41,0),MATCH('Waste Estimate from Population'!E$1,'Resin Fractions'!$A$24:$I$24,0)))*(VLOOKUP($A90,'Waste Per Capita'!$A$3:$C$18,3,FALSE))*$C90</f>
        <v>1732.094120349301</v>
      </c>
      <c r="F90" s="75">
        <f>(INDEX('Resin Fractions'!$A$24:$I$41,MATCH('Waste Estimate from Population'!$A90,'Resin Fractions'!$A$24:$A$41,0),MATCH('Waste Estimate from Population'!F$1,'Resin Fractions'!$A$24:$I$24,0)))*(VLOOKUP($A90,'Waste Per Capita'!$A$3:$C$18,3,FALSE))*$C90</f>
        <v>2400.3035484347638</v>
      </c>
      <c r="G90" s="75">
        <f>(INDEX('Resin Fractions'!$A$24:$I$41,MATCH('Waste Estimate from Population'!$A90,'Resin Fractions'!$A$24:$A$41,0),MATCH('Waste Estimate from Population'!G$1,'Resin Fractions'!$A$24:$I$24,0)))*(VLOOKUP($A90,'Waste Per Capita'!$A$3:$C$18,3,FALSE))*$C90</f>
        <v>4252.0511231894379</v>
      </c>
      <c r="H90" s="75">
        <f>(INDEX('Resin Fractions'!$A$24:$I$41,MATCH('Waste Estimate from Population'!$A90,'Resin Fractions'!$A$24:$A$41,0),MATCH('Waste Estimate from Population'!H$1,'Resin Fractions'!$A$24:$I$24,0)))*(VLOOKUP($A90,'Waste Per Capita'!$A$3:$C$18,3,FALSE))*$C90</f>
        <v>180.61607960843028</v>
      </c>
      <c r="I90" s="75">
        <f>(INDEX('Resin Fractions'!$A$24:$I$41,MATCH('Waste Estimate from Population'!$A90,'Resin Fractions'!$A$24:$A$41,0),MATCH('Waste Estimate from Population'!I$1,'Resin Fractions'!$A$24:$I$24,0)))*(VLOOKUP($A90,'Waste Per Capita'!$A$3:$C$18,3,FALSE))*$C90</f>
        <v>537.94653276207077</v>
      </c>
      <c r="J90" s="75">
        <f>(INDEX('Resin Fractions'!$A$24:$I$41,MATCH('Waste Estimate from Population'!$A90,'Resin Fractions'!$A$24:$A$41,0),MATCH('Waste Estimate from Population'!J$1,'Resin Fractions'!$A$24:$I$24,0)))*(VLOOKUP($A90,'Waste Per Capita'!$A$3:$C$18,3,FALSE))*$C90</f>
        <v>840.14259805672998</v>
      </c>
      <c r="K90" s="75">
        <f>(INDEX('Resin Fractions'!$A$24:$I$41,MATCH('Waste Estimate from Population'!$A90,'Resin Fractions'!$A$24:$A$41,0),MATCH('Waste Estimate from Population'!K$1,'Resin Fractions'!$A$24:$I$24,0)))*(VLOOKUP($A90,'Waste Per Capita'!$A$3:$C$18,3,FALSE))*$C90</f>
        <v>10866.531934067407</v>
      </c>
    </row>
    <row r="91" spans="1:11" x14ac:dyDescent="0.2">
      <c r="A91" s="13">
        <v>2019</v>
      </c>
      <c r="B91" s="68" t="s">
        <v>113</v>
      </c>
      <c r="C91" s="70">
        <v>3185378</v>
      </c>
      <c r="D91" s="75">
        <f>(INDEX('Resin Fractions'!$A$24:$I$41,MATCH('Waste Estimate from Population'!$A91,'Resin Fractions'!$A$24:$A$41,0),MATCH('Waste Estimate from Population'!D$1,'Resin Fractions'!$A$24:$I$24,0)))*(VLOOKUP($A91,'Waste Per Capita'!$A$3:$C$18,3,FALSE))*$C91</f>
        <v>30106.736705868429</v>
      </c>
      <c r="E91" s="75">
        <f>(INDEX('Resin Fractions'!$A$24:$I$41,MATCH('Waste Estimate from Population'!$A91,'Resin Fractions'!$A$24:$A$41,0),MATCH('Waste Estimate from Population'!E$1,'Resin Fractions'!$A$24:$I$24,0)))*(VLOOKUP($A91,'Waste Per Capita'!$A$3:$C$18,3,FALSE))*$C91</f>
        <v>56474.927375634776</v>
      </c>
      <c r="F91" s="75">
        <f>(INDEX('Resin Fractions'!$A$24:$I$41,MATCH('Waste Estimate from Population'!$A91,'Resin Fractions'!$A$24:$A$41,0),MATCH('Waste Estimate from Population'!F$1,'Resin Fractions'!$A$24:$I$24,0)))*(VLOOKUP($A91,'Waste Per Capita'!$A$3:$C$18,3,FALSE))*$C91</f>
        <v>78261.895231186849</v>
      </c>
      <c r="G91" s="75">
        <f>(INDEX('Resin Fractions'!$A$24:$I$41,MATCH('Waste Estimate from Population'!$A91,'Resin Fractions'!$A$24:$A$41,0),MATCH('Waste Estimate from Population'!G$1,'Resin Fractions'!$A$24:$I$24,0)))*(VLOOKUP($A91,'Waste Per Capita'!$A$3:$C$18,3,FALSE))*$C91</f>
        <v>138638.1233897286</v>
      </c>
      <c r="H91" s="75">
        <f>(INDEX('Resin Fractions'!$A$24:$I$41,MATCH('Waste Estimate from Population'!$A91,'Resin Fractions'!$A$24:$A$41,0),MATCH('Waste Estimate from Population'!H$1,'Resin Fractions'!$A$24:$I$24,0)))*(VLOOKUP($A91,'Waste Per Capita'!$A$3:$C$18,3,FALSE))*$C91</f>
        <v>5888.9871277323791</v>
      </c>
      <c r="I91" s="75">
        <f>(INDEX('Resin Fractions'!$A$24:$I$41,MATCH('Waste Estimate from Population'!$A91,'Resin Fractions'!$A$24:$A$41,0),MATCH('Waste Estimate from Population'!I$1,'Resin Fractions'!$A$24:$I$24,0)))*(VLOOKUP($A91,'Waste Per Capita'!$A$3:$C$18,3,FALSE))*$C91</f>
        <v>17539.74626020082</v>
      </c>
      <c r="J91" s="75">
        <f>(INDEX('Resin Fractions'!$A$24:$I$41,MATCH('Waste Estimate from Population'!$A91,'Resin Fractions'!$A$24:$A$41,0),MATCH('Waste Estimate from Population'!J$1,'Resin Fractions'!$A$24:$I$24,0)))*(VLOOKUP($A91,'Waste Per Capita'!$A$3:$C$18,3,FALSE))*$C91</f>
        <v>27392.848721674894</v>
      </c>
      <c r="K91" s="75">
        <f>(INDEX('Resin Fractions'!$A$24:$I$41,MATCH('Waste Estimate from Population'!$A91,'Resin Fractions'!$A$24:$A$41,0),MATCH('Waste Estimate from Population'!K$1,'Resin Fractions'!$A$24:$I$24,0)))*(VLOOKUP($A91,'Waste Per Capita'!$A$3:$C$18,3,FALSE))*$C91</f>
        <v>354303.26481202681</v>
      </c>
    </row>
    <row r="92" spans="1:11" x14ac:dyDescent="0.2">
      <c r="A92" s="13">
        <v>2019</v>
      </c>
      <c r="B92" s="68" t="s">
        <v>114</v>
      </c>
      <c r="C92" s="70">
        <v>395345</v>
      </c>
      <c r="D92" s="75">
        <f>(INDEX('Resin Fractions'!$A$24:$I$41,MATCH('Waste Estimate from Population'!$A92,'Resin Fractions'!$A$24:$A$41,0),MATCH('Waste Estimate from Population'!D$1,'Resin Fractions'!$A$24:$I$24,0)))*(VLOOKUP($A92,'Waste Per Capita'!$A$3:$C$18,3,FALSE))*$C92</f>
        <v>3736.6202136705765</v>
      </c>
      <c r="E92" s="75">
        <f>(INDEX('Resin Fractions'!$A$24:$I$41,MATCH('Waste Estimate from Population'!$A92,'Resin Fractions'!$A$24:$A$41,0),MATCH('Waste Estimate from Population'!E$1,'Resin Fractions'!$A$24:$I$24,0)))*(VLOOKUP($A92,'Waste Per Capita'!$A$3:$C$18,3,FALSE))*$C92</f>
        <v>7009.2403988852602</v>
      </c>
      <c r="F92" s="75">
        <f>(INDEX('Resin Fractions'!$A$24:$I$41,MATCH('Waste Estimate from Population'!$A92,'Resin Fractions'!$A$24:$A$41,0),MATCH('Waste Estimate from Population'!F$1,'Resin Fractions'!$A$24:$I$24,0)))*(VLOOKUP($A92,'Waste Per Capita'!$A$3:$C$18,3,FALSE))*$C92</f>
        <v>9713.2738940789968</v>
      </c>
      <c r="G92" s="75">
        <f>(INDEX('Resin Fractions'!$A$24:$I$41,MATCH('Waste Estimate from Population'!$A92,'Resin Fractions'!$A$24:$A$41,0),MATCH('Waste Estimate from Population'!G$1,'Resin Fractions'!$A$24:$I$24,0)))*(VLOOKUP($A92,'Waste Per Capita'!$A$3:$C$18,3,FALSE))*$C92</f>
        <v>17206.71420833328</v>
      </c>
      <c r="H92" s="75">
        <f>(INDEX('Resin Fractions'!$A$24:$I$41,MATCH('Waste Estimate from Population'!$A92,'Resin Fractions'!$A$24:$A$41,0),MATCH('Waste Estimate from Population'!H$1,'Resin Fractions'!$A$24:$I$24,0)))*(VLOOKUP($A92,'Waste Per Capita'!$A$3:$C$18,3,FALSE))*$C92</f>
        <v>730.89649517682278</v>
      </c>
      <c r="I92" s="75">
        <f>(INDEX('Resin Fractions'!$A$24:$I$41,MATCH('Waste Estimate from Population'!$A92,'Resin Fractions'!$A$24:$A$41,0),MATCH('Waste Estimate from Population'!I$1,'Resin Fractions'!$A$24:$I$24,0)))*(VLOOKUP($A92,'Waste Per Capita'!$A$3:$C$18,3,FALSE))*$C92</f>
        <v>2176.9005076443341</v>
      </c>
      <c r="J92" s="75">
        <f>(INDEX('Resin Fractions'!$A$24:$I$41,MATCH('Waste Estimate from Population'!$A92,'Resin Fractions'!$A$24:$A$41,0),MATCH('Waste Estimate from Population'!J$1,'Resin Fractions'!$A$24:$I$24,0)))*(VLOOKUP($A92,'Waste Per Capita'!$A$3:$C$18,3,FALSE))*$C92</f>
        <v>3399.7929846538027</v>
      </c>
      <c r="K92" s="75">
        <f>(INDEX('Resin Fractions'!$A$24:$I$41,MATCH('Waste Estimate from Population'!$A92,'Resin Fractions'!$A$24:$A$41,0),MATCH('Waste Estimate from Population'!K$1,'Resin Fractions'!$A$24:$I$24,0)))*(VLOOKUP($A92,'Waste Per Capita'!$A$3:$C$18,3,FALSE))*$C92</f>
        <v>43973.438702443076</v>
      </c>
    </row>
    <row r="93" spans="1:11" x14ac:dyDescent="0.2">
      <c r="A93" s="13">
        <v>2019</v>
      </c>
      <c r="B93" s="68" t="s">
        <v>115</v>
      </c>
      <c r="C93" s="70">
        <v>18287</v>
      </c>
      <c r="D93" s="75">
        <f>(INDEX('Resin Fractions'!$A$24:$I$41,MATCH('Waste Estimate from Population'!$A93,'Resin Fractions'!$A$24:$A$41,0),MATCH('Waste Estimate from Population'!D$1,'Resin Fractions'!$A$24:$I$24,0)))*(VLOOKUP($A93,'Waste Per Capita'!$A$3:$C$18,3,FALSE))*$C93</f>
        <v>172.84036435870905</v>
      </c>
      <c r="E93" s="75">
        <f>(INDEX('Resin Fractions'!$A$24:$I$41,MATCH('Waste Estimate from Population'!$A93,'Resin Fractions'!$A$24:$A$41,0),MATCH('Waste Estimate from Population'!E$1,'Resin Fractions'!$A$24:$I$24,0)))*(VLOOKUP($A93,'Waste Per Capita'!$A$3:$C$18,3,FALSE))*$C93</f>
        <v>324.21803532209776</v>
      </c>
      <c r="F93" s="75">
        <f>(INDEX('Resin Fractions'!$A$24:$I$41,MATCH('Waste Estimate from Population'!$A93,'Resin Fractions'!$A$24:$A$41,0),MATCH('Waste Estimate from Population'!F$1,'Resin Fractions'!$A$24:$I$24,0)))*(VLOOKUP($A93,'Waste Per Capita'!$A$3:$C$18,3,FALSE))*$C93</f>
        <v>449.29527299200095</v>
      </c>
      <c r="G93" s="75">
        <f>(INDEX('Resin Fractions'!$A$24:$I$41,MATCH('Waste Estimate from Population'!$A93,'Resin Fractions'!$A$24:$A$41,0),MATCH('Waste Estimate from Population'!G$1,'Resin Fractions'!$A$24:$I$24,0)))*(VLOOKUP($A93,'Waste Per Capita'!$A$3:$C$18,3,FALSE))*$C93</f>
        <v>795.9103636767652</v>
      </c>
      <c r="H93" s="75">
        <f>(INDEX('Resin Fractions'!$A$24:$I$41,MATCH('Waste Estimate from Population'!$A93,'Resin Fractions'!$A$24:$A$41,0),MATCH('Waste Estimate from Population'!H$1,'Resin Fractions'!$A$24:$I$24,0)))*(VLOOKUP($A93,'Waste Per Capita'!$A$3:$C$18,3,FALSE))*$C93</f>
        <v>33.808203486318426</v>
      </c>
      <c r="I93" s="75">
        <f>(INDEX('Resin Fractions'!$A$24:$I$41,MATCH('Waste Estimate from Population'!$A93,'Resin Fractions'!$A$24:$A$41,0),MATCH('Waste Estimate from Population'!I$1,'Resin Fractions'!$A$24:$I$24,0)))*(VLOOKUP($A93,'Waste Per Capita'!$A$3:$C$18,3,FALSE))*$C93</f>
        <v>100.69427862573686</v>
      </c>
      <c r="J93" s="75">
        <f>(INDEX('Resin Fractions'!$A$24:$I$41,MATCH('Waste Estimate from Population'!$A93,'Resin Fractions'!$A$24:$A$41,0),MATCH('Waste Estimate from Population'!J$1,'Resin Fractions'!$A$24:$I$24,0)))*(VLOOKUP($A93,'Waste Per Capita'!$A$3:$C$18,3,FALSE))*$C93</f>
        <v>157.26015078061968</v>
      </c>
      <c r="K93" s="75">
        <f>(INDEX('Resin Fractions'!$A$24:$I$41,MATCH('Waste Estimate from Population'!$A93,'Resin Fractions'!$A$24:$A$41,0),MATCH('Waste Estimate from Population'!K$1,'Resin Fractions'!$A$24:$I$24,0)))*(VLOOKUP($A93,'Waste Per Capita'!$A$3:$C$18,3,FALSE))*$C93</f>
        <v>2034.0266692422481</v>
      </c>
    </row>
    <row r="94" spans="1:11" x14ac:dyDescent="0.2">
      <c r="A94" s="13">
        <v>2019</v>
      </c>
      <c r="B94" s="68" t="s">
        <v>116</v>
      </c>
      <c r="C94" s="70">
        <v>2419057</v>
      </c>
      <c r="D94" s="75">
        <f>(INDEX('Resin Fractions'!$A$24:$I$41,MATCH('Waste Estimate from Population'!$A94,'Resin Fractions'!$A$24:$A$41,0),MATCH('Waste Estimate from Population'!D$1,'Resin Fractions'!$A$24:$I$24,0)))*(VLOOKUP($A94,'Waste Per Capita'!$A$3:$C$18,3,FALSE))*$C94</f>
        <v>22863.82092658641</v>
      </c>
      <c r="E94" s="75">
        <f>(INDEX('Resin Fractions'!$A$24:$I$41,MATCH('Waste Estimate from Population'!$A94,'Resin Fractions'!$A$24:$A$41,0),MATCH('Waste Estimate from Population'!E$1,'Resin Fractions'!$A$24:$I$24,0)))*(VLOOKUP($A94,'Waste Per Capita'!$A$3:$C$18,3,FALSE))*$C94</f>
        <v>42888.494989455234</v>
      </c>
      <c r="F94" s="75">
        <f>(INDEX('Resin Fractions'!$A$24:$I$41,MATCH('Waste Estimate from Population'!$A94,'Resin Fractions'!$A$24:$A$41,0),MATCH('Waste Estimate from Population'!F$1,'Resin Fractions'!$A$24:$I$24,0)))*(VLOOKUP($A94,'Waste Per Capita'!$A$3:$C$18,3,FALSE))*$C94</f>
        <v>59434.072029212599</v>
      </c>
      <c r="G94" s="75">
        <f>(INDEX('Resin Fractions'!$A$24:$I$41,MATCH('Waste Estimate from Population'!$A94,'Resin Fractions'!$A$24:$A$41,0),MATCH('Waste Estimate from Population'!G$1,'Resin Fractions'!$A$24:$I$24,0)))*(VLOOKUP($A94,'Waste Per Capita'!$A$3:$C$18,3,FALSE))*$C94</f>
        <v>105285.31397303136</v>
      </c>
      <c r="H94" s="75">
        <f>(INDEX('Resin Fractions'!$A$24:$I$41,MATCH('Waste Estimate from Population'!$A94,'Resin Fractions'!$A$24:$A$41,0),MATCH('Waste Estimate from Population'!H$1,'Resin Fractions'!$A$24:$I$24,0)))*(VLOOKUP($A94,'Waste Per Capita'!$A$3:$C$18,3,FALSE))*$C94</f>
        <v>4472.2464756932786</v>
      </c>
      <c r="I94" s="75">
        <f>(INDEX('Resin Fractions'!$A$24:$I$41,MATCH('Waste Estimate from Population'!$A94,'Resin Fractions'!$A$24:$A$41,0),MATCH('Waste Estimate from Population'!I$1,'Resin Fractions'!$A$24:$I$24,0)))*(VLOOKUP($A94,'Waste Per Capita'!$A$3:$C$18,3,FALSE))*$C94</f>
        <v>13320.129029886757</v>
      </c>
      <c r="J94" s="75">
        <f>(INDEX('Resin Fractions'!$A$24:$I$41,MATCH('Waste Estimate from Population'!$A94,'Resin Fractions'!$A$24:$A$41,0),MATCH('Waste Estimate from Population'!J$1,'Resin Fractions'!$A$24:$I$24,0)))*(VLOOKUP($A94,'Waste Per Capita'!$A$3:$C$18,3,FALSE))*$C94</f>
        <v>20802.825426090312</v>
      </c>
      <c r="K94" s="75">
        <f>(INDEX('Resin Fractions'!$A$24:$I$41,MATCH('Waste Estimate from Population'!$A94,'Resin Fractions'!$A$24:$A$41,0),MATCH('Waste Estimate from Population'!K$1,'Resin Fractions'!$A$24:$I$24,0)))*(VLOOKUP($A94,'Waste Per Capita'!$A$3:$C$18,3,FALSE))*$C94</f>
        <v>269066.90284995601</v>
      </c>
    </row>
    <row r="95" spans="1:11" x14ac:dyDescent="0.2">
      <c r="A95" s="13">
        <v>2019</v>
      </c>
      <c r="B95" s="68" t="s">
        <v>117</v>
      </c>
      <c r="C95" s="70">
        <v>1538054</v>
      </c>
      <c r="D95" s="75">
        <f>(INDEX('Resin Fractions'!$A$24:$I$41,MATCH('Waste Estimate from Population'!$A95,'Resin Fractions'!$A$24:$A$41,0),MATCH('Waste Estimate from Population'!D$1,'Resin Fractions'!$A$24:$I$24,0)))*(VLOOKUP($A95,'Waste Per Capita'!$A$3:$C$18,3,FALSE))*$C95</f>
        <v>14536.983308545408</v>
      </c>
      <c r="E95" s="75">
        <f>(INDEX('Resin Fractions'!$A$24:$I$41,MATCH('Waste Estimate from Population'!$A95,'Resin Fractions'!$A$24:$A$41,0),MATCH('Waste Estimate from Population'!E$1,'Resin Fractions'!$A$24:$I$24,0)))*(VLOOKUP($A95,'Waste Per Capita'!$A$3:$C$18,3,FALSE))*$C95</f>
        <v>27268.816432399726</v>
      </c>
      <c r="F95" s="75">
        <f>(INDEX('Resin Fractions'!$A$24:$I$41,MATCH('Waste Estimate from Population'!$A95,'Resin Fractions'!$A$24:$A$41,0),MATCH('Waste Estimate from Population'!F$1,'Resin Fractions'!$A$24:$I$24,0)))*(VLOOKUP($A95,'Waste Per Capita'!$A$3:$C$18,3,FALSE))*$C95</f>
        <v>37788.61441496358</v>
      </c>
      <c r="G95" s="75">
        <f>(INDEX('Resin Fractions'!$A$24:$I$41,MATCH('Waste Estimate from Population'!$A95,'Resin Fractions'!$A$24:$A$41,0),MATCH('Waste Estimate from Population'!G$1,'Resin Fractions'!$A$24:$I$24,0)))*(VLOOKUP($A95,'Waste Per Capita'!$A$3:$C$18,3,FALSE))*$C95</f>
        <v>66941.166866872823</v>
      </c>
      <c r="H95" s="75">
        <f>(INDEX('Resin Fractions'!$A$24:$I$41,MATCH('Waste Estimate from Population'!$A95,'Resin Fractions'!$A$24:$A$41,0),MATCH('Waste Estimate from Population'!H$1,'Resin Fractions'!$A$24:$I$24,0)))*(VLOOKUP($A95,'Waste Per Capita'!$A$3:$C$18,3,FALSE))*$C95</f>
        <v>2843.4867722943072</v>
      </c>
      <c r="I95" s="75">
        <f>(INDEX('Resin Fractions'!$A$24:$I$41,MATCH('Waste Estimate from Population'!$A95,'Resin Fractions'!$A$24:$A$41,0),MATCH('Waste Estimate from Population'!I$1,'Resin Fractions'!$A$24:$I$24,0)))*(VLOOKUP($A95,'Waste Per Capita'!$A$3:$C$18,3,FALSE))*$C95</f>
        <v>8469.0347250740469</v>
      </c>
      <c r="J95" s="75">
        <f>(INDEX('Resin Fractions'!$A$24:$I$41,MATCH('Waste Estimate from Population'!$A95,'Resin Fractions'!$A$24:$A$41,0),MATCH('Waste Estimate from Population'!J$1,'Resin Fractions'!$A$24:$I$24,0)))*(VLOOKUP($A95,'Waste Per Capita'!$A$3:$C$18,3,FALSE))*$C95</f>
        <v>13226.587409019261</v>
      </c>
      <c r="K95" s="75">
        <f>(INDEX('Resin Fractions'!$A$24:$I$41,MATCH('Waste Estimate from Population'!$A95,'Resin Fractions'!$A$24:$A$41,0),MATCH('Waste Estimate from Population'!K$1,'Resin Fractions'!$A$24:$I$24,0)))*(VLOOKUP($A95,'Waste Per Capita'!$A$3:$C$18,3,FALSE))*$C95</f>
        <v>171074.68992916917</v>
      </c>
    </row>
    <row r="96" spans="1:11" x14ac:dyDescent="0.2">
      <c r="A96" s="13">
        <v>2019</v>
      </c>
      <c r="B96" s="68" t="s">
        <v>118</v>
      </c>
      <c r="C96" s="70">
        <v>61437</v>
      </c>
      <c r="D96" s="75">
        <f>(INDEX('Resin Fractions'!$A$24:$I$41,MATCH('Waste Estimate from Population'!$A96,'Resin Fractions'!$A$24:$A$41,0),MATCH('Waste Estimate from Population'!D$1,'Resin Fractions'!$A$24:$I$24,0)))*(VLOOKUP($A96,'Waste Per Capita'!$A$3:$C$18,3,FALSE))*$C96</f>
        <v>580.67443895149609</v>
      </c>
      <c r="E96" s="75">
        <f>(INDEX('Resin Fractions'!$A$24:$I$41,MATCH('Waste Estimate from Population'!$A96,'Resin Fractions'!$A$24:$A$41,0),MATCH('Waste Estimate from Population'!E$1,'Resin Fractions'!$A$24:$I$24,0)))*(VLOOKUP($A96,'Waste Per Capita'!$A$3:$C$18,3,FALSE))*$C96</f>
        <v>1089.2428192750983</v>
      </c>
      <c r="F96" s="75">
        <f>(INDEX('Resin Fractions'!$A$24:$I$41,MATCH('Waste Estimate from Population'!$A96,'Resin Fractions'!$A$24:$A$41,0),MATCH('Waste Estimate from Population'!F$1,'Resin Fractions'!$A$24:$I$24,0)))*(VLOOKUP($A96,'Waste Per Capita'!$A$3:$C$18,3,FALSE))*$C96</f>
        <v>1509.4522713845663</v>
      </c>
      <c r="G96" s="75">
        <f>(INDEX('Resin Fractions'!$A$24:$I$41,MATCH('Waste Estimate from Population'!$A96,'Resin Fractions'!$A$24:$A$41,0),MATCH('Waste Estimate from Population'!G$1,'Resin Fractions'!$A$24:$I$24,0)))*(VLOOKUP($A96,'Waste Per Capita'!$A$3:$C$18,3,FALSE))*$C96</f>
        <v>2673.9402314873637</v>
      </c>
      <c r="H96" s="75">
        <f>(INDEX('Resin Fractions'!$A$24:$I$41,MATCH('Waste Estimate from Population'!$A96,'Resin Fractions'!$A$24:$A$41,0),MATCH('Waste Estimate from Population'!H$1,'Resin Fractions'!$A$24:$I$24,0)))*(VLOOKUP($A96,'Waste Per Capita'!$A$3:$C$18,3,FALSE))*$C96</f>
        <v>113.58203081910347</v>
      </c>
      <c r="I96" s="75">
        <f>(INDEX('Resin Fractions'!$A$24:$I$41,MATCH('Waste Estimate from Population'!$A96,'Resin Fractions'!$A$24:$A$41,0),MATCH('Waste Estimate from Population'!I$1,'Resin Fractions'!$A$24:$I$24,0)))*(VLOOKUP($A96,'Waste Per Capita'!$A$3:$C$18,3,FALSE))*$C96</f>
        <v>338.29246983810333</v>
      </c>
      <c r="J96" s="75">
        <f>(INDEX('Resin Fractions'!$A$24:$I$41,MATCH('Waste Estimate from Population'!$A96,'Resin Fractions'!$A$24:$A$41,0),MATCH('Waste Estimate from Population'!J$1,'Resin Fractions'!$A$24:$I$24,0)))*(VLOOKUP($A96,'Waste Per Capita'!$A$3:$C$18,3,FALSE))*$C96</f>
        <v>528.33115784485869</v>
      </c>
      <c r="K96" s="75">
        <f>(INDEX('Resin Fractions'!$A$24:$I$41,MATCH('Waste Estimate from Population'!$A96,'Resin Fractions'!$A$24:$A$41,0),MATCH('Waste Estimate from Population'!K$1,'Resin Fractions'!$A$24:$I$24,0)))*(VLOOKUP($A96,'Waste Per Capita'!$A$3:$C$18,3,FALSE))*$C96</f>
        <v>6833.5154196005906</v>
      </c>
    </row>
    <row r="97" spans="1:11" x14ac:dyDescent="0.2">
      <c r="A97" s="13">
        <v>2019</v>
      </c>
      <c r="B97" s="68" t="s">
        <v>119</v>
      </c>
      <c r="C97" s="70">
        <v>2165876</v>
      </c>
      <c r="D97" s="75">
        <f>(INDEX('Resin Fractions'!$A$24:$I$41,MATCH('Waste Estimate from Population'!$A97,'Resin Fractions'!$A$24:$A$41,0),MATCH('Waste Estimate from Population'!D$1,'Resin Fractions'!$A$24:$I$24,0)))*(VLOOKUP($A97,'Waste Per Capita'!$A$3:$C$18,3,FALSE))*$C97</f>
        <v>20470.869852670385</v>
      </c>
      <c r="E97" s="75">
        <f>(INDEX('Resin Fractions'!$A$24:$I$41,MATCH('Waste Estimate from Population'!$A97,'Resin Fractions'!$A$24:$A$41,0),MATCH('Waste Estimate from Population'!E$1,'Resin Fractions'!$A$24:$I$24,0)))*(VLOOKUP($A97,'Waste Per Capita'!$A$3:$C$18,3,FALSE))*$C97</f>
        <v>38399.740879930214</v>
      </c>
      <c r="F97" s="75">
        <f>(INDEX('Resin Fractions'!$A$24:$I$41,MATCH('Waste Estimate from Population'!$A97,'Resin Fractions'!$A$24:$A$41,0),MATCH('Waste Estimate from Population'!F$1,'Resin Fractions'!$A$24:$I$24,0)))*(VLOOKUP($A97,'Waste Per Capita'!$A$3:$C$18,3,FALSE))*$C97</f>
        <v>53213.640765944278</v>
      </c>
      <c r="G97" s="75">
        <f>(INDEX('Resin Fractions'!$A$24:$I$41,MATCH('Waste Estimate from Population'!$A97,'Resin Fractions'!$A$24:$A$41,0),MATCH('Waste Estimate from Population'!G$1,'Resin Fractions'!$A$24:$I$24,0)))*(VLOOKUP($A97,'Waste Per Capita'!$A$3:$C$18,3,FALSE))*$C97</f>
        <v>94266.044448995322</v>
      </c>
      <c r="H97" s="75">
        <f>(INDEX('Resin Fractions'!$A$24:$I$41,MATCH('Waste Estimate from Population'!$A97,'Resin Fractions'!$A$24:$A$41,0),MATCH('Waste Estimate from Population'!H$1,'Resin Fractions'!$A$24:$I$24,0)))*(VLOOKUP($A97,'Waste Per Capita'!$A$3:$C$18,3,FALSE))*$C97</f>
        <v>4004.1765480468862</v>
      </c>
      <c r="I97" s="75">
        <f>(INDEX('Resin Fractions'!$A$24:$I$41,MATCH('Waste Estimate from Population'!$A97,'Resin Fractions'!$A$24:$A$41,0),MATCH('Waste Estimate from Population'!I$1,'Resin Fractions'!$A$24:$I$24,0)))*(VLOOKUP($A97,'Waste Per Capita'!$A$3:$C$18,3,FALSE))*$C97</f>
        <v>11926.030590736395</v>
      </c>
      <c r="J97" s="75">
        <f>(INDEX('Resin Fractions'!$A$24:$I$41,MATCH('Waste Estimate from Population'!$A97,'Resin Fractions'!$A$24:$A$41,0),MATCH('Waste Estimate from Population'!J$1,'Resin Fractions'!$A$24:$I$24,0)))*(VLOOKUP($A97,'Waste Per Capita'!$A$3:$C$18,3,FALSE))*$C97</f>
        <v>18625.580266425626</v>
      </c>
      <c r="K97" s="75">
        <f>(INDEX('Resin Fractions'!$A$24:$I$41,MATCH('Waste Estimate from Population'!$A97,'Resin Fractions'!$A$24:$A$41,0),MATCH('Waste Estimate from Population'!K$1,'Resin Fractions'!$A$24:$I$24,0)))*(VLOOKUP($A97,'Waste Per Capita'!$A$3:$C$18,3,FALSE))*$C97</f>
        <v>240906.08335274912</v>
      </c>
    </row>
    <row r="98" spans="1:11" x14ac:dyDescent="0.2">
      <c r="A98" s="13">
        <v>2019</v>
      </c>
      <c r="B98" s="68" t="s">
        <v>120</v>
      </c>
      <c r="C98" s="70">
        <v>3333319</v>
      </c>
      <c r="D98" s="75">
        <f>(INDEX('Resin Fractions'!$A$24:$I$41,MATCH('Waste Estimate from Population'!$A98,'Resin Fractions'!$A$24:$A$41,0),MATCH('Waste Estimate from Population'!D$1,'Resin Fractions'!$A$24:$I$24,0)))*(VLOOKUP($A98,'Waste Per Capita'!$A$3:$C$18,3,FALSE))*$C98</f>
        <v>31505.007408749807</v>
      </c>
      <c r="E98" s="75">
        <f>(INDEX('Resin Fractions'!$A$24:$I$41,MATCH('Waste Estimate from Population'!$A98,'Resin Fractions'!$A$24:$A$41,0),MATCH('Waste Estimate from Population'!E$1,'Resin Fractions'!$A$24:$I$24,0)))*(VLOOKUP($A98,'Waste Per Capita'!$A$3:$C$18,3,FALSE))*$C98</f>
        <v>59097.836565965968</v>
      </c>
      <c r="F98" s="75">
        <f>(INDEX('Resin Fractions'!$A$24:$I$41,MATCH('Waste Estimate from Population'!$A98,'Resin Fractions'!$A$24:$A$41,0),MATCH('Waste Estimate from Population'!F$1,'Resin Fractions'!$A$24:$I$24,0)))*(VLOOKUP($A98,'Waste Per Capita'!$A$3:$C$18,3,FALSE))*$C98</f>
        <v>81896.67359733273</v>
      </c>
      <c r="G98" s="75">
        <f>(INDEX('Resin Fractions'!$A$24:$I$41,MATCH('Waste Estimate from Population'!$A98,'Resin Fractions'!$A$24:$A$41,0),MATCH('Waste Estimate from Population'!G$1,'Resin Fractions'!$A$24:$I$24,0)))*(VLOOKUP($A98,'Waste Per Capita'!$A$3:$C$18,3,FALSE))*$C98</f>
        <v>145077.00210754477</v>
      </c>
      <c r="H98" s="75">
        <f>(INDEX('Resin Fractions'!$A$24:$I$41,MATCH('Waste Estimate from Population'!$A98,'Resin Fractions'!$A$24:$A$41,0),MATCH('Waste Estimate from Population'!H$1,'Resin Fractions'!$A$24:$I$24,0)))*(VLOOKUP($A98,'Waste Per Capita'!$A$3:$C$18,3,FALSE))*$C98</f>
        <v>6162.4939594691004</v>
      </c>
      <c r="I98" s="75">
        <f>(INDEX('Resin Fractions'!$A$24:$I$41,MATCH('Waste Estimate from Population'!$A98,'Resin Fractions'!$A$24:$A$41,0),MATCH('Waste Estimate from Population'!I$1,'Resin Fractions'!$A$24:$I$24,0)))*(VLOOKUP($A98,'Waste Per Capita'!$A$3:$C$18,3,FALSE))*$C98</f>
        <v>18354.358404028138</v>
      </c>
      <c r="J98" s="75">
        <f>(INDEX('Resin Fractions'!$A$24:$I$41,MATCH('Waste Estimate from Population'!$A98,'Resin Fractions'!$A$24:$A$41,0),MATCH('Waste Estimate from Population'!J$1,'Resin Fractions'!$A$24:$I$24,0)))*(VLOOKUP($A98,'Waste Per Capita'!$A$3:$C$18,3,FALSE))*$C98</f>
        <v>28665.076203855442</v>
      </c>
      <c r="K98" s="75">
        <f>(INDEX('Resin Fractions'!$A$24:$I$41,MATCH('Waste Estimate from Population'!$A98,'Resin Fractions'!$A$24:$A$41,0),MATCH('Waste Estimate from Population'!K$1,'Resin Fractions'!$A$24:$I$24,0)))*(VLOOKUP($A98,'Waste Per Capita'!$A$3:$C$18,3,FALSE))*$C98</f>
        <v>370758.44824694598</v>
      </c>
    </row>
    <row r="99" spans="1:11" x14ac:dyDescent="0.2">
      <c r="A99" s="13">
        <v>2019</v>
      </c>
      <c r="B99" s="68" t="s">
        <v>121</v>
      </c>
      <c r="C99" s="70">
        <v>886885</v>
      </c>
      <c r="D99" s="75">
        <f>(INDEX('Resin Fractions'!$A$24:$I$41,MATCH('Waste Estimate from Population'!$A99,'Resin Fractions'!$A$24:$A$41,0),MATCH('Waste Estimate from Population'!D$1,'Resin Fractions'!$A$24:$I$24,0)))*(VLOOKUP($A99,'Waste Per Capita'!$A$3:$C$18,3,FALSE))*$C99</f>
        <v>8382.4315931685724</v>
      </c>
      <c r="E99" s="75">
        <f>(INDEX('Resin Fractions'!$A$24:$I$41,MATCH('Waste Estimate from Population'!$A99,'Resin Fractions'!$A$24:$A$41,0),MATCH('Waste Estimate from Population'!E$1,'Resin Fractions'!$A$24:$I$24,0)))*(VLOOKUP($A99,'Waste Per Capita'!$A$3:$C$18,3,FALSE))*$C99</f>
        <v>15723.963047883124</v>
      </c>
      <c r="F99" s="75">
        <f>(INDEX('Resin Fractions'!$A$24:$I$41,MATCH('Waste Estimate from Population'!$A99,'Resin Fractions'!$A$24:$A$41,0),MATCH('Waste Estimate from Population'!F$1,'Resin Fractions'!$A$24:$I$24,0)))*(VLOOKUP($A99,'Waste Per Capita'!$A$3:$C$18,3,FALSE))*$C99</f>
        <v>21789.973105895486</v>
      </c>
      <c r="G99" s="75">
        <f>(INDEX('Resin Fractions'!$A$24:$I$41,MATCH('Waste Estimate from Population'!$A99,'Resin Fractions'!$A$24:$A$41,0),MATCH('Waste Estimate from Population'!G$1,'Resin Fractions'!$A$24:$I$24,0)))*(VLOOKUP($A99,'Waste Per Capita'!$A$3:$C$18,3,FALSE))*$C99</f>
        <v>38600.15108489462</v>
      </c>
      <c r="H99" s="75">
        <f>(INDEX('Resin Fractions'!$A$24:$I$41,MATCH('Waste Estimate from Population'!$A99,'Resin Fractions'!$A$24:$A$41,0),MATCH('Waste Estimate from Population'!H$1,'Resin Fractions'!$A$24:$I$24,0)))*(VLOOKUP($A99,'Waste Per Capita'!$A$3:$C$18,3,FALSE))*$C99</f>
        <v>1639.6340869997</v>
      </c>
      <c r="I99" s="75">
        <f>(INDEX('Resin Fractions'!$A$24:$I$41,MATCH('Waste Estimate from Population'!$A99,'Resin Fractions'!$A$24:$A$41,0),MATCH('Waste Estimate from Population'!I$1,'Resin Fractions'!$A$24:$I$24,0)))*(VLOOKUP($A99,'Waste Per Capita'!$A$3:$C$18,3,FALSE))*$C99</f>
        <v>4883.4825449218915</v>
      </c>
      <c r="J99" s="75">
        <f>(INDEX('Resin Fractions'!$A$24:$I$41,MATCH('Waste Estimate from Population'!$A99,'Resin Fractions'!$A$24:$A$41,0),MATCH('Waste Estimate from Population'!J$1,'Resin Fractions'!$A$24:$I$24,0)))*(VLOOKUP($A99,'Waste Per Capita'!$A$3:$C$18,3,FALSE))*$C99</f>
        <v>7626.8206280456006</v>
      </c>
      <c r="K99" s="75">
        <f>(INDEX('Resin Fractions'!$A$24:$I$41,MATCH('Waste Estimate from Population'!$A99,'Resin Fractions'!$A$24:$A$41,0),MATCH('Waste Estimate from Population'!K$1,'Resin Fractions'!$A$24:$I$24,0)))*(VLOOKUP($A99,'Waste Per Capita'!$A$3:$C$18,3,FALSE))*$C99</f>
        <v>98646.456091808999</v>
      </c>
    </row>
    <row r="100" spans="1:11" x14ac:dyDescent="0.2">
      <c r="A100" s="13">
        <v>2019</v>
      </c>
      <c r="B100" s="68" t="s">
        <v>122</v>
      </c>
      <c r="C100" s="70">
        <v>764373</v>
      </c>
      <c r="D100" s="75">
        <f>(INDEX('Resin Fractions'!$A$24:$I$41,MATCH('Waste Estimate from Population'!$A100,'Resin Fractions'!$A$24:$A$41,0),MATCH('Waste Estimate from Population'!D$1,'Resin Fractions'!$A$24:$I$24,0)))*(VLOOKUP($A100,'Waste Per Capita'!$A$3:$C$18,3,FALSE))*$C100</f>
        <v>7224.5041737824422</v>
      </c>
      <c r="E100" s="75">
        <f>(INDEX('Resin Fractions'!$A$24:$I$41,MATCH('Waste Estimate from Population'!$A100,'Resin Fractions'!$A$24:$A$41,0),MATCH('Waste Estimate from Population'!E$1,'Resin Fractions'!$A$24:$I$24,0)))*(VLOOKUP($A100,'Waste Per Capita'!$A$3:$C$18,3,FALSE))*$C100</f>
        <v>13551.895461981618</v>
      </c>
      <c r="F100" s="75">
        <f>(INDEX('Resin Fractions'!$A$24:$I$41,MATCH('Waste Estimate from Population'!$A100,'Resin Fractions'!$A$24:$A$41,0),MATCH('Waste Estimate from Population'!F$1,'Resin Fractions'!$A$24:$I$24,0)))*(VLOOKUP($A100,'Waste Per Capita'!$A$3:$C$18,3,FALSE))*$C100</f>
        <v>18779.962580123298</v>
      </c>
      <c r="G100" s="75">
        <f>(INDEX('Resin Fractions'!$A$24:$I$41,MATCH('Waste Estimate from Population'!$A100,'Resin Fractions'!$A$24:$A$41,0),MATCH('Waste Estimate from Population'!G$1,'Resin Fractions'!$A$24:$I$24,0)))*(VLOOKUP($A100,'Waste Per Capita'!$A$3:$C$18,3,FALSE))*$C100</f>
        <v>33268.026052097121</v>
      </c>
      <c r="H100" s="75">
        <f>(INDEX('Resin Fractions'!$A$24:$I$41,MATCH('Waste Estimate from Population'!$A100,'Resin Fractions'!$A$24:$A$41,0),MATCH('Waste Estimate from Population'!H$1,'Resin Fractions'!$A$24:$I$24,0)))*(VLOOKUP($A100,'Waste Per Capita'!$A$3:$C$18,3,FALSE))*$C100</f>
        <v>1413.1392750832654</v>
      </c>
      <c r="I100" s="75">
        <f>(INDEX('Resin Fractions'!$A$24:$I$41,MATCH('Waste Estimate from Population'!$A100,'Resin Fractions'!$A$24:$A$41,0),MATCH('Waste Estimate from Population'!I$1,'Resin Fractions'!$A$24:$I$24,0)))*(VLOOKUP($A100,'Waste Per Capita'!$A$3:$C$18,3,FALSE))*$C100</f>
        <v>4208.8908971395176</v>
      </c>
      <c r="J100" s="75">
        <f>(INDEX('Resin Fractions'!$A$24:$I$41,MATCH('Waste Estimate from Population'!$A100,'Resin Fractions'!$A$24:$A$41,0),MATCH('Waste Estimate from Population'!J$1,'Resin Fractions'!$A$24:$I$24,0)))*(VLOOKUP($A100,'Waste Per Capita'!$A$3:$C$18,3,FALSE))*$C100</f>
        <v>6573.2713530176961</v>
      </c>
      <c r="K100" s="75">
        <f>(INDEX('Resin Fractions'!$A$24:$I$41,MATCH('Waste Estimate from Population'!$A100,'Resin Fractions'!$A$24:$A$41,0),MATCH('Waste Estimate from Population'!K$1,'Resin Fractions'!$A$24:$I$24,0)))*(VLOOKUP($A100,'Waste Per Capita'!$A$3:$C$18,3,FALSE))*$C100</f>
        <v>85019.68979322497</v>
      </c>
    </row>
    <row r="101" spans="1:11" x14ac:dyDescent="0.2">
      <c r="A101" s="13">
        <v>2019</v>
      </c>
      <c r="B101" s="68" t="s">
        <v>123</v>
      </c>
      <c r="C101" s="70">
        <v>277850</v>
      </c>
      <c r="D101" s="75">
        <f>(INDEX('Resin Fractions'!$A$24:$I$41,MATCH('Waste Estimate from Population'!$A101,'Resin Fractions'!$A$24:$A$41,0),MATCH('Waste Estimate from Population'!D$1,'Resin Fractions'!$A$24:$I$24,0)))*(VLOOKUP($A101,'Waste Per Capita'!$A$3:$C$18,3,FALSE))*$C101</f>
        <v>2626.1111848344349</v>
      </c>
      <c r="E101" s="75">
        <f>(INDEX('Resin Fractions'!$A$24:$I$41,MATCH('Waste Estimate from Population'!$A101,'Resin Fractions'!$A$24:$A$41,0),MATCH('Waste Estimate from Population'!E$1,'Resin Fractions'!$A$24:$I$24,0)))*(VLOOKUP($A101,'Waste Per Capita'!$A$3:$C$18,3,FALSE))*$C101</f>
        <v>4926.1213492778952</v>
      </c>
      <c r="F101" s="75">
        <f>(INDEX('Resin Fractions'!$A$24:$I$41,MATCH('Waste Estimate from Population'!$A101,'Resin Fractions'!$A$24:$A$41,0),MATCH('Waste Estimate from Population'!F$1,'Resin Fractions'!$A$24:$I$24,0)))*(VLOOKUP($A101,'Waste Per Capita'!$A$3:$C$18,3,FALSE))*$C101</f>
        <v>6826.526581769971</v>
      </c>
      <c r="G101" s="75">
        <f>(INDEX('Resin Fractions'!$A$24:$I$41,MATCH('Waste Estimate from Population'!$A101,'Resin Fractions'!$A$24:$A$41,0),MATCH('Waste Estimate from Population'!G$1,'Resin Fractions'!$A$24:$I$24,0)))*(VLOOKUP($A101,'Waste Per Capita'!$A$3:$C$18,3,FALSE))*$C101</f>
        <v>12092.945510340089</v>
      </c>
      <c r="H101" s="75">
        <f>(INDEX('Resin Fractions'!$A$24:$I$41,MATCH('Waste Estimate from Population'!$A101,'Resin Fractions'!$A$24:$A$41,0),MATCH('Waste Estimate from Population'!H$1,'Resin Fractions'!$A$24:$I$24,0)))*(VLOOKUP($A101,'Waste Per Capita'!$A$3:$C$18,3,FALSE))*$C101</f>
        <v>513.67689280218599</v>
      </c>
      <c r="I101" s="75">
        <f>(INDEX('Resin Fractions'!$A$24:$I$41,MATCH('Waste Estimate from Population'!$A101,'Resin Fractions'!$A$24:$A$41,0),MATCH('Waste Estimate from Population'!I$1,'Resin Fractions'!$A$24:$I$24,0)))*(VLOOKUP($A101,'Waste Per Capita'!$A$3:$C$18,3,FALSE))*$C101</f>
        <v>1529.9341234844965</v>
      </c>
      <c r="J101" s="75">
        <f>(INDEX('Resin Fractions'!$A$24:$I$41,MATCH('Waste Estimate from Population'!$A101,'Resin Fractions'!$A$24:$A$41,0),MATCH('Waste Estimate from Population'!J$1,'Resin Fractions'!$A$24:$I$24,0)))*(VLOOKUP($A101,'Waste Per Capita'!$A$3:$C$18,3,FALSE))*$C101</f>
        <v>2389.3877013394858</v>
      </c>
      <c r="K101" s="75">
        <f>(INDEX('Resin Fractions'!$A$24:$I$41,MATCH('Waste Estimate from Population'!$A101,'Resin Fractions'!$A$24:$A$41,0),MATCH('Waste Estimate from Population'!K$1,'Resin Fractions'!$A$24:$I$24,0)))*(VLOOKUP($A101,'Waste Per Capita'!$A$3:$C$18,3,FALSE))*$C101</f>
        <v>30904.70334384856</v>
      </c>
    </row>
    <row r="102" spans="1:11" x14ac:dyDescent="0.2">
      <c r="A102" s="13">
        <v>2019</v>
      </c>
      <c r="B102" s="68" t="s">
        <v>124</v>
      </c>
      <c r="C102" s="70">
        <v>771160</v>
      </c>
      <c r="D102" s="75">
        <f>(INDEX('Resin Fractions'!$A$24:$I$41,MATCH('Waste Estimate from Population'!$A102,'Resin Fractions'!$A$24:$A$41,0),MATCH('Waste Estimate from Population'!D$1,'Resin Fractions'!$A$24:$I$24,0)))*(VLOOKUP($A102,'Waste Per Capita'!$A$3:$C$18,3,FALSE))*$C102</f>
        <v>7288.6517952021695</v>
      </c>
      <c r="E102" s="75">
        <f>(INDEX('Resin Fractions'!$A$24:$I$41,MATCH('Waste Estimate from Population'!$A102,'Resin Fractions'!$A$24:$A$41,0),MATCH('Waste Estimate from Population'!E$1,'Resin Fractions'!$A$24:$I$24,0)))*(VLOOKUP($A102,'Waste Per Capita'!$A$3:$C$18,3,FALSE))*$C102</f>
        <v>13672.225084430958</v>
      </c>
      <c r="F102" s="75">
        <f>(INDEX('Resin Fractions'!$A$24:$I$41,MATCH('Waste Estimate from Population'!$A102,'Resin Fractions'!$A$24:$A$41,0),MATCH('Waste Estimate from Population'!F$1,'Resin Fractions'!$A$24:$I$24,0)))*(VLOOKUP($A102,'Waste Per Capita'!$A$3:$C$18,3,FALSE))*$C102</f>
        <v>18946.713114262122</v>
      </c>
      <c r="G102" s="75">
        <f>(INDEX('Resin Fractions'!$A$24:$I$41,MATCH('Waste Estimate from Population'!$A102,'Resin Fractions'!$A$24:$A$41,0),MATCH('Waste Estimate from Population'!G$1,'Resin Fractions'!$A$24:$I$24,0)))*(VLOOKUP($A102,'Waste Per Capita'!$A$3:$C$18,3,FALSE))*$C102</f>
        <v>33563.418606276275</v>
      </c>
      <c r="H102" s="75">
        <f>(INDEX('Resin Fractions'!$A$24:$I$41,MATCH('Waste Estimate from Population'!$A102,'Resin Fractions'!$A$24:$A$41,0),MATCH('Waste Estimate from Population'!H$1,'Resin Fractions'!$A$24:$I$24,0)))*(VLOOKUP($A102,'Waste Per Capita'!$A$3:$C$18,3,FALSE))*$C102</f>
        <v>1425.6867829884243</v>
      </c>
      <c r="I102" s="75">
        <f>(INDEX('Resin Fractions'!$A$24:$I$41,MATCH('Waste Estimate from Population'!$A102,'Resin Fractions'!$A$24:$A$41,0),MATCH('Waste Estimate from Population'!I$1,'Resin Fractions'!$A$24:$I$24,0)))*(VLOOKUP($A102,'Waste Per Capita'!$A$3:$C$18,3,FALSE))*$C102</f>
        <v>4246.2623669832801</v>
      </c>
      <c r="J102" s="75">
        <f>(INDEX('Resin Fractions'!$A$24:$I$41,MATCH('Waste Estimate from Population'!$A102,'Resin Fractions'!$A$24:$A$41,0),MATCH('Waste Estimate from Population'!J$1,'Resin Fractions'!$A$24:$I$24,0)))*(VLOOKUP($A102,'Waste Per Capita'!$A$3:$C$18,3,FALSE))*$C102</f>
        <v>6631.6365656467806</v>
      </c>
      <c r="K102" s="75">
        <f>(INDEX('Resin Fractions'!$A$24:$I$41,MATCH('Waste Estimate from Population'!$A102,'Resin Fractions'!$A$24:$A$41,0),MATCH('Waste Estimate from Population'!K$1,'Resin Fractions'!$A$24:$I$24,0)))*(VLOOKUP($A102,'Waste Per Capita'!$A$3:$C$18,3,FALSE))*$C102</f>
        <v>85774.594315790018</v>
      </c>
    </row>
    <row r="103" spans="1:11" x14ac:dyDescent="0.2">
      <c r="A103" s="13">
        <v>2019</v>
      </c>
      <c r="B103" s="68" t="s">
        <v>125</v>
      </c>
      <c r="C103" s="70">
        <v>449795</v>
      </c>
      <c r="D103" s="75">
        <f>(INDEX('Resin Fractions'!$A$24:$I$41,MATCH('Waste Estimate from Population'!$A103,'Resin Fractions'!$A$24:$A$41,0),MATCH('Waste Estimate from Population'!D$1,'Resin Fractions'!$A$24:$I$24,0)))*(VLOOKUP($A103,'Waste Per Capita'!$A$3:$C$18,3,FALSE))*$C103</f>
        <v>4251.2567226294932</v>
      </c>
      <c r="E103" s="75">
        <f>(INDEX('Resin Fractions'!$A$24:$I$41,MATCH('Waste Estimate from Population'!$A103,'Resin Fractions'!$A$24:$A$41,0),MATCH('Waste Estimate from Population'!E$1,'Resin Fractions'!$A$24:$I$24,0)))*(VLOOKUP($A103,'Waste Per Capita'!$A$3:$C$18,3,FALSE))*$C103</f>
        <v>7974.6077102697527</v>
      </c>
      <c r="F103" s="75">
        <f>(INDEX('Resin Fractions'!$A$24:$I$41,MATCH('Waste Estimate from Population'!$A103,'Resin Fractions'!$A$24:$A$41,0),MATCH('Waste Estimate from Population'!F$1,'Resin Fractions'!$A$24:$I$24,0)))*(VLOOKUP($A103,'Waste Per Capita'!$A$3:$C$18,3,FALSE))*$C103</f>
        <v>11051.061809779465</v>
      </c>
      <c r="G103" s="75">
        <f>(INDEX('Resin Fractions'!$A$24:$I$41,MATCH('Waste Estimate from Population'!$A103,'Resin Fractions'!$A$24:$A$41,0),MATCH('Waste Estimate from Population'!G$1,'Resin Fractions'!$A$24:$I$24,0)))*(VLOOKUP($A103,'Waste Per Capita'!$A$3:$C$18,3,FALSE))*$C103</f>
        <v>19576.55722808501</v>
      </c>
      <c r="H103" s="75">
        <f>(INDEX('Resin Fractions'!$A$24:$I$41,MATCH('Waste Estimate from Population'!$A103,'Resin Fractions'!$A$24:$A$41,0),MATCH('Waste Estimate from Population'!H$1,'Resin Fractions'!$A$24:$I$24,0)))*(VLOOKUP($A103,'Waste Per Capita'!$A$3:$C$18,3,FALSE))*$C103</f>
        <v>831.56126686326877</v>
      </c>
      <c r="I103" s="75">
        <f>(INDEX('Resin Fractions'!$A$24:$I$41,MATCH('Waste Estimate from Population'!$A103,'Resin Fractions'!$A$24:$A$41,0),MATCH('Waste Estimate from Population'!I$1,'Resin Fractions'!$A$24:$I$24,0)))*(VLOOKUP($A103,'Waste Per Capita'!$A$3:$C$18,3,FALSE))*$C103</f>
        <v>2476.7202413989889</v>
      </c>
      <c r="J103" s="75">
        <f>(INDEX('Resin Fractions'!$A$24:$I$41,MATCH('Waste Estimate from Population'!$A103,'Resin Fractions'!$A$24:$A$41,0),MATCH('Waste Estimate from Population'!J$1,'Resin Fractions'!$A$24:$I$24,0)))*(VLOOKUP($A103,'Waste Per Capita'!$A$3:$C$18,3,FALSE))*$C103</f>
        <v>3868.0390179017245</v>
      </c>
      <c r="K103" s="75">
        <f>(INDEX('Resin Fractions'!$A$24:$I$41,MATCH('Waste Estimate from Population'!$A103,'Resin Fractions'!$A$24:$A$41,0),MATCH('Waste Estimate from Population'!K$1,'Resin Fractions'!$A$24:$I$24,0)))*(VLOOKUP($A103,'Waste Per Capita'!$A$3:$C$18,3,FALSE))*$C103</f>
        <v>50029.803996927709</v>
      </c>
    </row>
    <row r="104" spans="1:11" x14ac:dyDescent="0.2">
      <c r="A104" s="13">
        <v>2019</v>
      </c>
      <c r="B104" s="68" t="s">
        <v>126</v>
      </c>
      <c r="C104" s="70">
        <v>1944733</v>
      </c>
      <c r="D104" s="75">
        <f>(INDEX('Resin Fractions'!$A$24:$I$41,MATCH('Waste Estimate from Population'!$A104,'Resin Fractions'!$A$24:$A$41,0),MATCH('Waste Estimate from Population'!D$1,'Resin Fractions'!$A$24:$I$24,0)))*(VLOOKUP($A104,'Waste Per Capita'!$A$3:$C$18,3,FALSE))*$C104</f>
        <v>18380.727309039499</v>
      </c>
      <c r="E104" s="75">
        <f>(INDEX('Resin Fractions'!$A$24:$I$41,MATCH('Waste Estimate from Population'!$A104,'Resin Fractions'!$A$24:$A$41,0),MATCH('Waste Estimate from Population'!E$1,'Resin Fractions'!$A$24:$I$24,0)))*(VLOOKUP($A104,'Waste Per Capita'!$A$3:$C$18,3,FALSE))*$C104</f>
        <v>34479.002159241492</v>
      </c>
      <c r="F104" s="75">
        <f>(INDEX('Resin Fractions'!$A$24:$I$41,MATCH('Waste Estimate from Population'!$A104,'Resin Fractions'!$A$24:$A$41,0),MATCH('Waste Estimate from Population'!F$1,'Resin Fractions'!$A$24:$I$24,0)))*(VLOOKUP($A104,'Waste Per Capita'!$A$3:$C$18,3,FALSE))*$C104</f>
        <v>47780.354576013182</v>
      </c>
      <c r="G104" s="75">
        <f>(INDEX('Resin Fractions'!$A$24:$I$41,MATCH('Waste Estimate from Population'!$A104,'Resin Fractions'!$A$24:$A$41,0),MATCH('Waste Estimate from Population'!G$1,'Resin Fractions'!$A$24:$I$24,0)))*(VLOOKUP($A104,'Waste Per Capita'!$A$3:$C$18,3,FALSE))*$C104</f>
        <v>84641.174018931837</v>
      </c>
      <c r="H104" s="75">
        <f>(INDEX('Resin Fractions'!$A$24:$I$41,MATCH('Waste Estimate from Population'!$A104,'Resin Fractions'!$A$24:$A$41,0),MATCH('Waste Estimate from Population'!H$1,'Resin Fractions'!$A$24:$I$24,0)))*(VLOOKUP($A104,'Waste Per Capita'!$A$3:$C$18,3,FALSE))*$C104</f>
        <v>3595.3370695334656</v>
      </c>
      <c r="I104" s="75">
        <f>(INDEX('Resin Fractions'!$A$24:$I$41,MATCH('Waste Estimate from Population'!$A104,'Resin Fractions'!$A$24:$A$41,0),MATCH('Waste Estimate from Population'!I$1,'Resin Fractions'!$A$24:$I$24,0)))*(VLOOKUP($A104,'Waste Per Capita'!$A$3:$C$18,3,FALSE))*$C104</f>
        <v>10708.343990521415</v>
      </c>
      <c r="J104" s="75">
        <f>(INDEX('Resin Fractions'!$A$24:$I$41,MATCH('Waste Estimate from Population'!$A104,'Resin Fractions'!$A$24:$A$41,0),MATCH('Waste Estimate from Population'!J$1,'Resin Fractions'!$A$24:$I$24,0)))*(VLOOKUP($A104,'Waste Per Capita'!$A$3:$C$18,3,FALSE))*$C104</f>
        <v>16723.84780489128</v>
      </c>
      <c r="K104" s="75">
        <f>(INDEX('Resin Fractions'!$A$24:$I$41,MATCH('Waste Estimate from Population'!$A104,'Resin Fractions'!$A$24:$A$41,0),MATCH('Waste Estimate from Population'!K$1,'Resin Fractions'!$A$24:$I$24,0)))*(VLOOKUP($A104,'Waste Per Capita'!$A$3:$C$18,3,FALSE))*$C104</f>
        <v>216308.78692817219</v>
      </c>
    </row>
    <row r="105" spans="1:11" x14ac:dyDescent="0.2">
      <c r="A105" s="13">
        <v>2019</v>
      </c>
      <c r="B105" s="68" t="s">
        <v>127</v>
      </c>
      <c r="C105" s="70">
        <v>271822</v>
      </c>
      <c r="D105" s="75">
        <f>(INDEX('Resin Fractions'!$A$24:$I$41,MATCH('Waste Estimate from Population'!$A105,'Resin Fractions'!$A$24:$A$41,0),MATCH('Waste Estimate from Population'!D$1,'Resin Fractions'!$A$24:$I$24,0)))*(VLOOKUP($A105,'Waste Per Capita'!$A$3:$C$18,3,FALSE))*$C105</f>
        <v>2569.13728444868</v>
      </c>
      <c r="E105" s="75">
        <f>(INDEX('Resin Fractions'!$A$24:$I$41,MATCH('Waste Estimate from Population'!$A105,'Resin Fractions'!$A$24:$A$41,0),MATCH('Waste Estimate from Population'!E$1,'Resin Fractions'!$A$24:$I$24,0)))*(VLOOKUP($A105,'Waste Per Capita'!$A$3:$C$18,3,FALSE))*$C105</f>
        <v>4819.2483620781577</v>
      </c>
      <c r="F105" s="75">
        <f>(INDEX('Resin Fractions'!$A$24:$I$41,MATCH('Waste Estimate from Population'!$A105,'Resin Fractions'!$A$24:$A$41,0),MATCH('Waste Estimate from Population'!F$1,'Resin Fractions'!$A$24:$I$24,0)))*(VLOOKUP($A105,'Waste Per Capita'!$A$3:$C$18,3,FALSE))*$C105</f>
        <v>6678.4240003954546</v>
      </c>
      <c r="G105" s="75">
        <f>(INDEX('Resin Fractions'!$A$24:$I$41,MATCH('Waste Estimate from Population'!$A105,'Resin Fractions'!$A$24:$A$41,0),MATCH('Waste Estimate from Population'!G$1,'Resin Fractions'!$A$24:$I$24,0)))*(VLOOKUP($A105,'Waste Per Capita'!$A$3:$C$18,3,FALSE))*$C105</f>
        <v>11830.587131587776</v>
      </c>
      <c r="H105" s="75">
        <f>(INDEX('Resin Fractions'!$A$24:$I$41,MATCH('Waste Estimate from Population'!$A105,'Resin Fractions'!$A$24:$A$41,0),MATCH('Waste Estimate from Population'!H$1,'Resin Fractions'!$A$24:$I$24,0)))*(VLOOKUP($A105,'Waste Per Capita'!$A$3:$C$18,3,FALSE))*$C105</f>
        <v>502.53259080538345</v>
      </c>
      <c r="I105" s="75">
        <f>(INDEX('Resin Fractions'!$A$24:$I$41,MATCH('Waste Estimate from Population'!$A105,'Resin Fractions'!$A$24:$A$41,0),MATCH('Waste Estimate from Population'!I$1,'Resin Fractions'!$A$24:$I$24,0)))*(VLOOKUP($A105,'Waste Per Capita'!$A$3:$C$18,3,FALSE))*$C105</f>
        <v>1496.7419590203447</v>
      </c>
      <c r="J105" s="75">
        <f>(INDEX('Resin Fractions'!$A$24:$I$41,MATCH('Waste Estimate from Population'!$A105,'Resin Fractions'!$A$24:$A$41,0),MATCH('Waste Estimate from Population'!J$1,'Resin Fractions'!$A$24:$I$24,0)))*(VLOOKUP($A105,'Waste Per Capita'!$A$3:$C$18,3,FALSE))*$C105</f>
        <v>2337.5495546284028</v>
      </c>
      <c r="K105" s="75">
        <f>(INDEX('Resin Fractions'!$A$24:$I$41,MATCH('Waste Estimate from Population'!$A105,'Resin Fractions'!$A$24:$A$41,0),MATCH('Waste Estimate from Population'!K$1,'Resin Fractions'!$A$24:$I$24,0)))*(VLOOKUP($A105,'Waste Per Capita'!$A$3:$C$18,3,FALSE))*$C105</f>
        <v>30234.220882964204</v>
      </c>
    </row>
    <row r="106" spans="1:11" x14ac:dyDescent="0.2">
      <c r="A106" s="13">
        <v>2019</v>
      </c>
      <c r="B106" s="68" t="s">
        <v>128</v>
      </c>
      <c r="C106" s="70">
        <v>177633</v>
      </c>
      <c r="D106" s="75">
        <f>(INDEX('Resin Fractions'!$A$24:$I$41,MATCH('Waste Estimate from Population'!$A106,'Resin Fractions'!$A$24:$A$41,0),MATCH('Waste Estimate from Population'!D$1,'Resin Fractions'!$A$24:$I$24,0)))*(VLOOKUP($A106,'Waste Per Capita'!$A$3:$C$18,3,FALSE))*$C106</f>
        <v>1678.9059136069648</v>
      </c>
      <c r="E106" s="75">
        <f>(INDEX('Resin Fractions'!$A$24:$I$41,MATCH('Waste Estimate from Population'!$A106,'Resin Fractions'!$A$24:$A$41,0),MATCH('Waste Estimate from Population'!E$1,'Resin Fractions'!$A$24:$I$24,0)))*(VLOOKUP($A106,'Waste Per Capita'!$A$3:$C$18,3,FALSE))*$C106</f>
        <v>3149.3313429414443</v>
      </c>
      <c r="F106" s="75">
        <f>(INDEX('Resin Fractions'!$A$24:$I$41,MATCH('Waste Estimate from Population'!$A106,'Resin Fractions'!$A$24:$A$41,0),MATCH('Waste Estimate from Population'!F$1,'Resin Fractions'!$A$24:$I$24,0)))*(VLOOKUP($A106,'Waste Per Capita'!$A$3:$C$18,3,FALSE))*$C106</f>
        <v>4364.2843127570459</v>
      </c>
      <c r="G106" s="75">
        <f>(INDEX('Resin Fractions'!$A$24:$I$41,MATCH('Waste Estimate from Population'!$A106,'Resin Fractions'!$A$24:$A$41,0),MATCH('Waste Estimate from Population'!G$1,'Resin Fractions'!$A$24:$I$24,0)))*(VLOOKUP($A106,'Waste Per Capita'!$A$3:$C$18,3,FALSE))*$C106</f>
        <v>7731.172178651218</v>
      </c>
      <c r="H106" s="75">
        <f>(INDEX('Resin Fractions'!$A$24:$I$41,MATCH('Waste Estimate from Population'!$A106,'Resin Fractions'!$A$24:$A$41,0),MATCH('Waste Estimate from Population'!H$1,'Resin Fractions'!$A$24:$I$24,0)))*(VLOOKUP($A106,'Waste Per Capita'!$A$3:$C$18,3,FALSE))*$C106</f>
        <v>328.40009897113799</v>
      </c>
      <c r="I106" s="75">
        <f>(INDEX('Resin Fractions'!$A$24:$I$41,MATCH('Waste Estimate from Population'!$A106,'Resin Fractions'!$A$24:$A$41,0),MATCH('Waste Estimate from Population'!I$1,'Resin Fractions'!$A$24:$I$24,0)))*(VLOOKUP($A106,'Waste Per Capita'!$A$3:$C$18,3,FALSE))*$C106</f>
        <v>978.10612977117705</v>
      </c>
      <c r="J106" s="75">
        <f>(INDEX('Resin Fractions'!$A$24:$I$41,MATCH('Waste Estimate from Population'!$A106,'Resin Fractions'!$A$24:$A$41,0),MATCH('Waste Estimate from Population'!J$1,'Resin Fractions'!$A$24:$I$24,0)))*(VLOOKUP($A106,'Waste Per Capita'!$A$3:$C$18,3,FALSE))*$C106</f>
        <v>1527.5656129279716</v>
      </c>
      <c r="K106" s="75">
        <f>(INDEX('Resin Fractions'!$A$24:$I$41,MATCH('Waste Estimate from Population'!$A106,'Resin Fractions'!$A$24:$A$41,0),MATCH('Waste Estimate from Population'!K$1,'Resin Fractions'!$A$24:$I$24,0)))*(VLOOKUP($A106,'Waste Per Capita'!$A$3:$C$18,3,FALSE))*$C106</f>
        <v>19757.765589626961</v>
      </c>
    </row>
    <row r="107" spans="1:11" x14ac:dyDescent="0.2">
      <c r="A107" s="13">
        <v>2019</v>
      </c>
      <c r="B107" s="68" t="s">
        <v>129</v>
      </c>
      <c r="C107" s="70">
        <v>3209</v>
      </c>
      <c r="D107" s="75">
        <f>(INDEX('Resin Fractions'!$A$24:$I$41,MATCH('Waste Estimate from Population'!$A107,'Resin Fractions'!$A$24:$A$41,0),MATCH('Waste Estimate from Population'!D$1,'Resin Fractions'!$A$24:$I$24,0)))*(VLOOKUP($A107,'Waste Per Capita'!$A$3:$C$18,3,FALSE))*$C107</f>
        <v>30.330001051407958</v>
      </c>
      <c r="E107" s="75">
        <f>(INDEX('Resin Fractions'!$A$24:$I$41,MATCH('Waste Estimate from Population'!$A107,'Resin Fractions'!$A$24:$A$41,0),MATCH('Waste Estimate from Population'!E$1,'Resin Fractions'!$A$24:$I$24,0)))*(VLOOKUP($A107,'Waste Per Capita'!$A$3:$C$18,3,FALSE))*$C107</f>
        <v>56.893731905102626</v>
      </c>
      <c r="F107" s="75">
        <f>(INDEX('Resin Fractions'!$A$24:$I$41,MATCH('Waste Estimate from Population'!$A107,'Resin Fractions'!$A$24:$A$41,0),MATCH('Waste Estimate from Population'!F$1,'Resin Fractions'!$A$24:$I$24,0)))*(VLOOKUP($A107,'Waste Per Capita'!$A$3:$C$18,3,FALSE))*$C107</f>
        <v>78.842266693899006</v>
      </c>
      <c r="G107" s="75">
        <f>(INDEX('Resin Fractions'!$A$24:$I$41,MATCH('Waste Estimate from Population'!$A107,'Resin Fractions'!$A$24:$A$41,0),MATCH('Waste Estimate from Population'!G$1,'Resin Fractions'!$A$24:$I$24,0)))*(VLOOKUP($A107,'Waste Per Capita'!$A$3:$C$18,3,FALSE))*$C107</f>
        <v>139.66623049372447</v>
      </c>
      <c r="H107" s="75">
        <f>(INDEX('Resin Fractions'!$A$24:$I$41,MATCH('Waste Estimate from Population'!$A107,'Resin Fractions'!$A$24:$A$41,0),MATCH('Waste Estimate from Population'!H$1,'Resin Fractions'!$A$24:$I$24,0)))*(VLOOKUP($A107,'Waste Per Capita'!$A$3:$C$18,3,FALSE))*$C107</f>
        <v>5.9326584452122173</v>
      </c>
      <c r="I107" s="75">
        <f>(INDEX('Resin Fractions'!$A$24:$I$41,MATCH('Waste Estimate from Population'!$A107,'Resin Fractions'!$A$24:$A$41,0),MATCH('Waste Estimate from Population'!I$1,'Resin Fractions'!$A$24:$I$24,0)))*(VLOOKUP($A107,'Waste Per Capita'!$A$3:$C$18,3,FALSE))*$C107</f>
        <v>17.669816815770197</v>
      </c>
      <c r="J107" s="75">
        <f>(INDEX('Resin Fractions'!$A$24:$I$41,MATCH('Waste Estimate from Population'!$A107,'Resin Fractions'!$A$24:$A$41,0),MATCH('Waste Estimate from Population'!J$1,'Resin Fractions'!$A$24:$I$24,0)))*(VLOOKUP($A107,'Waste Per Capita'!$A$3:$C$18,3,FALSE))*$C107</f>
        <v>27.595987524197987</v>
      </c>
      <c r="K107" s="75">
        <f>(INDEX('Resin Fractions'!$A$24:$I$41,MATCH('Waste Estimate from Population'!$A107,'Resin Fractions'!$A$24:$A$41,0),MATCH('Waste Estimate from Population'!K$1,'Resin Fractions'!$A$24:$I$24,0)))*(VLOOKUP($A107,'Waste Per Capita'!$A$3:$C$18,3,FALSE))*$C107</f>
        <v>356.93069292931449</v>
      </c>
    </row>
    <row r="108" spans="1:11" x14ac:dyDescent="0.2">
      <c r="A108" s="13">
        <v>2019</v>
      </c>
      <c r="B108" s="68" t="s">
        <v>130</v>
      </c>
      <c r="C108" s="70">
        <v>44589</v>
      </c>
      <c r="D108" s="75">
        <f>(INDEX('Resin Fractions'!$A$24:$I$41,MATCH('Waste Estimate from Population'!$A108,'Resin Fractions'!$A$24:$A$41,0),MATCH('Waste Estimate from Population'!D$1,'Resin Fractions'!$A$24:$I$24,0)))*(VLOOKUP($A108,'Waste Per Capita'!$A$3:$C$18,3,FALSE))*$C108</f>
        <v>421.43484477445605</v>
      </c>
      <c r="E108" s="75">
        <f>(INDEX('Resin Fractions'!$A$24:$I$41,MATCH('Waste Estimate from Population'!$A108,'Resin Fractions'!$A$24:$A$41,0),MATCH('Waste Estimate from Population'!E$1,'Resin Fractions'!$A$24:$I$24,0)))*(VLOOKUP($A108,'Waste Per Capita'!$A$3:$C$18,3,FALSE))*$C108</f>
        <v>790.53742970290466</v>
      </c>
      <c r="F108" s="75">
        <f>(INDEX('Resin Fractions'!$A$24:$I$41,MATCH('Waste Estimate from Population'!$A108,'Resin Fractions'!$A$24:$A$41,0),MATCH('Waste Estimate from Population'!F$1,'Resin Fractions'!$A$24:$I$24,0)))*(VLOOKUP($A108,'Waste Per Capita'!$A$3:$C$18,3,FALSE))*$C108</f>
        <v>1095.5119444108018</v>
      </c>
      <c r="G108" s="75">
        <f>(INDEX('Resin Fractions'!$A$24:$I$41,MATCH('Waste Estimate from Population'!$A108,'Resin Fractions'!$A$24:$A$41,0),MATCH('Waste Estimate from Population'!G$1,'Resin Fractions'!$A$24:$I$24,0)))*(VLOOKUP($A108,'Waste Per Capita'!$A$3:$C$18,3,FALSE))*$C108</f>
        <v>1940.6598789294735</v>
      </c>
      <c r="H108" s="75">
        <f>(INDEX('Resin Fractions'!$A$24:$I$41,MATCH('Waste Estimate from Population'!$A108,'Resin Fractions'!$A$24:$A$41,0),MATCH('Waste Estimate from Population'!H$1,'Resin Fractions'!$A$24:$I$24,0)))*(VLOOKUP($A108,'Waste Per Capita'!$A$3:$C$18,3,FALSE))*$C108</f>
        <v>82.434187414636199</v>
      </c>
      <c r="I108" s="75">
        <f>(INDEX('Resin Fractions'!$A$24:$I$41,MATCH('Waste Estimate from Population'!$A108,'Resin Fractions'!$A$24:$A$41,0),MATCH('Waste Estimate from Population'!I$1,'Resin Fractions'!$A$24:$I$24,0)))*(VLOOKUP($A108,'Waste Per Capita'!$A$3:$C$18,3,FALSE))*$C108</f>
        <v>245.52180180691096</v>
      </c>
      <c r="J108" s="75">
        <f>(INDEX('Resin Fractions'!$A$24:$I$41,MATCH('Waste Estimate from Population'!$A108,'Resin Fractions'!$A$24:$A$41,0),MATCH('Waste Estimate from Population'!J$1,'Resin Fractions'!$A$24:$I$24,0)))*(VLOOKUP($A108,'Waste Per Capita'!$A$3:$C$18,3,FALSE))*$C108</f>
        <v>383.44577367293988</v>
      </c>
      <c r="K108" s="75">
        <f>(INDEX('Resin Fractions'!$A$24:$I$41,MATCH('Waste Estimate from Population'!$A108,'Resin Fractions'!$A$24:$A$41,0),MATCH('Waste Estimate from Population'!K$1,'Resin Fractions'!$A$24:$I$24,0)))*(VLOOKUP($A108,'Waste Per Capita'!$A$3:$C$18,3,FALSE))*$C108</f>
        <v>4959.5458607121236</v>
      </c>
    </row>
    <row r="109" spans="1:11" x14ac:dyDescent="0.2">
      <c r="A109" s="13">
        <v>2019</v>
      </c>
      <c r="B109" s="68" t="s">
        <v>131</v>
      </c>
      <c r="C109" s="70">
        <v>438205</v>
      </c>
      <c r="D109" s="75">
        <f>(INDEX('Resin Fractions'!$A$24:$I$41,MATCH('Waste Estimate from Population'!$A109,'Resin Fractions'!$A$24:$A$41,0),MATCH('Waste Estimate from Population'!D$1,'Resin Fractions'!$A$24:$I$24,0)))*(VLOOKUP($A109,'Waste Per Capita'!$A$3:$C$18,3,FALSE))*$C109</f>
        <v>4141.7133408327281</v>
      </c>
      <c r="E109" s="75">
        <f>(INDEX('Resin Fractions'!$A$24:$I$41,MATCH('Waste Estimate from Population'!$A109,'Resin Fractions'!$A$24:$A$41,0),MATCH('Waste Estimate from Population'!E$1,'Resin Fractions'!$A$24:$I$24,0)))*(VLOOKUP($A109,'Waste Per Capita'!$A$3:$C$18,3,FALSE))*$C109</f>
        <v>7769.1236489484254</v>
      </c>
      <c r="F109" s="75">
        <f>(INDEX('Resin Fractions'!$A$24:$I$41,MATCH('Waste Estimate from Population'!$A109,'Resin Fractions'!$A$24:$A$41,0),MATCH('Waste Estimate from Population'!F$1,'Resin Fractions'!$A$24:$I$24,0)))*(VLOOKUP($A109,'Waste Per Capita'!$A$3:$C$18,3,FALSE))*$C109</f>
        <v>10766.305851230916</v>
      </c>
      <c r="G109" s="75">
        <f>(INDEX('Resin Fractions'!$A$24:$I$41,MATCH('Waste Estimate from Population'!$A109,'Resin Fractions'!$A$24:$A$41,0),MATCH('Waste Estimate from Population'!G$1,'Resin Fractions'!$A$24:$I$24,0)))*(VLOOKUP($A109,'Waste Per Capita'!$A$3:$C$18,3,FALSE))*$C109</f>
        <v>19072.122322686984</v>
      </c>
      <c r="H109" s="75">
        <f>(INDEX('Resin Fractions'!$A$24:$I$41,MATCH('Waste Estimate from Population'!$A109,'Resin Fractions'!$A$24:$A$41,0),MATCH('Waste Estimate from Population'!H$1,'Resin Fractions'!$A$24:$I$24,0)))*(VLOOKUP($A109,'Waste Per Capita'!$A$3:$C$18,3,FALSE))*$C109</f>
        <v>810.13418322973507</v>
      </c>
      <c r="I109" s="75">
        <f>(INDEX('Resin Fractions'!$A$24:$I$41,MATCH('Waste Estimate from Population'!$A109,'Resin Fractions'!$A$24:$A$41,0),MATCH('Waste Estimate from Population'!I$1,'Resin Fractions'!$A$24:$I$24,0)))*(VLOOKUP($A109,'Waste Per Capita'!$A$3:$C$18,3,FALSE))*$C109</f>
        <v>2412.9018628091553</v>
      </c>
      <c r="J109" s="75">
        <f>(INDEX('Resin Fractions'!$A$24:$I$41,MATCH('Waste Estimate from Population'!$A109,'Resin Fractions'!$A$24:$A$41,0),MATCH('Waste Estimate from Population'!J$1,'Resin Fractions'!$A$24:$I$24,0)))*(VLOOKUP($A109,'Waste Per Capita'!$A$3:$C$18,3,FALSE))*$C109</f>
        <v>3768.3701193646552</v>
      </c>
      <c r="K109" s="75">
        <f>(INDEX('Resin Fractions'!$A$24:$I$41,MATCH('Waste Estimate from Population'!$A109,'Resin Fractions'!$A$24:$A$41,0),MATCH('Waste Estimate from Population'!K$1,'Resin Fractions'!$A$24:$I$24,0)))*(VLOOKUP($A109,'Waste Per Capita'!$A$3:$C$18,3,FALSE))*$C109</f>
        <v>48740.671329102603</v>
      </c>
    </row>
    <row r="110" spans="1:11" x14ac:dyDescent="0.2">
      <c r="A110" s="13">
        <v>2019</v>
      </c>
      <c r="B110" s="68" t="s">
        <v>132</v>
      </c>
      <c r="C110" s="70">
        <v>495919</v>
      </c>
      <c r="D110" s="75">
        <f>(INDEX('Resin Fractions'!$A$24:$I$41,MATCH('Waste Estimate from Population'!$A110,'Resin Fractions'!$A$24:$A$41,0),MATCH('Waste Estimate from Population'!D$1,'Resin Fractions'!$A$24:$I$24,0)))*(VLOOKUP($A110,'Waste Per Capita'!$A$3:$C$18,3,FALSE))*$C110</f>
        <v>4687.199685700587</v>
      </c>
      <c r="E110" s="75">
        <f>(INDEX('Resin Fractions'!$A$24:$I$41,MATCH('Waste Estimate from Population'!$A110,'Resin Fractions'!$A$24:$A$41,0),MATCH('Waste Estimate from Population'!E$1,'Resin Fractions'!$A$24:$I$24,0)))*(VLOOKUP($A110,'Waste Per Capita'!$A$3:$C$18,3,FALSE))*$C110</f>
        <v>8792.3598107343696</v>
      </c>
      <c r="F110" s="75">
        <f>(INDEX('Resin Fractions'!$A$24:$I$41,MATCH('Waste Estimate from Population'!$A110,'Resin Fractions'!$A$24:$A$41,0),MATCH('Waste Estimate from Population'!F$1,'Resin Fractions'!$A$24:$I$24,0)))*(VLOOKUP($A110,'Waste Per Capita'!$A$3:$C$18,3,FALSE))*$C110</f>
        <v>12184.287334550234</v>
      </c>
      <c r="G110" s="75">
        <f>(INDEX('Resin Fractions'!$A$24:$I$41,MATCH('Waste Estimate from Population'!$A110,'Resin Fractions'!$A$24:$A$41,0),MATCH('Waste Estimate from Population'!G$1,'Resin Fractions'!$A$24:$I$24,0)))*(VLOOKUP($A110,'Waste Per Capita'!$A$3:$C$18,3,FALSE))*$C110</f>
        <v>21584.025353760469</v>
      </c>
      <c r="H110" s="75">
        <f>(INDEX('Resin Fractions'!$A$24:$I$41,MATCH('Waste Estimate from Population'!$A110,'Resin Fractions'!$A$24:$A$41,0),MATCH('Waste Estimate from Population'!H$1,'Resin Fractions'!$A$24:$I$24,0)))*(VLOOKUP($A110,'Waste Per Capita'!$A$3:$C$18,3,FALSE))*$C110</f>
        <v>916.83329494895531</v>
      </c>
      <c r="I110" s="75">
        <f>(INDEX('Resin Fractions'!$A$24:$I$41,MATCH('Waste Estimate from Population'!$A110,'Resin Fractions'!$A$24:$A$41,0),MATCH('Waste Estimate from Population'!I$1,'Resin Fractions'!$A$24:$I$24,0)))*(VLOOKUP($A110,'Waste Per Capita'!$A$3:$C$18,3,FALSE))*$C110</f>
        <v>2730.694261595494</v>
      </c>
      <c r="J110" s="75">
        <f>(INDEX('Resin Fractions'!$A$24:$I$41,MATCH('Waste Estimate from Population'!$A110,'Resin Fractions'!$A$24:$A$41,0),MATCH('Waste Estimate from Population'!J$1,'Resin Fractions'!$A$24:$I$24,0)))*(VLOOKUP($A110,'Waste Per Capita'!$A$3:$C$18,3,FALSE))*$C110</f>
        <v>4264.685115927934</v>
      </c>
      <c r="K110" s="75">
        <f>(INDEX('Resin Fractions'!$A$24:$I$41,MATCH('Waste Estimate from Population'!$A110,'Resin Fractions'!$A$24:$A$41,0),MATCH('Waste Estimate from Population'!K$1,'Resin Fractions'!$A$24:$I$24,0)))*(VLOOKUP($A110,'Waste Per Capita'!$A$3:$C$18,3,FALSE))*$C110</f>
        <v>55160.084857218048</v>
      </c>
    </row>
    <row r="111" spans="1:11" x14ac:dyDescent="0.2">
      <c r="A111" s="13">
        <v>2019</v>
      </c>
      <c r="B111" s="68" t="s">
        <v>133</v>
      </c>
      <c r="C111" s="70">
        <v>553131</v>
      </c>
      <c r="D111" s="75">
        <f>(INDEX('Resin Fractions'!$A$24:$I$41,MATCH('Waste Estimate from Population'!$A111,'Resin Fractions'!$A$24:$A$41,0),MATCH('Waste Estimate from Population'!D$1,'Resin Fractions'!$A$24:$I$24,0)))*(VLOOKUP($A111,'Waste Per Capita'!$A$3:$C$18,3,FALSE))*$C111</f>
        <v>5227.9413560505882</v>
      </c>
      <c r="E111" s="75">
        <f>(INDEX('Resin Fractions'!$A$24:$I$41,MATCH('Waste Estimate from Population'!$A111,'Resin Fractions'!$A$24:$A$41,0),MATCH('Waste Estimate from Population'!E$1,'Resin Fractions'!$A$24:$I$24,0)))*(VLOOKUP($A111,'Waste Per Capita'!$A$3:$C$18,3,FALSE))*$C111</f>
        <v>9806.6958000627365</v>
      </c>
      <c r="F111" s="75">
        <f>(INDEX('Resin Fractions'!$A$24:$I$41,MATCH('Waste Estimate from Population'!$A111,'Resin Fractions'!$A$24:$A$41,0),MATCH('Waste Estimate from Population'!F$1,'Resin Fractions'!$A$24:$I$24,0)))*(VLOOKUP($A111,'Waste Per Capita'!$A$3:$C$18,3,FALSE))*$C111</f>
        <v>13589.935125790917</v>
      </c>
      <c r="G111" s="75">
        <f>(INDEX('Resin Fractions'!$A$24:$I$41,MATCH('Waste Estimate from Population'!$A111,'Resin Fractions'!$A$24:$A$41,0),MATCH('Waste Estimate from Population'!G$1,'Resin Fractions'!$A$24:$I$24,0)))*(VLOOKUP($A111,'Waste Per Capita'!$A$3:$C$18,3,FALSE))*$C111</f>
        <v>24074.079694367188</v>
      </c>
      <c r="H111" s="75">
        <f>(INDEX('Resin Fractions'!$A$24:$I$41,MATCH('Waste Estimate from Population'!$A111,'Resin Fractions'!$A$24:$A$41,0),MATCH('Waste Estimate from Population'!H$1,'Resin Fractions'!$A$24:$I$24,0)))*(VLOOKUP($A111,'Waste Per Capita'!$A$3:$C$18,3,FALSE))*$C111</f>
        <v>1022.6043310871546</v>
      </c>
      <c r="I111" s="75">
        <f>(INDEX('Resin Fractions'!$A$24:$I$41,MATCH('Waste Estimate from Population'!$A111,'Resin Fractions'!$A$24:$A$41,0),MATCH('Waste Estimate from Population'!I$1,'Resin Fractions'!$A$24:$I$24,0)))*(VLOOKUP($A111,'Waste Per Capita'!$A$3:$C$18,3,FALSE))*$C111</f>
        <v>3045.7224821202194</v>
      </c>
      <c r="J111" s="75">
        <f>(INDEX('Resin Fractions'!$A$24:$I$41,MATCH('Waste Estimate from Population'!$A111,'Resin Fractions'!$A$24:$A$41,0),MATCH('Waste Estimate from Population'!J$1,'Resin Fractions'!$A$24:$I$24,0)))*(VLOOKUP($A111,'Waste Per Capita'!$A$3:$C$18,3,FALSE))*$C111</f>
        <v>4756.6831334519029</v>
      </c>
      <c r="K111" s="75">
        <f>(INDEX('Resin Fractions'!$A$24:$I$41,MATCH('Waste Estimate from Population'!$A111,'Resin Fractions'!$A$24:$A$41,0),MATCH('Waste Estimate from Population'!K$1,'Resin Fractions'!$A$24:$I$24,0)))*(VLOOKUP($A111,'Waste Per Capita'!$A$3:$C$18,3,FALSE))*$C111</f>
        <v>61523.661922930711</v>
      </c>
    </row>
    <row r="112" spans="1:11" x14ac:dyDescent="0.2">
      <c r="A112" s="13">
        <v>2019</v>
      </c>
      <c r="B112" s="68" t="s">
        <v>134</v>
      </c>
      <c r="C112" s="70">
        <v>102681</v>
      </c>
      <c r="D112" s="75">
        <f>(INDEX('Resin Fractions'!$A$24:$I$41,MATCH('Waste Estimate from Population'!$A112,'Resin Fractions'!$A$24:$A$41,0),MATCH('Waste Estimate from Population'!D$1,'Resin Fractions'!$A$24:$I$24,0)))*(VLOOKUP($A112,'Waste Per Capita'!$A$3:$C$18,3,FALSE))*$C112</f>
        <v>970.49387284500494</v>
      </c>
      <c r="E112" s="75">
        <f>(INDEX('Resin Fractions'!$A$24:$I$41,MATCH('Waste Estimate from Population'!$A112,'Resin Fractions'!$A$24:$A$41,0),MATCH('Waste Estimate from Population'!E$1,'Resin Fractions'!$A$24:$I$24,0)))*(VLOOKUP($A112,'Waste Per Capita'!$A$3:$C$18,3,FALSE))*$C112</f>
        <v>1820.4753149728399</v>
      </c>
      <c r="F112" s="75">
        <f>(INDEX('Resin Fractions'!$A$24:$I$41,MATCH('Waste Estimate from Population'!$A112,'Resin Fractions'!$A$24:$A$41,0),MATCH('Waste Estimate from Population'!F$1,'Resin Fractions'!$A$24:$I$24,0)))*(VLOOKUP($A112,'Waste Per Capita'!$A$3:$C$18,3,FALSE))*$C112</f>
        <v>2522.7805504506837</v>
      </c>
      <c r="G112" s="75">
        <f>(INDEX('Resin Fractions'!$A$24:$I$41,MATCH('Waste Estimate from Population'!$A112,'Resin Fractions'!$A$24:$A$41,0),MATCH('Waste Estimate from Population'!G$1,'Resin Fractions'!$A$24:$I$24,0)))*(VLOOKUP($A112,'Waste Per Capita'!$A$3:$C$18,3,FALSE))*$C112</f>
        <v>4469.0147127847067</v>
      </c>
      <c r="H112" s="75">
        <f>(INDEX('Resin Fractions'!$A$24:$I$41,MATCH('Waste Estimate from Population'!$A112,'Resin Fractions'!$A$24:$A$41,0),MATCH('Waste Estimate from Population'!H$1,'Resin Fractions'!$A$24:$I$24,0)))*(VLOOKUP($A112,'Waste Per Capita'!$A$3:$C$18,3,FALSE))*$C112</f>
        <v>189.83212895382852</v>
      </c>
      <c r="I112" s="75">
        <f>(INDEX('Resin Fractions'!$A$24:$I$41,MATCH('Waste Estimate from Population'!$A112,'Resin Fractions'!$A$24:$A$41,0),MATCH('Waste Estimate from Population'!I$1,'Resin Fractions'!$A$24:$I$24,0)))*(VLOOKUP($A112,'Waste Per Capita'!$A$3:$C$18,3,FALSE))*$C112</f>
        <v>565.39559378625722</v>
      </c>
      <c r="J112" s="75">
        <f>(INDEX('Resin Fractions'!$A$24:$I$41,MATCH('Waste Estimate from Population'!$A112,'Resin Fractions'!$A$24:$A$41,0),MATCH('Waste Estimate from Population'!J$1,'Resin Fractions'!$A$24:$I$24,0)))*(VLOOKUP($A112,'Waste Per Capita'!$A$3:$C$18,3,FALSE))*$C112</f>
        <v>883.01140385546069</v>
      </c>
      <c r="K112" s="75">
        <f>(INDEX('Resin Fractions'!$A$24:$I$41,MATCH('Waste Estimate from Population'!$A112,'Resin Fractions'!$A$24:$A$41,0),MATCH('Waste Estimate from Population'!K$1,'Resin Fractions'!$A$24:$I$24,0)))*(VLOOKUP($A112,'Waste Per Capita'!$A$3:$C$18,3,FALSE))*$C112</f>
        <v>11421.003577648782</v>
      </c>
    </row>
    <row r="113" spans="1:11" x14ac:dyDescent="0.2">
      <c r="A113" s="13">
        <v>2019</v>
      </c>
      <c r="B113" s="68" t="s">
        <v>135</v>
      </c>
      <c r="C113" s="70">
        <v>64538</v>
      </c>
      <c r="D113" s="75">
        <f>(INDEX('Resin Fractions'!$A$24:$I$41,MATCH('Waste Estimate from Population'!$A113,'Resin Fractions'!$A$24:$A$41,0),MATCH('Waste Estimate from Population'!D$1,'Resin Fractions'!$A$24:$I$24,0)))*(VLOOKUP($A113,'Waste Per Capita'!$A$3:$C$18,3,FALSE))*$C113</f>
        <v>609.98367337356399</v>
      </c>
      <c r="E113" s="75">
        <f>(INDEX('Resin Fractions'!$A$24:$I$41,MATCH('Waste Estimate from Population'!$A113,'Resin Fractions'!$A$24:$A$41,0),MATCH('Waste Estimate from Population'!E$1,'Resin Fractions'!$A$24:$I$24,0)))*(VLOOKUP($A113,'Waste Per Capita'!$A$3:$C$18,3,FALSE))*$C113</f>
        <v>1144.2217730419175</v>
      </c>
      <c r="F113" s="75">
        <f>(INDEX('Resin Fractions'!$A$24:$I$41,MATCH('Waste Estimate from Population'!$A113,'Resin Fractions'!$A$24:$A$41,0),MATCH('Waste Estimate from Population'!F$1,'Resin Fractions'!$A$24:$I$24,0)))*(VLOOKUP($A113,'Waste Per Capita'!$A$3:$C$18,3,FALSE))*$C113</f>
        <v>1585.6410744440179</v>
      </c>
      <c r="G113" s="75">
        <f>(INDEX('Resin Fractions'!$A$24:$I$41,MATCH('Waste Estimate from Population'!$A113,'Resin Fractions'!$A$24:$A$41,0),MATCH('Waste Estimate from Population'!G$1,'Resin Fractions'!$A$24:$I$24,0)))*(VLOOKUP($A113,'Waste Per Capita'!$A$3:$C$18,3,FALSE))*$C113</f>
        <v>2808.9059469005888</v>
      </c>
      <c r="H113" s="75">
        <f>(INDEX('Resin Fractions'!$A$24:$I$41,MATCH('Waste Estimate from Population'!$A113,'Resin Fractions'!$A$24:$A$41,0),MATCH('Waste Estimate from Population'!H$1,'Resin Fractions'!$A$24:$I$24,0)))*(VLOOKUP($A113,'Waste Per Capita'!$A$3:$C$18,3,FALSE))*$C113</f>
        <v>119.31502360146654</v>
      </c>
      <c r="I113" s="75">
        <f>(INDEX('Resin Fractions'!$A$24:$I$41,MATCH('Waste Estimate from Population'!$A113,'Resin Fractions'!$A$24:$A$41,0),MATCH('Waste Estimate from Population'!I$1,'Resin Fractions'!$A$24:$I$24,0)))*(VLOOKUP($A113,'Waste Per Capita'!$A$3:$C$18,3,FALSE))*$C113</f>
        <v>355.36760288444282</v>
      </c>
      <c r="J113" s="75">
        <f>(INDEX('Resin Fractions'!$A$24:$I$41,MATCH('Waste Estimate from Population'!$A113,'Resin Fractions'!$A$24:$A$41,0),MATCH('Waste Estimate from Population'!J$1,'Resin Fractions'!$A$24:$I$24,0)))*(VLOOKUP($A113,'Waste Per Capita'!$A$3:$C$18,3,FALSE))*$C113</f>
        <v>554.99839290641626</v>
      </c>
      <c r="K113" s="75">
        <f>(INDEX('Resin Fractions'!$A$24:$I$41,MATCH('Waste Estimate from Population'!$A113,'Resin Fractions'!$A$24:$A$41,0),MATCH('Waste Estimate from Population'!K$1,'Resin Fractions'!$A$24:$I$24,0)))*(VLOOKUP($A113,'Waste Per Capita'!$A$3:$C$18,3,FALSE))*$C113</f>
        <v>7178.4334871524152</v>
      </c>
    </row>
    <row r="114" spans="1:11" x14ac:dyDescent="0.2">
      <c r="A114" s="13">
        <v>2019</v>
      </c>
      <c r="B114" s="68" t="s">
        <v>136</v>
      </c>
      <c r="C114" s="70">
        <v>13637</v>
      </c>
      <c r="D114" s="75">
        <f>(INDEX('Resin Fractions'!$A$24:$I$41,MATCH('Waste Estimate from Population'!$A114,'Resin Fractions'!$A$24:$A$41,0),MATCH('Waste Estimate from Population'!D$1,'Resin Fractions'!$A$24:$I$24,0)))*(VLOOKUP($A114,'Waste Per Capita'!$A$3:$C$18,3,FALSE))*$C114</f>
        <v>128.89069003990352</v>
      </c>
      <c r="E114" s="75">
        <f>(INDEX('Resin Fractions'!$A$24:$I$41,MATCH('Waste Estimate from Population'!$A114,'Resin Fractions'!$A$24:$A$41,0),MATCH('Waste Estimate from Population'!E$1,'Resin Fractions'!$A$24:$I$24,0)))*(VLOOKUP($A114,'Waste Per Capita'!$A$3:$C$18,3,FALSE))*$C114</f>
        <v>241.77619881267827</v>
      </c>
      <c r="F114" s="75">
        <f>(INDEX('Resin Fractions'!$A$24:$I$41,MATCH('Waste Estimate from Population'!$A114,'Resin Fractions'!$A$24:$A$41,0),MATCH('Waste Estimate from Population'!F$1,'Resin Fractions'!$A$24:$I$24,0)))*(VLOOKUP($A114,'Waste Per Capita'!$A$3:$C$18,3,FALSE))*$C114</f>
        <v>335.04892206441281</v>
      </c>
      <c r="G114" s="75">
        <f>(INDEX('Resin Fractions'!$A$24:$I$41,MATCH('Waste Estimate from Population'!$A114,'Resin Fractions'!$A$24:$A$41,0),MATCH('Waste Estimate from Population'!G$1,'Resin Fractions'!$A$24:$I$24,0)))*(VLOOKUP($A114,'Waste Per Capita'!$A$3:$C$18,3,FALSE))*$C114</f>
        <v>593.52707548860099</v>
      </c>
      <c r="H114" s="75">
        <f>(INDEX('Resin Fractions'!$A$24:$I$41,MATCH('Waste Estimate from Population'!$A114,'Resin Fractions'!$A$24:$A$41,0),MATCH('Waste Estimate from Population'!H$1,'Resin Fractions'!$A$24:$I$24,0)))*(VLOOKUP($A114,'Waste Per Capita'!$A$3:$C$18,3,FALSE))*$C114</f>
        <v>25.211487446980058</v>
      </c>
      <c r="I114" s="75">
        <f>(INDEX('Resin Fractions'!$A$24:$I$41,MATCH('Waste Estimate from Population'!$A114,'Resin Fractions'!$A$24:$A$41,0),MATCH('Waste Estimate from Population'!I$1,'Resin Fractions'!$A$24:$I$24,0)))*(VLOOKUP($A114,'Waste Per Capita'!$A$3:$C$18,3,FALSE))*$C114</f>
        <v>75.089838553025288</v>
      </c>
      <c r="J114" s="75">
        <f>(INDEX('Resin Fractions'!$A$24:$I$41,MATCH('Waste Estimate from Population'!$A114,'Resin Fractions'!$A$24:$A$41,0),MATCH('Waste Estimate from Population'!J$1,'Resin Fractions'!$A$24:$I$24,0)))*(VLOOKUP($A114,'Waste Per Capita'!$A$3:$C$18,3,FALSE))*$C114</f>
        <v>117.27219752804237</v>
      </c>
      <c r="K114" s="75">
        <f>(INDEX('Resin Fractions'!$A$24:$I$41,MATCH('Waste Estimate from Population'!$A114,'Resin Fractions'!$A$24:$A$41,0),MATCH('Waste Estimate from Population'!K$1,'Resin Fractions'!$A$24:$I$24,0)))*(VLOOKUP($A114,'Waste Per Capita'!$A$3:$C$18,3,FALSE))*$C114</f>
        <v>1516.8164099336434</v>
      </c>
    </row>
    <row r="115" spans="1:11" x14ac:dyDescent="0.2">
      <c r="A115" s="13">
        <v>2019</v>
      </c>
      <c r="B115" s="68" t="s">
        <v>137</v>
      </c>
      <c r="C115" s="70">
        <v>475535</v>
      </c>
      <c r="D115" s="75">
        <f>(INDEX('Resin Fractions'!$A$24:$I$41,MATCH('Waste Estimate from Population'!$A115,'Resin Fractions'!$A$24:$A$41,0),MATCH('Waste Estimate from Population'!D$1,'Resin Fractions'!$A$24:$I$24,0)))*(VLOOKUP($A115,'Waste Per Capita'!$A$3:$C$18,3,FALSE))*$C115</f>
        <v>4494.5394359555266</v>
      </c>
      <c r="E115" s="75">
        <f>(INDEX('Resin Fractions'!$A$24:$I$41,MATCH('Waste Estimate from Population'!$A115,'Resin Fractions'!$A$24:$A$41,0),MATCH('Waste Estimate from Population'!E$1,'Resin Fractions'!$A$24:$I$24,0)))*(VLOOKUP($A115,'Waste Per Capita'!$A$3:$C$18,3,FALSE))*$C115</f>
        <v>8430.9631665606048</v>
      </c>
      <c r="F115" s="75">
        <f>(INDEX('Resin Fractions'!$A$24:$I$41,MATCH('Waste Estimate from Population'!$A115,'Resin Fractions'!$A$24:$A$41,0),MATCH('Waste Estimate from Population'!F$1,'Resin Fractions'!$A$24:$I$24,0)))*(VLOOKUP($A115,'Waste Per Capita'!$A$3:$C$18,3,FALSE))*$C115</f>
        <v>11683.47064265605</v>
      </c>
      <c r="G115" s="75">
        <f>(INDEX('Resin Fractions'!$A$24:$I$41,MATCH('Waste Estimate from Population'!$A115,'Resin Fractions'!$A$24:$A$41,0),MATCH('Waste Estimate from Population'!G$1,'Resin Fractions'!$A$24:$I$24,0)))*(VLOOKUP($A115,'Waste Per Capita'!$A$3:$C$18,3,FALSE))*$C115</f>
        <v>20696.846655604011</v>
      </c>
      <c r="H115" s="75">
        <f>(INDEX('Resin Fractions'!$A$24:$I$41,MATCH('Waste Estimate from Population'!$A115,'Resin Fractions'!$A$24:$A$41,0),MATCH('Waste Estimate from Population'!H$1,'Resin Fractions'!$A$24:$I$24,0)))*(VLOOKUP($A115,'Waste Per Capita'!$A$3:$C$18,3,FALSE))*$C115</f>
        <v>879.14824984231598</v>
      </c>
      <c r="I115" s="75">
        <f>(INDEX('Resin Fractions'!$A$24:$I$41,MATCH('Waste Estimate from Population'!$A115,'Resin Fractions'!$A$24:$A$41,0),MATCH('Waste Estimate from Population'!I$1,'Resin Fractions'!$A$24:$I$24,0)))*(VLOOKUP($A115,'Waste Per Capita'!$A$3:$C$18,3,FALSE))*$C115</f>
        <v>2618.4532064466439</v>
      </c>
      <c r="J115" s="75">
        <f>(INDEX('Resin Fractions'!$A$24:$I$41,MATCH('Waste Estimate from Population'!$A115,'Resin Fractions'!$A$24:$A$41,0),MATCH('Waste Estimate from Population'!J$1,'Resin Fractions'!$A$24:$I$24,0)))*(VLOOKUP($A115,'Waste Per Capita'!$A$3:$C$18,3,FALSE))*$C115</f>
        <v>4089.3916881643781</v>
      </c>
      <c r="K115" s="75">
        <f>(INDEX('Resin Fractions'!$A$24:$I$41,MATCH('Waste Estimate from Population'!$A115,'Resin Fractions'!$A$24:$A$41,0),MATCH('Waste Estimate from Population'!K$1,'Resin Fractions'!$A$24:$I$24,0)))*(VLOOKUP($A115,'Waste Per Capita'!$A$3:$C$18,3,FALSE))*$C115</f>
        <v>52892.81304522953</v>
      </c>
    </row>
    <row r="116" spans="1:11" x14ac:dyDescent="0.2">
      <c r="A116" s="13">
        <v>2019</v>
      </c>
      <c r="B116" s="68" t="s">
        <v>138</v>
      </c>
      <c r="C116" s="70">
        <v>54532</v>
      </c>
      <c r="D116" s="75">
        <f>(INDEX('Resin Fractions'!$A$24:$I$41,MATCH('Waste Estimate from Population'!$A116,'Resin Fractions'!$A$24:$A$41,0),MATCH('Waste Estimate from Population'!D$1,'Resin Fractions'!$A$24:$I$24,0)))*(VLOOKUP($A116,'Waste Per Capita'!$A$3:$C$18,3,FALSE))*$C116</f>
        <v>515.41153547378588</v>
      </c>
      <c r="E116" s="75">
        <f>(INDEX('Resin Fractions'!$A$24:$I$41,MATCH('Waste Estimate from Population'!$A116,'Resin Fractions'!$A$24:$A$41,0),MATCH('Waste Estimate from Population'!E$1,'Resin Fractions'!$A$24:$I$24,0)))*(VLOOKUP($A116,'Waste Per Capita'!$A$3:$C$18,3,FALSE))*$C116</f>
        <v>966.82112441541187</v>
      </c>
      <c r="F116" s="75">
        <f>(INDEX('Resin Fractions'!$A$24:$I$41,MATCH('Waste Estimate from Population'!$A116,'Resin Fractions'!$A$24:$A$41,0),MATCH('Waste Estimate from Population'!F$1,'Resin Fractions'!$A$24:$I$24,0)))*(VLOOKUP($A116,'Waste Per Capita'!$A$3:$C$18,3,FALSE))*$C116</f>
        <v>1339.8025825340294</v>
      </c>
      <c r="G116" s="75">
        <f>(INDEX('Resin Fractions'!$A$24:$I$41,MATCH('Waste Estimate from Population'!$A116,'Resin Fractions'!$A$24:$A$41,0),MATCH('Waste Estimate from Population'!G$1,'Resin Fractions'!$A$24:$I$24,0)))*(VLOOKUP($A116,'Waste Per Capita'!$A$3:$C$18,3,FALSE))*$C116</f>
        <v>2373.4119293498857</v>
      </c>
      <c r="H116" s="75">
        <f>(INDEX('Resin Fractions'!$A$24:$I$41,MATCH('Waste Estimate from Population'!$A116,'Resin Fractions'!$A$24:$A$41,0),MATCH('Waste Estimate from Population'!H$1,'Resin Fractions'!$A$24:$I$24,0)))*(VLOOKUP($A116,'Waste Per Capita'!$A$3:$C$18,3,FALSE))*$C116</f>
        <v>100.81636968972036</v>
      </c>
      <c r="I116" s="75">
        <f>(INDEX('Resin Fractions'!$A$24:$I$41,MATCH('Waste Estimate from Population'!$A116,'Resin Fractions'!$A$24:$A$41,0),MATCH('Waste Estimate from Population'!I$1,'Resin Fractions'!$A$24:$I$24,0)))*(VLOOKUP($A116,'Waste Per Capita'!$A$3:$C$18,3,FALSE))*$C116</f>
        <v>300.27125291292623</v>
      </c>
      <c r="J116" s="75">
        <f>(INDEX('Resin Fractions'!$A$24:$I$41,MATCH('Waste Estimate from Population'!$A116,'Resin Fractions'!$A$24:$A$41,0),MATCH('Waste Estimate from Population'!J$1,'Resin Fractions'!$A$24:$I$24,0)))*(VLOOKUP($A116,'Waste Per Capita'!$A$3:$C$18,3,FALSE))*$C116</f>
        <v>468.95119715474124</v>
      </c>
      <c r="K116" s="75">
        <f>(INDEX('Resin Fractions'!$A$24:$I$41,MATCH('Waste Estimate from Population'!$A116,'Resin Fractions'!$A$24:$A$41,0),MATCH('Waste Estimate from Population'!K$1,'Resin Fractions'!$A$24:$I$24,0)))*(VLOOKUP($A116,'Waste Per Capita'!$A$3:$C$18,3,FALSE))*$C116</f>
        <v>6065.4859915305015</v>
      </c>
    </row>
    <row r="117" spans="1:11" x14ac:dyDescent="0.2">
      <c r="A117" s="13">
        <v>2019</v>
      </c>
      <c r="B117" s="68" t="s">
        <v>139</v>
      </c>
      <c r="C117" s="70">
        <v>844259</v>
      </c>
      <c r="D117" s="75">
        <f>(INDEX('Resin Fractions'!$A$24:$I$41,MATCH('Waste Estimate from Population'!$A117,'Resin Fractions'!$A$24:$A$41,0),MATCH('Waste Estimate from Population'!D$1,'Resin Fractions'!$A$24:$I$24,0)))*(VLOOKUP($A117,'Waste Per Capita'!$A$3:$C$18,3,FALSE))*$C117</f>
        <v>7979.5501270366567</v>
      </c>
      <c r="E117" s="75">
        <f>(INDEX('Resin Fractions'!$A$24:$I$41,MATCH('Waste Estimate from Population'!$A117,'Resin Fractions'!$A$24:$A$41,0),MATCH('Waste Estimate from Population'!E$1,'Resin Fractions'!$A$24:$I$24,0)))*(VLOOKUP($A117,'Waste Per Capita'!$A$3:$C$18,3,FALSE))*$C117</f>
        <v>14968.228483786239</v>
      </c>
      <c r="F117" s="75">
        <f>(INDEX('Resin Fractions'!$A$24:$I$41,MATCH('Waste Estimate from Population'!$A117,'Resin Fractions'!$A$24:$A$41,0),MATCH('Waste Estimate from Population'!F$1,'Resin Fractions'!$A$24:$I$24,0)))*(VLOOKUP($A117,'Waste Per Capita'!$A$3:$C$18,3,FALSE))*$C117</f>
        <v>20742.690319951536</v>
      </c>
      <c r="G117" s="75">
        <f>(INDEX('Resin Fractions'!$A$24:$I$41,MATCH('Waste Estimate from Population'!$A117,'Resin Fractions'!$A$24:$A$41,0),MATCH('Waste Estimate from Population'!G$1,'Resin Fractions'!$A$24:$I$24,0)))*(VLOOKUP($A117,'Waste Per Capita'!$A$3:$C$18,3,FALSE))*$C117</f>
        <v>36744.927419881999</v>
      </c>
      <c r="H117" s="75">
        <f>(INDEX('Resin Fractions'!$A$24:$I$41,MATCH('Waste Estimate from Population'!$A117,'Resin Fractions'!$A$24:$A$41,0),MATCH('Waste Estimate from Population'!H$1,'Resin Fractions'!$A$24:$I$24,0)))*(VLOOKUP($A117,'Waste Per Capita'!$A$3:$C$18,3,FALSE))*$C117</f>
        <v>1560.8290078829609</v>
      </c>
      <c r="I117" s="75">
        <f>(INDEX('Resin Fractions'!$A$24:$I$41,MATCH('Waste Estimate from Population'!$A117,'Resin Fractions'!$A$24:$A$41,0),MATCH('Waste Estimate from Population'!I$1,'Resin Fractions'!$A$24:$I$24,0)))*(VLOOKUP($A117,'Waste Per Capita'!$A$3:$C$18,3,FALSE))*$C117</f>
        <v>4648.7696712575043</v>
      </c>
      <c r="J117" s="75">
        <f>(INDEX('Resin Fractions'!$A$24:$I$41,MATCH('Waste Estimate from Population'!$A117,'Resin Fractions'!$A$24:$A$41,0),MATCH('Waste Estimate from Population'!J$1,'Resin Fractions'!$A$24:$I$24,0)))*(VLOOKUP($A117,'Waste Per Capita'!$A$3:$C$18,3,FALSE))*$C117</f>
        <v>7260.2557903371353</v>
      </c>
      <c r="K117" s="75">
        <f>(INDEX('Resin Fractions'!$A$24:$I$41,MATCH('Waste Estimate from Population'!$A117,'Resin Fractions'!$A$24:$A$41,0),MATCH('Waste Estimate from Population'!K$1,'Resin Fractions'!$A$24:$I$24,0)))*(VLOOKUP($A117,'Waste Per Capita'!$A$3:$C$18,3,FALSE))*$C117</f>
        <v>93905.250820134039</v>
      </c>
    </row>
    <row r="118" spans="1:11" x14ac:dyDescent="0.2">
      <c r="A118" s="13">
        <v>2019</v>
      </c>
      <c r="B118" s="68" t="s">
        <v>140</v>
      </c>
      <c r="C118" s="70">
        <v>220330</v>
      </c>
      <c r="D118" s="75">
        <f>(INDEX('Resin Fractions'!$A$24:$I$41,MATCH('Waste Estimate from Population'!$A118,'Resin Fractions'!$A$24:$A$41,0),MATCH('Waste Estimate from Population'!D$1,'Resin Fractions'!$A$24:$I$24,0)))*(VLOOKUP($A118,'Waste Per Capita'!$A$3:$C$18,3,FALSE))*$C118</f>
        <v>2082.4584392822426</v>
      </c>
      <c r="E118" s="75">
        <f>(INDEX('Resin Fractions'!$A$24:$I$41,MATCH('Waste Estimate from Population'!$A118,'Resin Fractions'!$A$24:$A$41,0),MATCH('Waste Estimate from Population'!E$1,'Resin Fractions'!$A$24:$I$24,0)))*(VLOOKUP($A118,'Waste Per Capita'!$A$3:$C$18,3,FALSE))*$C118</f>
        <v>3906.3246963699789</v>
      </c>
      <c r="F118" s="75">
        <f>(INDEX('Resin Fractions'!$A$24:$I$41,MATCH('Waste Estimate from Population'!$A118,'Resin Fractions'!$A$24:$A$41,0),MATCH('Waste Estimate from Population'!F$1,'Resin Fractions'!$A$24:$I$24,0)))*(VLOOKUP($A118,'Waste Per Capita'!$A$3:$C$18,3,FALSE))*$C118</f>
        <v>5413.3115053495694</v>
      </c>
      <c r="G118" s="75">
        <f>(INDEX('Resin Fractions'!$A$24:$I$41,MATCH('Waste Estimate from Population'!$A118,'Resin Fractions'!$A$24:$A$41,0),MATCH('Waste Estimate from Population'!G$1,'Resin Fractions'!$A$24:$I$24,0)))*(VLOOKUP($A118,'Waste Per Capita'!$A$3:$C$18,3,FALSE))*$C118</f>
        <v>9589.4859970963898</v>
      </c>
      <c r="H118" s="75">
        <f>(INDEX('Resin Fractions'!$A$24:$I$41,MATCH('Waste Estimate from Population'!$A118,'Resin Fractions'!$A$24:$A$41,0),MATCH('Waste Estimate from Population'!H$1,'Resin Fractions'!$A$24:$I$24,0)))*(VLOOKUP($A118,'Waste Per Capita'!$A$3:$C$18,3,FALSE))*$C118</f>
        <v>407.33643977363914</v>
      </c>
      <c r="I118" s="75">
        <f>(INDEX('Resin Fractions'!$A$24:$I$41,MATCH('Waste Estimate from Population'!$A118,'Resin Fractions'!$A$24:$A$41,0),MATCH('Waste Estimate from Population'!I$1,'Resin Fractions'!$A$24:$I$24,0)))*(VLOOKUP($A118,'Waste Per Capita'!$A$3:$C$18,3,FALSE))*$C118</f>
        <v>1213.2099529506536</v>
      </c>
      <c r="J118" s="75">
        <f>(INDEX('Resin Fractions'!$A$24:$I$41,MATCH('Waste Estimate from Population'!$A118,'Resin Fractions'!$A$24:$A$41,0),MATCH('Waste Estimate from Population'!J$1,'Resin Fractions'!$A$24:$I$24,0)))*(VLOOKUP($A118,'Waste Per Capita'!$A$3:$C$18,3,FALSE))*$C118</f>
        <v>1894.7410193850242</v>
      </c>
      <c r="K118" s="75">
        <f>(INDEX('Resin Fractions'!$A$24:$I$41,MATCH('Waste Estimate from Population'!$A118,'Resin Fractions'!$A$24:$A$41,0),MATCH('Waste Estimate from Population'!K$1,'Resin Fractions'!$A$24:$I$24,0)))*(VLOOKUP($A118,'Waste Per Capita'!$A$3:$C$18,3,FALSE))*$C118</f>
        <v>24506.8680502075</v>
      </c>
    </row>
    <row r="119" spans="1:11" x14ac:dyDescent="0.2">
      <c r="A119" s="13">
        <v>2019</v>
      </c>
      <c r="B119" s="68" t="s">
        <v>141</v>
      </c>
      <c r="C119" s="70">
        <v>77224</v>
      </c>
      <c r="D119" s="75">
        <f>(INDEX('Resin Fractions'!$A$24:$I$41,MATCH('Waste Estimate from Population'!$A119,'Resin Fractions'!$A$24:$A$41,0),MATCH('Waste Estimate from Population'!D$1,'Resin Fractions'!$A$24:$I$24,0)))*(VLOOKUP($A119,'Waste Per Capita'!$A$3:$C$18,3,FALSE))*$C119</f>
        <v>729.88594614955696</v>
      </c>
      <c r="E119" s="75">
        <f>(INDEX('Resin Fractions'!$A$24:$I$41,MATCH('Waste Estimate from Population'!$A119,'Resin Fractions'!$A$24:$A$41,0),MATCH('Waste Estimate from Population'!E$1,'Resin Fractions'!$A$24:$I$24,0)))*(VLOOKUP($A119,'Waste Per Capita'!$A$3:$C$18,3,FALSE))*$C119</f>
        <v>1369.1372865813792</v>
      </c>
      <c r="F119" s="75">
        <f>(INDEX('Resin Fractions'!$A$24:$I$41,MATCH('Waste Estimate from Population'!$A119,'Resin Fractions'!$A$24:$A$41,0),MATCH('Waste Estimate from Population'!F$1,'Resin Fractions'!$A$24:$I$24,0)))*(VLOOKUP($A119,'Waste Per Capita'!$A$3:$C$18,3,FALSE))*$C119</f>
        <v>1897.3247750606595</v>
      </c>
      <c r="G119" s="75">
        <f>(INDEX('Resin Fractions'!$A$24:$I$41,MATCH('Waste Estimate from Population'!$A119,'Resin Fractions'!$A$24:$A$41,0),MATCH('Waste Estimate from Population'!G$1,'Resin Fractions'!$A$24:$I$24,0)))*(VLOOKUP($A119,'Waste Per Capita'!$A$3:$C$18,3,FALSE))*$C119</f>
        <v>3361.0423757081267</v>
      </c>
      <c r="H119" s="75">
        <f>(INDEX('Resin Fractions'!$A$24:$I$41,MATCH('Waste Estimate from Population'!$A119,'Resin Fractions'!$A$24:$A$41,0),MATCH('Waste Estimate from Population'!H$1,'Resin Fractions'!$A$24:$I$24,0)))*(VLOOKUP($A119,'Waste Per Capita'!$A$3:$C$18,3,FALSE))*$C119</f>
        <v>142.76834396169158</v>
      </c>
      <c r="I119" s="75">
        <f>(INDEX('Resin Fractions'!$A$24:$I$41,MATCH('Waste Estimate from Population'!$A119,'Resin Fractions'!$A$24:$A$41,0),MATCH('Waste Estimate from Population'!I$1,'Resin Fractions'!$A$24:$I$24,0)))*(VLOOKUP($A119,'Waste Per Capita'!$A$3:$C$18,3,FALSE))*$C119</f>
        <v>425.22092046775867</v>
      </c>
      <c r="J119" s="75">
        <f>(INDEX('Resin Fractions'!$A$24:$I$41,MATCH('Waste Estimate from Population'!$A119,'Resin Fractions'!$A$24:$A$41,0),MATCH('Waste Estimate from Population'!J$1,'Resin Fractions'!$A$24:$I$24,0)))*(VLOOKUP($A119,'Waste Per Capita'!$A$3:$C$18,3,FALSE))*$C119</f>
        <v>664.09240902731858</v>
      </c>
      <c r="K119" s="75">
        <f>(INDEX('Resin Fractions'!$A$24:$I$41,MATCH('Waste Estimate from Population'!$A119,'Resin Fractions'!$A$24:$A$41,0),MATCH('Waste Estimate from Population'!K$1,'Resin Fractions'!$A$24:$I$24,0)))*(VLOOKUP($A119,'Waste Per Capita'!$A$3:$C$18,3,FALSE))*$C119</f>
        <v>8589.4720569564925</v>
      </c>
    </row>
    <row r="120" spans="1:11" x14ac:dyDescent="0.2">
      <c r="A120" s="13">
        <v>2019</v>
      </c>
      <c r="B120" s="68" t="s">
        <v>142</v>
      </c>
      <c r="C120" s="71">
        <v>39605361</v>
      </c>
      <c r="D120" s="75">
        <f>(INDEX('Resin Fractions'!$A$24:$I$41,MATCH('Waste Estimate from Population'!$A120,'Resin Fractions'!$A$24:$A$41,0),MATCH('Waste Estimate from Population'!D$1,'Resin Fractions'!$A$24:$I$24,0)))*(VLOOKUP($A120,'Waste Per Capita'!$A$3:$C$18,3,FALSE))*$C120</f>
        <v>374331.76714596193</v>
      </c>
      <c r="E120" s="75">
        <f>(INDEX('Resin Fractions'!$A$24:$I$41,MATCH('Waste Estimate from Population'!$A120,'Resin Fractions'!$A$24:$A$41,0),MATCH('Waste Estimate from Population'!E$1,'Resin Fractions'!$A$24:$I$24,0)))*(VLOOKUP($A120,'Waste Per Capita'!$A$3:$C$18,3,FALSE))*$C120</f>
        <v>702180.36482979346</v>
      </c>
      <c r="F120" s="75">
        <f>(INDEX('Resin Fractions'!$A$24:$I$41,MATCH('Waste Estimate from Population'!$A120,'Resin Fractions'!$A$24:$A$41,0),MATCH('Waste Estimate from Population'!F$1,'Resin Fractions'!$A$24:$I$24,0)))*(VLOOKUP($A120,'Waste Per Capita'!$A$3:$C$18,3,FALSE))*$C120</f>
        <v>973068.38095049746</v>
      </c>
      <c r="G120" s="75">
        <f>(INDEX('Resin Fractions'!$A$24:$I$41,MATCH('Waste Estimate from Population'!$A120,'Resin Fractions'!$A$24:$A$41,0),MATCH('Waste Estimate from Population'!G$1,'Resin Fractions'!$A$24:$I$24,0)))*(VLOOKUP($A120,'Waste Per Capita'!$A$3:$C$18,3,FALSE))*$C120</f>
        <v>1723755.5245288769</v>
      </c>
      <c r="H120" s="75">
        <f>(INDEX('Resin Fractions'!$A$24:$I$41,MATCH('Waste Estimate from Population'!$A120,'Resin Fractions'!$A$24:$A$41,0),MATCH('Waste Estimate from Population'!H$1,'Resin Fractions'!$A$24:$I$24,0)))*(VLOOKUP($A120,'Waste Per Capita'!$A$3:$C$18,3,FALSE))*$C120</f>
        <v>73220.65422634111</v>
      </c>
      <c r="I120" s="75">
        <f>(INDEX('Resin Fractions'!$A$24:$I$41,MATCH('Waste Estimate from Population'!$A120,'Resin Fractions'!$A$24:$A$41,0),MATCH('Waste Estimate from Population'!I$1,'Resin Fractions'!$A$24:$I$24,0)))*(VLOOKUP($A120,'Waste Per Capita'!$A$3:$C$18,3,FALSE))*$C120</f>
        <v>218080.23489948554</v>
      </c>
      <c r="J120" s="75">
        <f>(INDEX('Resin Fractions'!$A$24:$I$41,MATCH('Waste Estimate from Population'!$A120,'Resin Fractions'!$A$24:$A$41,0),MATCH('Waste Estimate from Population'!J$1,'Resin Fractions'!$A$24:$I$24,0)))*(VLOOKUP($A120,'Waste Per Capita'!$A$3:$C$18,3,FALSE))*$C120</f>
        <v>340588.67187515035</v>
      </c>
      <c r="K120" s="75">
        <f>(INDEX('Resin Fractions'!$A$24:$I$41,MATCH('Waste Estimate from Population'!$A120,'Resin Fractions'!$A$24:$A$41,0),MATCH('Waste Estimate from Population'!K$1,'Resin Fractions'!$A$24:$I$24,0)))*(VLOOKUP($A120,'Waste Per Capita'!$A$3:$C$18,3,FALSE))*$C120</f>
        <v>4405225.5984561071</v>
      </c>
    </row>
    <row r="121" spans="1:11" x14ac:dyDescent="0.2">
      <c r="A121" s="13">
        <v>2018</v>
      </c>
      <c r="B121" s="68" t="s">
        <v>84</v>
      </c>
      <c r="C121" s="70">
        <v>1651760</v>
      </c>
      <c r="D121" s="75">
        <f>(INDEX('Resin Fractions'!$A$24:$I$41,MATCH('Waste Estimate from Population'!$A121,'Resin Fractions'!$A$24:$A$41,0),MATCH('Waste Estimate from Population'!D$1,'Resin Fractions'!$A$24:$I$24,0)))*(VLOOKUP($A121,'Waste Per Capita'!$A$3:$C$18,3,FALSE))*$C121</f>
        <v>13917.823683790733</v>
      </c>
      <c r="E121" s="75">
        <f>(INDEX('Resin Fractions'!$A$24:$I$41,MATCH('Waste Estimate from Population'!$A121,'Resin Fractions'!$A$24:$A$41,0),MATCH('Waste Estimate from Population'!E$1,'Resin Fractions'!$A$24:$I$24,0)))*(VLOOKUP($A121,'Waste Per Capita'!$A$3:$C$18,3,FALSE))*$C121</f>
        <v>28709.169131819828</v>
      </c>
      <c r="F121" s="75">
        <f>(INDEX('Resin Fractions'!$A$24:$I$41,MATCH('Waste Estimate from Population'!$A121,'Resin Fractions'!$A$24:$A$41,0),MATCH('Waste Estimate from Population'!F$1,'Resin Fractions'!$A$24:$I$24,0)))*(VLOOKUP($A121,'Waste Per Capita'!$A$3:$C$18,3,FALSE))*$C121</f>
        <v>35832.82325994999</v>
      </c>
      <c r="G121" s="75">
        <f>(INDEX('Resin Fractions'!$A$24:$I$41,MATCH('Waste Estimate from Population'!$A121,'Resin Fractions'!$A$24:$A$41,0),MATCH('Waste Estimate from Population'!G$1,'Resin Fractions'!$A$24:$I$24,0)))*(VLOOKUP($A121,'Waste Per Capita'!$A$3:$C$18,3,FALSE))*$C121</f>
        <v>74528.041132507555</v>
      </c>
      <c r="H121" s="75">
        <f>(INDEX('Resin Fractions'!$A$24:$I$41,MATCH('Waste Estimate from Population'!$A121,'Resin Fractions'!$A$24:$A$41,0),MATCH('Waste Estimate from Population'!H$1,'Resin Fractions'!$A$24:$I$24,0)))*(VLOOKUP($A121,'Waste Per Capita'!$A$3:$C$18,3,FALSE))*$C121</f>
        <v>2426.7538873001358</v>
      </c>
      <c r="I121" s="75">
        <f>(INDEX('Resin Fractions'!$A$24:$I$41,MATCH('Waste Estimate from Population'!$A121,'Resin Fractions'!$A$24:$A$41,0),MATCH('Waste Estimate from Population'!I$1,'Resin Fractions'!$A$24:$I$24,0)))*(VLOOKUP($A121,'Waste Per Capita'!$A$3:$C$18,3,FALSE))*$C121</f>
        <v>6690.3905393732039</v>
      </c>
      <c r="J121" s="75">
        <f>(INDEX('Resin Fractions'!$A$24:$I$41,MATCH('Waste Estimate from Population'!$A121,'Resin Fractions'!$A$24:$A$41,0),MATCH('Waste Estimate from Population'!J$1,'Resin Fractions'!$A$24:$I$24,0)))*(VLOOKUP($A121,'Waste Per Capita'!$A$3:$C$18,3,FALSE))*$C121</f>
        <v>10316.672030673304</v>
      </c>
      <c r="K121" s="75">
        <f>(INDEX('Resin Fractions'!$A$24:$I$41,MATCH('Waste Estimate from Population'!$A121,'Resin Fractions'!$A$24:$A$41,0),MATCH('Waste Estimate from Population'!K$1,'Resin Fractions'!$A$24:$I$24,0)))*(VLOOKUP($A121,'Waste Per Capita'!$A$3:$C$18,3,FALSE))*$C121</f>
        <v>172421.67366541471</v>
      </c>
    </row>
    <row r="122" spans="1:11" x14ac:dyDescent="0.2">
      <c r="A122" s="13">
        <v>2018</v>
      </c>
      <c r="B122" s="68" t="s">
        <v>85</v>
      </c>
      <c r="C122" s="70">
        <v>1159</v>
      </c>
      <c r="D122" s="75">
        <f>(INDEX('Resin Fractions'!$A$24:$I$41,MATCH('Waste Estimate from Population'!$A122,'Resin Fractions'!$A$24:$A$41,0),MATCH('Waste Estimate from Population'!D$1,'Resin Fractions'!$A$24:$I$24,0)))*(VLOOKUP($A122,'Waste Per Capita'!$A$3:$C$18,3,FALSE))*$C122</f>
        <v>9.7657999040498993</v>
      </c>
      <c r="E122" s="75">
        <f>(INDEX('Resin Fractions'!$A$24:$I$41,MATCH('Waste Estimate from Population'!$A122,'Resin Fractions'!$A$24:$A$41,0),MATCH('Waste Estimate from Population'!E$1,'Resin Fractions'!$A$24:$I$24,0)))*(VLOOKUP($A122,'Waste Per Capita'!$A$3:$C$18,3,FALSE))*$C122</f>
        <v>20.144528880575372</v>
      </c>
      <c r="F122" s="75">
        <f>(INDEX('Resin Fractions'!$A$24:$I$41,MATCH('Waste Estimate from Population'!$A122,'Resin Fractions'!$A$24:$A$41,0),MATCH('Waste Estimate from Population'!F$1,'Resin Fractions'!$A$24:$I$24,0)))*(VLOOKUP($A122,'Waste Per Capita'!$A$3:$C$18,3,FALSE))*$C122</f>
        <v>25.143024506152248</v>
      </c>
      <c r="G122" s="75">
        <f>(INDEX('Resin Fractions'!$A$24:$I$41,MATCH('Waste Estimate from Population'!$A122,'Resin Fractions'!$A$24:$A$41,0),MATCH('Waste Estimate from Population'!G$1,'Resin Fractions'!$A$24:$I$24,0)))*(VLOOKUP($A122,'Waste Per Capita'!$A$3:$C$18,3,FALSE))*$C122</f>
        <v>52.294522008388782</v>
      </c>
      <c r="H122" s="75">
        <f>(INDEX('Resin Fractions'!$A$24:$I$41,MATCH('Waste Estimate from Population'!$A122,'Resin Fractions'!$A$24:$A$41,0),MATCH('Waste Estimate from Population'!H$1,'Resin Fractions'!$A$24:$I$24,0)))*(VLOOKUP($A122,'Waste Per Capita'!$A$3:$C$18,3,FALSE))*$C122</f>
        <v>1.7027944467603389</v>
      </c>
      <c r="I122" s="75">
        <f>(INDEX('Resin Fractions'!$A$24:$I$41,MATCH('Waste Estimate from Population'!$A122,'Resin Fractions'!$A$24:$A$41,0),MATCH('Waste Estimate from Population'!I$1,'Resin Fractions'!$A$24:$I$24,0)))*(VLOOKUP($A122,'Waste Per Capita'!$A$3:$C$18,3,FALSE))*$C122</f>
        <v>4.6944850554157647</v>
      </c>
      <c r="J122" s="75">
        <f>(INDEX('Resin Fractions'!$A$24:$I$41,MATCH('Waste Estimate from Population'!$A122,'Resin Fractions'!$A$24:$A$41,0),MATCH('Waste Estimate from Population'!J$1,'Resin Fractions'!$A$24:$I$24,0)))*(VLOOKUP($A122,'Waste Per Capita'!$A$3:$C$18,3,FALSE))*$C122</f>
        <v>7.238958979240544</v>
      </c>
      <c r="K122" s="75">
        <f>(INDEX('Resin Fractions'!$A$24:$I$41,MATCH('Waste Estimate from Population'!$A122,'Resin Fractions'!$A$24:$A$41,0),MATCH('Waste Estimate from Population'!K$1,'Resin Fractions'!$A$24:$I$24,0)))*(VLOOKUP($A122,'Waste Per Capita'!$A$3:$C$18,3,FALSE))*$C122</f>
        <v>120.98411378058292</v>
      </c>
    </row>
    <row r="123" spans="1:11" x14ac:dyDescent="0.2">
      <c r="A123" s="13">
        <v>2018</v>
      </c>
      <c r="B123" s="68" t="s">
        <v>86</v>
      </c>
      <c r="C123" s="70">
        <v>37519</v>
      </c>
      <c r="D123" s="75">
        <f>(INDEX('Resin Fractions'!$A$24:$I$41,MATCH('Waste Estimate from Population'!$A123,'Resin Fractions'!$A$24:$A$41,0),MATCH('Waste Estimate from Population'!D$1,'Resin Fractions'!$A$24:$I$24,0)))*(VLOOKUP($A123,'Waste Per Capita'!$A$3:$C$18,3,FALSE))*$C123</f>
        <v>316.13722743748764</v>
      </c>
      <c r="E123" s="75">
        <f>(INDEX('Resin Fractions'!$A$24:$I$41,MATCH('Waste Estimate from Population'!$A123,'Resin Fractions'!$A$24:$A$41,0),MATCH('Waste Estimate from Population'!E$1,'Resin Fractions'!$A$24:$I$24,0)))*(VLOOKUP($A123,'Waste Per Capita'!$A$3:$C$18,3,FALSE))*$C123</f>
        <v>652.11611654038609</v>
      </c>
      <c r="F123" s="75">
        <f>(INDEX('Resin Fractions'!$A$24:$I$41,MATCH('Waste Estimate from Population'!$A123,'Resin Fractions'!$A$24:$A$41,0),MATCH('Waste Estimate from Population'!F$1,'Resin Fractions'!$A$24:$I$24,0)))*(VLOOKUP($A123,'Waste Per Capita'!$A$3:$C$18,3,FALSE))*$C123</f>
        <v>813.92677864221412</v>
      </c>
      <c r="G123" s="75">
        <f>(INDEX('Resin Fractions'!$A$24:$I$41,MATCH('Waste Estimate from Population'!$A123,'Resin Fractions'!$A$24:$A$41,0),MATCH('Waste Estimate from Population'!G$1,'Resin Fractions'!$A$24:$I$24,0)))*(VLOOKUP($A123,'Waste Per Capita'!$A$3:$C$18,3,FALSE))*$C123</f>
        <v>1692.871588639119</v>
      </c>
      <c r="H123" s="75">
        <f>(INDEX('Resin Fractions'!$A$24:$I$41,MATCH('Waste Estimate from Population'!$A123,'Resin Fractions'!$A$24:$A$41,0),MATCH('Waste Estimate from Population'!H$1,'Resin Fractions'!$A$24:$I$24,0)))*(VLOOKUP($A123,'Waste Per Capita'!$A$3:$C$18,3,FALSE))*$C123</f>
        <v>55.122644389992367</v>
      </c>
      <c r="I123" s="75">
        <f>(INDEX('Resin Fractions'!$A$24:$I$41,MATCH('Waste Estimate from Population'!$A123,'Resin Fractions'!$A$24:$A$41,0),MATCH('Waste Estimate from Population'!I$1,'Resin Fractions'!$A$24:$I$24,0)))*(VLOOKUP($A123,'Waste Per Capita'!$A$3:$C$18,3,FALSE))*$C123</f>
        <v>151.96927074559454</v>
      </c>
      <c r="J123" s="75">
        <f>(INDEX('Resin Fractions'!$A$24:$I$41,MATCH('Waste Estimate from Population'!$A123,'Resin Fractions'!$A$24:$A$41,0),MATCH('Waste Estimate from Population'!J$1,'Resin Fractions'!$A$24:$I$24,0)))*(VLOOKUP($A123,'Waste Per Capita'!$A$3:$C$18,3,FALSE))*$C123</f>
        <v>234.33865568777045</v>
      </c>
      <c r="K123" s="75">
        <f>(INDEX('Resin Fractions'!$A$24:$I$41,MATCH('Waste Estimate from Population'!$A123,'Resin Fractions'!$A$24:$A$41,0),MATCH('Waste Estimate from Population'!K$1,'Resin Fractions'!$A$24:$I$24,0)))*(VLOOKUP($A123,'Waste Per Capita'!$A$3:$C$18,3,FALSE))*$C123</f>
        <v>3916.482282082563</v>
      </c>
    </row>
    <row r="124" spans="1:11" x14ac:dyDescent="0.2">
      <c r="A124" s="13">
        <v>2018</v>
      </c>
      <c r="B124" s="68" t="s">
        <v>87</v>
      </c>
      <c r="C124" s="70">
        <v>226098</v>
      </c>
      <c r="D124" s="75">
        <f>(INDEX('Resin Fractions'!$A$24:$I$41,MATCH('Waste Estimate from Population'!$A124,'Resin Fractions'!$A$24:$A$41,0),MATCH('Waste Estimate from Population'!D$1,'Resin Fractions'!$A$24:$I$24,0)))*(VLOOKUP($A124,'Waste Per Capita'!$A$3:$C$18,3,FALSE))*$C124</f>
        <v>1905.1146045779758</v>
      </c>
      <c r="E124" s="75">
        <f>(INDEX('Resin Fractions'!$A$24:$I$41,MATCH('Waste Estimate from Population'!$A124,'Resin Fractions'!$A$24:$A$41,0),MATCH('Waste Estimate from Population'!E$1,'Resin Fractions'!$A$24:$I$24,0)))*(VLOOKUP($A124,'Waste Per Capita'!$A$3:$C$18,3,FALSE))*$C124</f>
        <v>3929.7995606905356</v>
      </c>
      <c r="F124" s="75">
        <f>(INDEX('Resin Fractions'!$A$24:$I$41,MATCH('Waste Estimate from Population'!$A124,'Resin Fractions'!$A$24:$A$41,0),MATCH('Waste Estimate from Population'!F$1,'Resin Fractions'!$A$24:$I$24,0)))*(VLOOKUP($A124,'Waste Per Capita'!$A$3:$C$18,3,FALSE))*$C124</f>
        <v>4904.9072949025112</v>
      </c>
      <c r="G124" s="75">
        <f>(INDEX('Resin Fractions'!$A$24:$I$41,MATCH('Waste Estimate from Population'!$A124,'Resin Fractions'!$A$24:$A$41,0),MATCH('Waste Estimate from Population'!G$1,'Resin Fractions'!$A$24:$I$24,0)))*(VLOOKUP($A124,'Waste Per Capita'!$A$3:$C$18,3,FALSE))*$C124</f>
        <v>10201.627987103268</v>
      </c>
      <c r="H124" s="75">
        <f>(INDEX('Resin Fractions'!$A$24:$I$41,MATCH('Waste Estimate from Population'!$A124,'Resin Fractions'!$A$24:$A$41,0),MATCH('Waste Estimate from Population'!H$1,'Resin Fractions'!$A$24:$I$24,0)))*(VLOOKUP($A124,'Waste Per Capita'!$A$3:$C$18,3,FALSE))*$C124</f>
        <v>332.18155204798887</v>
      </c>
      <c r="I124" s="75">
        <f>(INDEX('Resin Fractions'!$A$24:$I$41,MATCH('Waste Estimate from Population'!$A124,'Resin Fractions'!$A$24:$A$41,0),MATCH('Waste Estimate from Population'!I$1,'Resin Fractions'!$A$24:$I$24,0)))*(VLOOKUP($A124,'Waste Per Capita'!$A$3:$C$18,3,FALSE))*$C124</f>
        <v>915.80127873977017</v>
      </c>
      <c r="J124" s="75">
        <f>(INDEX('Resin Fractions'!$A$24:$I$41,MATCH('Waste Estimate from Population'!$A124,'Resin Fractions'!$A$24:$A$41,0),MATCH('Waste Estimate from Population'!J$1,'Resin Fractions'!$A$24:$I$24,0)))*(VLOOKUP($A124,'Waste Per Capita'!$A$3:$C$18,3,FALSE))*$C124</f>
        <v>1412.1778665127943</v>
      </c>
      <c r="K124" s="75">
        <f>(INDEX('Resin Fractions'!$A$24:$I$41,MATCH('Waste Estimate from Population'!$A124,'Resin Fractions'!$A$24:$A$41,0),MATCH('Waste Estimate from Population'!K$1,'Resin Fractions'!$A$24:$I$24,0)))*(VLOOKUP($A124,'Waste Per Capita'!$A$3:$C$18,3,FALSE))*$C124</f>
        <v>23601.610144574839</v>
      </c>
    </row>
    <row r="125" spans="1:11" x14ac:dyDescent="0.2">
      <c r="A125" s="13">
        <v>2018</v>
      </c>
      <c r="B125" s="68" t="s">
        <v>88</v>
      </c>
      <c r="C125" s="70">
        <v>45155</v>
      </c>
      <c r="D125" s="75">
        <f>(INDEX('Resin Fractions'!$A$24:$I$41,MATCH('Waste Estimate from Population'!$A125,'Resin Fractions'!$A$24:$A$41,0),MATCH('Waste Estimate from Population'!D$1,'Resin Fractions'!$A$24:$I$24,0)))*(VLOOKUP($A125,'Waste Per Capita'!$A$3:$C$18,3,FALSE))*$C125</f>
        <v>380.47859764225467</v>
      </c>
      <c r="E125" s="75">
        <f>(INDEX('Resin Fractions'!$A$24:$I$41,MATCH('Waste Estimate from Population'!$A125,'Resin Fractions'!$A$24:$A$41,0),MATCH('Waste Estimate from Population'!E$1,'Resin Fractions'!$A$24:$I$24,0)))*(VLOOKUP($A125,'Waste Per Capita'!$A$3:$C$18,3,FALSE))*$C125</f>
        <v>784.83710233164879</v>
      </c>
      <c r="F125" s="75">
        <f>(INDEX('Resin Fractions'!$A$24:$I$41,MATCH('Waste Estimate from Population'!$A125,'Resin Fractions'!$A$24:$A$41,0),MATCH('Waste Estimate from Population'!F$1,'Resin Fractions'!$A$24:$I$24,0)))*(VLOOKUP($A125,'Waste Per Capita'!$A$3:$C$18,3,FALSE))*$C125</f>
        <v>979.5800444998315</v>
      </c>
      <c r="G125" s="75">
        <f>(INDEX('Resin Fractions'!$A$24:$I$41,MATCH('Waste Estimate from Population'!$A125,'Resin Fractions'!$A$24:$A$41,0),MATCH('Waste Estimate from Population'!G$1,'Resin Fractions'!$A$24:$I$24,0)))*(VLOOKUP($A125,'Waste Per Capita'!$A$3:$C$18,3,FALSE))*$C125</f>
        <v>2037.4108207841205</v>
      </c>
      <c r="H125" s="75">
        <f>(INDEX('Resin Fractions'!$A$24:$I$41,MATCH('Waste Estimate from Population'!$A125,'Resin Fractions'!$A$24:$A$41,0),MATCH('Waste Estimate from Population'!H$1,'Resin Fractions'!$A$24:$I$24,0)))*(VLOOKUP($A125,'Waste Per Capita'!$A$3:$C$18,3,FALSE))*$C125</f>
        <v>66.341400555188187</v>
      </c>
      <c r="I125" s="75">
        <f>(INDEX('Resin Fractions'!$A$24:$I$41,MATCH('Waste Estimate from Population'!$A125,'Resin Fractions'!$A$24:$A$41,0),MATCH('Waste Estimate from Population'!I$1,'Resin Fractions'!$A$24:$I$24,0)))*(VLOOKUP($A125,'Waste Per Capita'!$A$3:$C$18,3,FALSE))*$C125</f>
        <v>182.89859592519315</v>
      </c>
      <c r="J125" s="75">
        <f>(INDEX('Resin Fractions'!$A$24:$I$41,MATCH('Waste Estimate from Population'!$A125,'Resin Fractions'!$A$24:$A$41,0),MATCH('Waste Estimate from Population'!J$1,'Resin Fractions'!$A$24:$I$24,0)))*(VLOOKUP($A125,'Waste Per Capita'!$A$3:$C$18,3,FALSE))*$C125</f>
        <v>282.03209034306019</v>
      </c>
      <c r="K125" s="75">
        <f>(INDEX('Resin Fractions'!$A$24:$I$41,MATCH('Waste Estimate from Population'!$A125,'Resin Fractions'!$A$24:$A$41,0),MATCH('Waste Estimate from Population'!K$1,'Resin Fractions'!$A$24:$I$24,0)))*(VLOOKUP($A125,'Waste Per Capita'!$A$3:$C$18,3,FALSE))*$C125</f>
        <v>4713.5786520812962</v>
      </c>
    </row>
    <row r="126" spans="1:11" x14ac:dyDescent="0.2">
      <c r="A126" s="13">
        <v>2018</v>
      </c>
      <c r="B126" s="68" t="s">
        <v>89</v>
      </c>
      <c r="C126" s="70">
        <v>21982</v>
      </c>
      <c r="D126" s="75">
        <f>(INDEX('Resin Fractions'!$A$24:$I$41,MATCH('Waste Estimate from Population'!$A126,'Resin Fractions'!$A$24:$A$41,0),MATCH('Waste Estimate from Population'!D$1,'Resin Fractions'!$A$24:$I$24,0)))*(VLOOKUP($A126,'Waste Per Capita'!$A$3:$C$18,3,FALSE))*$C126</f>
        <v>185.22158195929669</v>
      </c>
      <c r="E126" s="75">
        <f>(INDEX('Resin Fractions'!$A$24:$I$41,MATCH('Waste Estimate from Population'!$A126,'Resin Fractions'!$A$24:$A$41,0),MATCH('Waste Estimate from Population'!E$1,'Resin Fractions'!$A$24:$I$24,0)))*(VLOOKUP($A126,'Waste Per Capita'!$A$3:$C$18,3,FALSE))*$C126</f>
        <v>382.06819141743563</v>
      </c>
      <c r="F126" s="75">
        <f>(INDEX('Resin Fractions'!$A$24:$I$41,MATCH('Waste Estimate from Population'!$A126,'Resin Fractions'!$A$24:$A$41,0),MATCH('Waste Estimate from Population'!F$1,'Resin Fractions'!$A$24:$I$24,0)))*(VLOOKUP($A126,'Waste Per Capita'!$A$3:$C$18,3,FALSE))*$C126</f>
        <v>476.87141043506358</v>
      </c>
      <c r="G126" s="75">
        <f>(INDEX('Resin Fractions'!$A$24:$I$41,MATCH('Waste Estimate from Population'!$A126,'Resin Fractions'!$A$24:$A$41,0),MATCH('Waste Estimate from Population'!G$1,'Resin Fractions'!$A$24:$I$24,0)))*(VLOOKUP($A126,'Waste Per Capita'!$A$3:$C$18,3,FALSE))*$C126</f>
        <v>991.8362232859381</v>
      </c>
      <c r="H126" s="75">
        <f>(INDEX('Resin Fractions'!$A$24:$I$41,MATCH('Waste Estimate from Population'!$A126,'Resin Fractions'!$A$24:$A$41,0),MATCH('Waste Estimate from Population'!H$1,'Resin Fractions'!$A$24:$I$24,0)))*(VLOOKUP($A126,'Waste Per Capita'!$A$3:$C$18,3,FALSE))*$C126</f>
        <v>32.295795969530431</v>
      </c>
      <c r="I126" s="75">
        <f>(INDEX('Resin Fractions'!$A$24:$I$41,MATCH('Waste Estimate from Population'!$A126,'Resin Fractions'!$A$24:$A$41,0),MATCH('Waste Estimate from Population'!I$1,'Resin Fractions'!$A$24:$I$24,0)))*(VLOOKUP($A126,'Waste Per Capita'!$A$3:$C$18,3,FALSE))*$C126</f>
        <v>89.037248048446372</v>
      </c>
      <c r="J126" s="75">
        <f>(INDEX('Resin Fractions'!$A$24:$I$41,MATCH('Waste Estimate from Population'!$A126,'Resin Fractions'!$A$24:$A$41,0),MATCH('Waste Estimate from Population'!J$1,'Resin Fractions'!$A$24:$I$24,0)))*(VLOOKUP($A126,'Waste Per Capita'!$A$3:$C$18,3,FALSE))*$C126</f>
        <v>137.29663182197208</v>
      </c>
      <c r="K126" s="75">
        <f>(INDEX('Resin Fractions'!$A$24:$I$41,MATCH('Waste Estimate from Population'!$A126,'Resin Fractions'!$A$24:$A$41,0),MATCH('Waste Estimate from Population'!K$1,'Resin Fractions'!$A$24:$I$24,0)))*(VLOOKUP($A126,'Waste Per Capita'!$A$3:$C$18,3,FALSE))*$C126</f>
        <v>2294.6270829376822</v>
      </c>
    </row>
    <row r="127" spans="1:11" x14ac:dyDescent="0.2">
      <c r="A127" s="13">
        <v>2018</v>
      </c>
      <c r="B127" s="68" t="s">
        <v>90</v>
      </c>
      <c r="C127" s="70">
        <v>1143188</v>
      </c>
      <c r="D127" s="75">
        <f>(INDEX('Resin Fractions'!$A$24:$I$41,MATCH('Waste Estimate from Population'!$A127,'Resin Fractions'!$A$24:$A$41,0),MATCH('Waste Estimate from Population'!D$1,'Resin Fractions'!$A$24:$I$24,0)))*(VLOOKUP($A127,'Waste Per Capita'!$A$3:$C$18,3,FALSE))*$C127</f>
        <v>9632.5670929344215</v>
      </c>
      <c r="E127" s="75">
        <f>(INDEX('Resin Fractions'!$A$24:$I$41,MATCH('Waste Estimate from Population'!$A127,'Resin Fractions'!$A$24:$A$41,0),MATCH('Waste Estimate from Population'!E$1,'Resin Fractions'!$A$24:$I$24,0)))*(VLOOKUP($A127,'Waste Per Capita'!$A$3:$C$18,3,FALSE))*$C127</f>
        <v>19869.701192344433</v>
      </c>
      <c r="F127" s="75">
        <f>(INDEX('Resin Fractions'!$A$24:$I$41,MATCH('Waste Estimate from Population'!$A127,'Resin Fractions'!$A$24:$A$41,0),MATCH('Waste Estimate from Population'!F$1,'Resin Fractions'!$A$24:$I$24,0)))*(VLOOKUP($A127,'Waste Per Capita'!$A$3:$C$18,3,FALSE))*$C127</f>
        <v>24800.003364227072</v>
      </c>
      <c r="G127" s="75">
        <f>(INDEX('Resin Fractions'!$A$24:$I$41,MATCH('Waste Estimate from Population'!$A127,'Resin Fractions'!$A$24:$A$41,0),MATCH('Waste Estimate from Population'!G$1,'Resin Fractions'!$A$24:$I$24,0)))*(VLOOKUP($A127,'Waste Per Capita'!$A$3:$C$18,3,FALSE))*$C127</f>
        <v>51581.078538158719</v>
      </c>
      <c r="H127" s="75">
        <f>(INDEX('Resin Fractions'!$A$24:$I$41,MATCH('Waste Estimate from Population'!$A127,'Resin Fractions'!$A$24:$A$41,0),MATCH('Waste Estimate from Population'!H$1,'Resin Fractions'!$A$24:$I$24,0)))*(VLOOKUP($A127,'Waste Per Capita'!$A$3:$C$18,3,FALSE))*$C127</f>
        <v>1679.5635703218795</v>
      </c>
      <c r="I127" s="75">
        <f>(INDEX('Resin Fractions'!$A$24:$I$41,MATCH('Waste Estimate from Population'!$A127,'Resin Fractions'!$A$24:$A$41,0),MATCH('Waste Estimate from Population'!I$1,'Resin Fractions'!$A$24:$I$24,0)))*(VLOOKUP($A127,'Waste Per Capita'!$A$3:$C$18,3,FALSE))*$C127</f>
        <v>4630.4391557641393</v>
      </c>
      <c r="J127" s="75">
        <f>(INDEX('Resin Fractions'!$A$24:$I$41,MATCH('Waste Estimate from Population'!$A127,'Resin Fractions'!$A$24:$A$41,0),MATCH('Waste Estimate from Population'!J$1,'Resin Fractions'!$A$24:$I$24,0)))*(VLOOKUP($A127,'Waste Per Capita'!$A$3:$C$18,3,FALSE))*$C127</f>
        <v>7140.1993421570651</v>
      </c>
      <c r="K127" s="75">
        <f>(INDEX('Resin Fractions'!$A$24:$I$41,MATCH('Waste Estimate from Population'!$A127,'Resin Fractions'!$A$24:$A$41,0),MATCH('Waste Estimate from Population'!K$1,'Resin Fractions'!$A$24:$I$24,0)))*(VLOOKUP($A127,'Waste Per Capita'!$A$3:$C$18,3,FALSE))*$C127</f>
        <v>119333.55225590771</v>
      </c>
    </row>
    <row r="128" spans="1:11" x14ac:dyDescent="0.2">
      <c r="A128" s="13">
        <v>2018</v>
      </c>
      <c r="B128" s="68" t="s">
        <v>91</v>
      </c>
      <c r="C128" s="70">
        <v>26895</v>
      </c>
      <c r="D128" s="75">
        <f>(INDEX('Resin Fractions'!$A$24:$I$41,MATCH('Waste Estimate from Population'!$A128,'Resin Fractions'!$A$24:$A$41,0),MATCH('Waste Estimate from Population'!D$1,'Resin Fractions'!$A$24:$I$24,0)))*(VLOOKUP($A128,'Waste Per Capita'!$A$3:$C$18,3,FALSE))*$C128</f>
        <v>226.61879932650734</v>
      </c>
      <c r="E128" s="75">
        <f>(INDEX('Resin Fractions'!$A$24:$I$41,MATCH('Waste Estimate from Population'!$A128,'Resin Fractions'!$A$24:$A$41,0),MATCH('Waste Estimate from Population'!E$1,'Resin Fractions'!$A$24:$I$24,0)))*(VLOOKUP($A128,'Waste Per Capita'!$A$3:$C$18,3,FALSE))*$C128</f>
        <v>467.46083196123783</v>
      </c>
      <c r="F128" s="75">
        <f>(INDEX('Resin Fractions'!$A$24:$I$41,MATCH('Waste Estimate from Population'!$A128,'Resin Fractions'!$A$24:$A$41,0),MATCH('Waste Estimate from Population'!F$1,'Resin Fractions'!$A$24:$I$24,0)))*(VLOOKUP($A128,'Waste Per Capita'!$A$3:$C$18,3,FALSE))*$C128</f>
        <v>583.45266962292033</v>
      </c>
      <c r="G128" s="75">
        <f>(INDEX('Resin Fractions'!$A$24:$I$41,MATCH('Waste Estimate from Population'!$A128,'Resin Fractions'!$A$24:$A$41,0),MATCH('Waste Estimate from Population'!G$1,'Resin Fractions'!$A$24:$I$24,0)))*(VLOOKUP($A128,'Waste Per Capita'!$A$3:$C$18,3,FALSE))*$C128</f>
        <v>1213.5126569591168</v>
      </c>
      <c r="H128" s="75">
        <f>(INDEX('Resin Fractions'!$A$24:$I$41,MATCH('Waste Estimate from Population'!$A128,'Resin Fractions'!$A$24:$A$41,0),MATCH('Waste Estimate from Population'!H$1,'Resin Fractions'!$A$24:$I$24,0)))*(VLOOKUP($A128,'Waste Per Capita'!$A$3:$C$18,3,FALSE))*$C128</f>
        <v>39.513940160154718</v>
      </c>
      <c r="I128" s="75">
        <f>(INDEX('Resin Fractions'!$A$24:$I$41,MATCH('Waste Estimate from Population'!$A128,'Resin Fractions'!$A$24:$A$41,0),MATCH('Waste Estimate from Population'!I$1,'Resin Fractions'!$A$24:$I$24,0)))*(VLOOKUP($A128,'Waste Per Capita'!$A$3:$C$18,3,FALSE))*$C128</f>
        <v>108.93716614789214</v>
      </c>
      <c r="J128" s="75">
        <f>(INDEX('Resin Fractions'!$A$24:$I$41,MATCH('Waste Estimate from Population'!$A128,'Resin Fractions'!$A$24:$A$41,0),MATCH('Waste Estimate from Population'!J$1,'Resin Fractions'!$A$24:$I$24,0)))*(VLOOKUP($A128,'Waste Per Capita'!$A$3:$C$18,3,FALSE))*$C128</f>
        <v>167.98257268910649</v>
      </c>
      <c r="K128" s="75">
        <f>(INDEX('Resin Fractions'!$A$24:$I$41,MATCH('Waste Estimate from Population'!$A128,'Resin Fractions'!$A$24:$A$41,0),MATCH('Waste Estimate from Population'!K$1,'Resin Fractions'!$A$24:$I$24,0)))*(VLOOKUP($A128,'Waste Per Capita'!$A$3:$C$18,3,FALSE))*$C128</f>
        <v>2807.4786368669352</v>
      </c>
    </row>
    <row r="129" spans="1:11" x14ac:dyDescent="0.2">
      <c r="A129" s="13">
        <v>2018</v>
      </c>
      <c r="B129" s="68" t="s">
        <v>92</v>
      </c>
      <c r="C129" s="70">
        <v>187940</v>
      </c>
      <c r="D129" s="75">
        <f>(INDEX('Resin Fractions'!$A$24:$I$41,MATCH('Waste Estimate from Population'!$A129,'Resin Fractions'!$A$24:$A$41,0),MATCH('Waste Estimate from Population'!D$1,'Resin Fractions'!$A$24:$I$24,0)))*(VLOOKUP($A129,'Waste Per Capita'!$A$3:$C$18,3,FALSE))*$C129</f>
        <v>1583.5931268051233</v>
      </c>
      <c r="E129" s="75">
        <f>(INDEX('Resin Fractions'!$A$24:$I$41,MATCH('Waste Estimate from Population'!$A129,'Resin Fractions'!$A$24:$A$41,0),MATCH('Waste Estimate from Population'!E$1,'Resin Fractions'!$A$24:$I$24,0)))*(VLOOKUP($A129,'Waste Per Capita'!$A$3:$C$18,3,FALSE))*$C129</f>
        <v>3266.5770127828609</v>
      </c>
      <c r="F129" s="75">
        <f>(INDEX('Resin Fractions'!$A$24:$I$41,MATCH('Waste Estimate from Population'!$A129,'Resin Fractions'!$A$24:$A$41,0),MATCH('Waste Estimate from Population'!F$1,'Resin Fractions'!$A$24:$I$24,0)))*(VLOOKUP($A129,'Waste Per Capita'!$A$3:$C$18,3,FALSE))*$C129</f>
        <v>4077.1182275118667</v>
      </c>
      <c r="G129" s="75">
        <f>(INDEX('Resin Fractions'!$A$24:$I$41,MATCH('Waste Estimate from Population'!$A129,'Resin Fractions'!$A$24:$A$41,0),MATCH('Waste Estimate from Population'!G$1,'Resin Fractions'!$A$24:$I$24,0)))*(VLOOKUP($A129,'Waste Per Capita'!$A$3:$C$18,3,FALSE))*$C129</f>
        <v>8479.9244747684097</v>
      </c>
      <c r="H129" s="75">
        <f>(INDEX('Resin Fractions'!$A$24:$I$41,MATCH('Waste Estimate from Population'!$A129,'Resin Fractions'!$A$24:$A$41,0),MATCH('Waste Estimate from Population'!H$1,'Resin Fractions'!$A$24:$I$24,0)))*(VLOOKUP($A129,'Waste Per Capita'!$A$3:$C$18,3,FALSE))*$C129</f>
        <v>276.12009346344962</v>
      </c>
      <c r="I129" s="75">
        <f>(INDEX('Resin Fractions'!$A$24:$I$41,MATCH('Waste Estimate from Population'!$A129,'Resin Fractions'!$A$24:$A$41,0),MATCH('Waste Estimate from Population'!I$1,'Resin Fractions'!$A$24:$I$24,0)))*(VLOOKUP($A129,'Waste Per Capita'!$A$3:$C$18,3,FALSE))*$C129</f>
        <v>761.24376299813525</v>
      </c>
      <c r="J129" s="75">
        <f>(INDEX('Resin Fractions'!$A$24:$I$41,MATCH('Waste Estimate from Population'!$A129,'Resin Fractions'!$A$24:$A$41,0),MATCH('Waste Estimate from Population'!J$1,'Resin Fractions'!$A$24:$I$24,0)))*(VLOOKUP($A129,'Waste Per Capita'!$A$3:$C$18,3,FALSE))*$C129</f>
        <v>1173.8481022937599</v>
      </c>
      <c r="K129" s="75">
        <f>(INDEX('Resin Fractions'!$A$24:$I$41,MATCH('Waste Estimate from Population'!$A129,'Resin Fractions'!$A$24:$A$41,0),MATCH('Waste Estimate from Population'!K$1,'Resin Fractions'!$A$24:$I$24,0)))*(VLOOKUP($A129,'Waste Per Capita'!$A$3:$C$18,3,FALSE))*$C129</f>
        <v>19618.424800623601</v>
      </c>
    </row>
    <row r="130" spans="1:11" x14ac:dyDescent="0.2">
      <c r="A130" s="13">
        <v>2018</v>
      </c>
      <c r="B130" s="68" t="s">
        <v>93</v>
      </c>
      <c r="C130" s="70">
        <v>1003012</v>
      </c>
      <c r="D130" s="75">
        <f>(INDEX('Resin Fractions'!$A$24:$I$41,MATCH('Waste Estimate from Population'!$A130,'Resin Fractions'!$A$24:$A$41,0),MATCH('Waste Estimate from Population'!D$1,'Resin Fractions'!$A$24:$I$24,0)))*(VLOOKUP($A130,'Waste Per Capita'!$A$3:$C$18,3,FALSE))*$C130</f>
        <v>8451.4361461267454</v>
      </c>
      <c r="E130" s="75">
        <f>(INDEX('Resin Fractions'!$A$24:$I$41,MATCH('Waste Estimate from Population'!$A130,'Resin Fractions'!$A$24:$A$41,0),MATCH('Waste Estimate from Population'!E$1,'Resin Fractions'!$A$24:$I$24,0)))*(VLOOKUP($A130,'Waste Per Capita'!$A$3:$C$18,3,FALSE))*$C130</f>
        <v>17433.308198070463</v>
      </c>
      <c r="F130" s="75">
        <f>(INDEX('Resin Fractions'!$A$24:$I$41,MATCH('Waste Estimate from Population'!$A130,'Resin Fractions'!$A$24:$A$41,0),MATCH('Waste Estimate from Population'!F$1,'Resin Fractions'!$A$24:$I$24,0)))*(VLOOKUP($A130,'Waste Per Capita'!$A$3:$C$18,3,FALSE))*$C130</f>
        <v>21759.064103507142</v>
      </c>
      <c r="G130" s="75">
        <f>(INDEX('Resin Fractions'!$A$24:$I$41,MATCH('Waste Estimate from Population'!$A130,'Resin Fractions'!$A$24:$A$41,0),MATCH('Waste Estimate from Population'!G$1,'Resin Fractions'!$A$24:$I$24,0)))*(VLOOKUP($A130,'Waste Per Capita'!$A$3:$C$18,3,FALSE))*$C130</f>
        <v>45256.283959170018</v>
      </c>
      <c r="H130" s="75">
        <f>(INDEX('Resin Fractions'!$A$24:$I$41,MATCH('Waste Estimate from Population'!$A130,'Resin Fractions'!$A$24:$A$41,0),MATCH('Waste Estimate from Population'!H$1,'Resin Fractions'!$A$24:$I$24,0)))*(VLOOKUP($A130,'Waste Per Capita'!$A$3:$C$18,3,FALSE))*$C130</f>
        <v>1473.6180014098197</v>
      </c>
      <c r="I130" s="75">
        <f>(INDEX('Resin Fractions'!$A$24:$I$41,MATCH('Waste Estimate from Population'!$A130,'Resin Fractions'!$A$24:$A$41,0),MATCH('Waste Estimate from Population'!I$1,'Resin Fractions'!$A$24:$I$24,0)))*(VLOOKUP($A130,'Waste Per Capita'!$A$3:$C$18,3,FALSE))*$C130</f>
        <v>4062.6616431429484</v>
      </c>
      <c r="J130" s="75">
        <f>(INDEX('Resin Fractions'!$A$24:$I$41,MATCH('Waste Estimate from Population'!$A130,'Resin Fractions'!$A$24:$A$41,0),MATCH('Waste Estimate from Population'!J$1,'Resin Fractions'!$A$24:$I$24,0)))*(VLOOKUP($A130,'Waste Per Capita'!$A$3:$C$18,3,FALSE))*$C130</f>
        <v>6264.6787952424647</v>
      </c>
      <c r="K130" s="75">
        <f>(INDEX('Resin Fractions'!$A$24:$I$41,MATCH('Waste Estimate from Population'!$A130,'Resin Fractions'!$A$24:$A$41,0),MATCH('Waste Estimate from Population'!K$1,'Resin Fractions'!$A$24:$I$24,0)))*(VLOOKUP($A130,'Waste Per Capita'!$A$3:$C$18,3,FALSE))*$C130</f>
        <v>104701.05084666958</v>
      </c>
    </row>
    <row r="131" spans="1:11" x14ac:dyDescent="0.2">
      <c r="A131" s="13">
        <v>2018</v>
      </c>
      <c r="B131" s="68" t="s">
        <v>94</v>
      </c>
      <c r="C131" s="70">
        <v>28476</v>
      </c>
      <c r="D131" s="75">
        <f>(INDEX('Resin Fractions'!$A$24:$I$41,MATCH('Waste Estimate from Population'!$A131,'Resin Fractions'!$A$24:$A$41,0),MATCH('Waste Estimate from Population'!D$1,'Resin Fractions'!$A$24:$I$24,0)))*(VLOOKUP($A131,'Waste Per Capita'!$A$3:$C$18,3,FALSE))*$C131</f>
        <v>239.9403952266824</v>
      </c>
      <c r="E131" s="75">
        <f>(INDEX('Resin Fractions'!$A$24:$I$41,MATCH('Waste Estimate from Population'!$A131,'Resin Fractions'!$A$24:$A$41,0),MATCH('Waste Estimate from Population'!E$1,'Resin Fractions'!$A$24:$I$24,0)))*(VLOOKUP($A131,'Waste Per Capita'!$A$3:$C$18,3,FALSE))*$C131</f>
        <v>494.94012459298045</v>
      </c>
      <c r="F131" s="75">
        <f>(INDEX('Resin Fractions'!$A$24:$I$41,MATCH('Waste Estimate from Population'!$A131,'Resin Fractions'!$A$24:$A$41,0),MATCH('Waste Estimate from Population'!F$1,'Resin Fractions'!$A$24:$I$24,0)))*(VLOOKUP($A131,'Waste Per Capita'!$A$3:$C$18,3,FALSE))*$C131</f>
        <v>617.75044507091582</v>
      </c>
      <c r="G131" s="75">
        <f>(INDEX('Resin Fractions'!$A$24:$I$41,MATCH('Waste Estimate from Population'!$A131,'Resin Fractions'!$A$24:$A$41,0),MATCH('Waste Estimate from Population'!G$1,'Resin Fractions'!$A$24:$I$24,0)))*(VLOOKUP($A131,'Waste Per Capita'!$A$3:$C$18,3,FALSE))*$C131</f>
        <v>1284.8479799058489</v>
      </c>
      <c r="H131" s="75">
        <f>(INDEX('Resin Fractions'!$A$24:$I$41,MATCH('Waste Estimate from Population'!$A131,'Resin Fractions'!$A$24:$A$41,0),MATCH('Waste Estimate from Population'!H$1,'Resin Fractions'!$A$24:$I$24,0)))*(VLOOKUP($A131,'Waste Per Capita'!$A$3:$C$18,3,FALSE))*$C131</f>
        <v>41.836733965442114</v>
      </c>
      <c r="I131" s="75">
        <f>(INDEX('Resin Fractions'!$A$24:$I$41,MATCH('Waste Estimate from Population'!$A131,'Resin Fractions'!$A$24:$A$41,0),MATCH('Waste Estimate from Population'!I$1,'Resin Fractions'!$A$24:$I$24,0)))*(VLOOKUP($A131,'Waste Per Capita'!$A$3:$C$18,3,FALSE))*$C131</f>
        <v>115.34094602072418</v>
      </c>
      <c r="J131" s="75">
        <f>(INDEX('Resin Fractions'!$A$24:$I$41,MATCH('Waste Estimate from Population'!$A131,'Resin Fractions'!$A$24:$A$41,0),MATCH('Waste Estimate from Population'!J$1,'Resin Fractions'!$A$24:$I$24,0)))*(VLOOKUP($A131,'Waste Per Capita'!$A$3:$C$18,3,FALSE))*$C131</f>
        <v>177.85728722420509</v>
      </c>
      <c r="K131" s="75">
        <f>(INDEX('Resin Fractions'!$A$24:$I$41,MATCH('Waste Estimate from Population'!$A131,'Resin Fractions'!$A$24:$A$41,0),MATCH('Waste Estimate from Population'!K$1,'Resin Fractions'!$A$24:$I$24,0)))*(VLOOKUP($A131,'Waste Per Capita'!$A$3:$C$18,3,FALSE))*$C131</f>
        <v>2972.5139120067984</v>
      </c>
    </row>
    <row r="132" spans="1:11" x14ac:dyDescent="0.2">
      <c r="A132" s="13">
        <v>2018</v>
      </c>
      <c r="B132" s="68" t="s">
        <v>95</v>
      </c>
      <c r="C132" s="70">
        <v>134932</v>
      </c>
      <c r="D132" s="75">
        <f>(INDEX('Resin Fractions'!$A$24:$I$41,MATCH('Waste Estimate from Population'!$A132,'Resin Fractions'!$A$24:$A$41,0),MATCH('Waste Estimate from Population'!D$1,'Resin Fractions'!$A$24:$I$24,0)))*(VLOOKUP($A132,'Waste Per Capita'!$A$3:$C$18,3,FALSE))*$C132</f>
        <v>1136.9447046188618</v>
      </c>
      <c r="E132" s="75">
        <f>(INDEX('Resin Fractions'!$A$24:$I$41,MATCH('Waste Estimate from Population'!$A132,'Resin Fractions'!$A$24:$A$41,0),MATCH('Waste Estimate from Population'!E$1,'Resin Fractions'!$A$24:$I$24,0)))*(VLOOKUP($A132,'Waste Per Capita'!$A$3:$C$18,3,FALSE))*$C132</f>
        <v>2345.2472570438276</v>
      </c>
      <c r="F132" s="75">
        <f>(INDEX('Resin Fractions'!$A$24:$I$41,MATCH('Waste Estimate from Population'!$A132,'Resin Fractions'!$A$24:$A$41,0),MATCH('Waste Estimate from Population'!F$1,'Resin Fractions'!$A$24:$I$24,0)))*(VLOOKUP($A132,'Waste Per Capita'!$A$3:$C$18,3,FALSE))*$C132</f>
        <v>2927.1773793478301</v>
      </c>
      <c r="G132" s="75">
        <f>(INDEX('Resin Fractions'!$A$24:$I$41,MATCH('Waste Estimate from Population'!$A132,'Resin Fractions'!$A$24:$A$41,0),MATCH('Waste Estimate from Population'!G$1,'Resin Fractions'!$A$24:$I$24,0)))*(VLOOKUP($A132,'Waste Per Capita'!$A$3:$C$18,3,FALSE))*$C132</f>
        <v>6088.1832990818939</v>
      </c>
      <c r="H132" s="75">
        <f>(INDEX('Resin Fractions'!$A$24:$I$41,MATCH('Waste Estimate from Population'!$A132,'Resin Fractions'!$A$24:$A$41,0),MATCH('Waste Estimate from Population'!H$1,'Resin Fractions'!$A$24:$I$24,0)))*(VLOOKUP($A132,'Waste Per Capita'!$A$3:$C$18,3,FALSE))*$C132</f>
        <v>198.24112190704577</v>
      </c>
      <c r="I132" s="75">
        <f>(INDEX('Resin Fractions'!$A$24:$I$41,MATCH('Waste Estimate from Population'!$A132,'Resin Fractions'!$A$24:$A$41,0),MATCH('Waste Estimate from Population'!I$1,'Resin Fractions'!$A$24:$I$24,0)))*(VLOOKUP($A132,'Waste Per Capita'!$A$3:$C$18,3,FALSE))*$C132</f>
        <v>546.53689171471956</v>
      </c>
      <c r="J132" s="75">
        <f>(INDEX('Resin Fractions'!$A$24:$I$41,MATCH('Waste Estimate from Population'!$A132,'Resin Fractions'!$A$24:$A$41,0),MATCH('Waste Estimate from Population'!J$1,'Resin Fractions'!$A$24:$I$24,0)))*(VLOOKUP($A132,'Waste Per Capita'!$A$3:$C$18,3,FALSE))*$C132</f>
        <v>842.76722432000429</v>
      </c>
      <c r="K132" s="75">
        <f>(INDEX('Resin Fractions'!$A$24:$I$41,MATCH('Waste Estimate from Population'!$A132,'Resin Fractions'!$A$24:$A$41,0),MATCH('Waste Estimate from Population'!K$1,'Resin Fractions'!$A$24:$I$24,0)))*(VLOOKUP($A132,'Waste Per Capita'!$A$3:$C$18,3,FALSE))*$C132</f>
        <v>14085.097878034179</v>
      </c>
    </row>
    <row r="133" spans="1:11" x14ac:dyDescent="0.2">
      <c r="A133" s="13">
        <v>2018</v>
      </c>
      <c r="B133" s="68" t="s">
        <v>96</v>
      </c>
      <c r="C133" s="70">
        <v>188042</v>
      </c>
      <c r="D133" s="75">
        <f>(INDEX('Resin Fractions'!$A$24:$I$41,MATCH('Waste Estimate from Population'!$A133,'Resin Fractions'!$A$24:$A$41,0),MATCH('Waste Estimate from Population'!D$1,'Resin Fractions'!$A$24:$I$24,0)))*(VLOOKUP($A133,'Waste Per Capita'!$A$3:$C$18,3,FALSE))*$C133</f>
        <v>1584.4525846051347</v>
      </c>
      <c r="E133" s="75">
        <f>(INDEX('Resin Fractions'!$A$24:$I$41,MATCH('Waste Estimate from Population'!$A133,'Resin Fractions'!$A$24:$A$41,0),MATCH('Waste Estimate from Population'!E$1,'Resin Fractions'!$A$24:$I$24,0)))*(VLOOKUP($A133,'Waste Per Capita'!$A$3:$C$18,3,FALSE))*$C133</f>
        <v>3268.3498703720056</v>
      </c>
      <c r="F133" s="75">
        <f>(INDEX('Resin Fractions'!$A$24:$I$41,MATCH('Waste Estimate from Population'!$A133,'Resin Fractions'!$A$24:$A$41,0),MATCH('Waste Estimate from Population'!F$1,'Resin Fractions'!$A$24:$I$24,0)))*(VLOOKUP($A133,'Waste Per Capita'!$A$3:$C$18,3,FALSE))*$C133</f>
        <v>4079.330987218189</v>
      </c>
      <c r="G133" s="75">
        <f>(INDEX('Resin Fractions'!$A$24:$I$41,MATCH('Waste Estimate from Population'!$A133,'Resin Fractions'!$A$24:$A$41,0),MATCH('Waste Estimate from Population'!G$1,'Resin Fractions'!$A$24:$I$24,0)))*(VLOOKUP($A133,'Waste Per Capita'!$A$3:$C$18,3,FALSE))*$C133</f>
        <v>8484.5267536682004</v>
      </c>
      <c r="H133" s="75">
        <f>(INDEX('Resin Fractions'!$A$24:$I$41,MATCH('Waste Estimate from Population'!$A133,'Resin Fractions'!$A$24:$A$41,0),MATCH('Waste Estimate from Population'!H$1,'Resin Fractions'!$A$24:$I$24,0)))*(VLOOKUP($A133,'Waste Per Capita'!$A$3:$C$18,3,FALSE))*$C133</f>
        <v>276.26995112830684</v>
      </c>
      <c r="I133" s="75">
        <f>(INDEX('Resin Fractions'!$A$24:$I$41,MATCH('Waste Estimate from Population'!$A133,'Resin Fractions'!$A$24:$A$41,0),MATCH('Waste Estimate from Population'!I$1,'Resin Fractions'!$A$24:$I$24,0)))*(VLOOKUP($A133,'Waste Per Capita'!$A$3:$C$18,3,FALSE))*$C133</f>
        <v>761.65691008670512</v>
      </c>
      <c r="J133" s="75">
        <f>(INDEX('Resin Fractions'!$A$24:$I$41,MATCH('Waste Estimate from Population'!$A133,'Resin Fractions'!$A$24:$A$41,0),MATCH('Waste Estimate from Population'!J$1,'Resin Fractions'!$A$24:$I$24,0)))*(VLOOKUP($A133,'Waste Per Capita'!$A$3:$C$18,3,FALSE))*$C133</f>
        <v>1174.4851806508632</v>
      </c>
      <c r="K133" s="75">
        <f>(INDEX('Resin Fractions'!$A$24:$I$41,MATCH('Waste Estimate from Population'!$A133,'Resin Fractions'!$A$24:$A$41,0),MATCH('Waste Estimate from Population'!K$1,'Resin Fractions'!$A$24:$I$24,0)))*(VLOOKUP($A133,'Waste Per Capita'!$A$3:$C$18,3,FALSE))*$C133</f>
        <v>19629.072237729401</v>
      </c>
    </row>
    <row r="134" spans="1:11" x14ac:dyDescent="0.2">
      <c r="A134" s="13">
        <v>2018</v>
      </c>
      <c r="B134" s="68" t="s">
        <v>97</v>
      </c>
      <c r="C134" s="70">
        <v>18579</v>
      </c>
      <c r="D134" s="75">
        <f>(INDEX('Resin Fractions'!$A$24:$I$41,MATCH('Waste Estimate from Population'!$A134,'Resin Fractions'!$A$24:$A$41,0),MATCH('Waste Estimate from Population'!D$1,'Resin Fractions'!$A$24:$I$24,0)))*(VLOOKUP($A134,'Waste Per Capita'!$A$3:$C$18,3,FALSE))*$C134</f>
        <v>156.54771045499834</v>
      </c>
      <c r="E134" s="75">
        <f>(INDEX('Resin Fractions'!$A$24:$I$41,MATCH('Waste Estimate from Population'!$A134,'Resin Fractions'!$A$24:$A$41,0),MATCH('Waste Estimate from Population'!E$1,'Resin Fractions'!$A$24:$I$24,0)))*(VLOOKUP($A134,'Waste Per Capita'!$A$3:$C$18,3,FALSE))*$C134</f>
        <v>322.92079557567718</v>
      </c>
      <c r="F134" s="75">
        <f>(INDEX('Resin Fractions'!$A$24:$I$41,MATCH('Waste Estimate from Population'!$A134,'Resin Fractions'!$A$24:$A$41,0),MATCH('Waste Estimate from Population'!F$1,'Resin Fractions'!$A$24:$I$24,0)))*(VLOOKUP($A134,'Waste Per Capita'!$A$3:$C$18,3,FALSE))*$C134</f>
        <v>403.04767238982106</v>
      </c>
      <c r="G134" s="75">
        <f>(INDEX('Resin Fractions'!$A$24:$I$41,MATCH('Waste Estimate from Population'!$A134,'Resin Fractions'!$A$24:$A$41,0),MATCH('Waste Estimate from Population'!G$1,'Resin Fractions'!$A$24:$I$24,0)))*(VLOOKUP($A134,'Waste Per Capita'!$A$3:$C$18,3,FALSE))*$C134</f>
        <v>838.29156548218737</v>
      </c>
      <c r="H134" s="75">
        <f>(INDEX('Resin Fractions'!$A$24:$I$41,MATCH('Waste Estimate from Population'!$A134,'Resin Fractions'!$A$24:$A$41,0),MATCH('Waste Estimate from Population'!H$1,'Resin Fractions'!$A$24:$I$24,0)))*(VLOOKUP($A134,'Waste Per Capita'!$A$3:$C$18,3,FALSE))*$C134</f>
        <v>27.296132895910556</v>
      </c>
      <c r="I134" s="75">
        <f>(INDEX('Resin Fractions'!$A$24:$I$41,MATCH('Waste Estimate from Population'!$A134,'Resin Fractions'!$A$24:$A$41,0),MATCH('Waste Estimate from Population'!I$1,'Resin Fractions'!$A$24:$I$24,0)))*(VLOOKUP($A134,'Waste Per Capita'!$A$3:$C$18,3,FALSE))*$C134</f>
        <v>75.253527044494817</v>
      </c>
      <c r="J134" s="75">
        <f>(INDEX('Resin Fractions'!$A$24:$I$41,MATCH('Waste Estimate from Population'!$A134,'Resin Fractions'!$A$24:$A$41,0),MATCH('Waste Estimate from Population'!J$1,'Resin Fractions'!$A$24:$I$24,0)))*(VLOOKUP($A134,'Waste Per Capita'!$A$3:$C$18,3,FALSE))*$C134</f>
        <v>116.04194898646251</v>
      </c>
      <c r="K134" s="75">
        <f>(INDEX('Resin Fractions'!$A$24:$I$41,MATCH('Waste Estimate from Population'!$A134,'Resin Fractions'!$A$24:$A$41,0),MATCH('Waste Estimate from Population'!K$1,'Resin Fractions'!$A$24:$I$24,0)))*(VLOOKUP($A134,'Waste Per Capita'!$A$3:$C$18,3,FALSE))*$C134</f>
        <v>1939.3993528295514</v>
      </c>
    </row>
    <row r="135" spans="1:11" x14ac:dyDescent="0.2">
      <c r="A135" s="13">
        <v>2018</v>
      </c>
      <c r="B135" s="68" t="s">
        <v>98</v>
      </c>
      <c r="C135" s="70">
        <v>898824</v>
      </c>
      <c r="D135" s="75">
        <f>(INDEX('Resin Fractions'!$A$24:$I$41,MATCH('Waste Estimate from Population'!$A135,'Resin Fractions'!$A$24:$A$41,0),MATCH('Waste Estimate from Population'!D$1,'Resin Fractions'!$A$24:$I$24,0)))*(VLOOKUP($A135,'Waste Per Capita'!$A$3:$C$18,3,FALSE))*$C135</f>
        <v>7573.5421336995223</v>
      </c>
      <c r="E135" s="75">
        <f>(INDEX('Resin Fractions'!$A$24:$I$41,MATCH('Waste Estimate from Population'!$A135,'Resin Fractions'!$A$24:$A$41,0),MATCH('Waste Estimate from Population'!E$1,'Resin Fractions'!$A$24:$I$24,0)))*(VLOOKUP($A135,'Waste Per Capita'!$A$3:$C$18,3,FALSE))*$C135</f>
        <v>15622.42107554295</v>
      </c>
      <c r="F135" s="75">
        <f>(INDEX('Resin Fractions'!$A$24:$I$41,MATCH('Waste Estimate from Population'!$A135,'Resin Fractions'!$A$24:$A$41,0),MATCH('Waste Estimate from Population'!F$1,'Resin Fractions'!$A$24:$I$24,0)))*(VLOOKUP($A135,'Waste Per Capita'!$A$3:$C$18,3,FALSE))*$C135</f>
        <v>19498.838532111982</v>
      </c>
      <c r="G135" s="75">
        <f>(INDEX('Resin Fractions'!$A$24:$I$41,MATCH('Waste Estimate from Population'!$A135,'Resin Fractions'!$A$24:$A$41,0),MATCH('Waste Estimate from Population'!G$1,'Resin Fractions'!$A$24:$I$24,0)))*(VLOOKUP($A135,'Waste Per Capita'!$A$3:$C$18,3,FALSE))*$C135</f>
        <v>40555.281664942224</v>
      </c>
      <c r="H135" s="75">
        <f>(INDEX('Resin Fractions'!$A$24:$I$41,MATCH('Waste Estimate from Population'!$A135,'Resin Fractions'!$A$24:$A$41,0),MATCH('Waste Estimate from Population'!H$1,'Resin Fractions'!$A$24:$I$24,0)))*(VLOOKUP($A135,'Waste Per Capita'!$A$3:$C$18,3,FALSE))*$C135</f>
        <v>1320.5457427221008</v>
      </c>
      <c r="I135" s="75">
        <f>(INDEX('Resin Fractions'!$A$24:$I$41,MATCH('Waste Estimate from Population'!$A135,'Resin Fractions'!$A$24:$A$41,0),MATCH('Waste Estimate from Population'!I$1,'Resin Fractions'!$A$24:$I$24,0)))*(VLOOKUP($A135,'Waste Per Capita'!$A$3:$C$18,3,FALSE))*$C135</f>
        <v>3640.652144477152</v>
      </c>
      <c r="J135" s="75">
        <f>(INDEX('Resin Fractions'!$A$24:$I$41,MATCH('Waste Estimate from Population'!$A135,'Resin Fractions'!$A$24:$A$41,0),MATCH('Waste Estimate from Population'!J$1,'Resin Fractions'!$A$24:$I$24,0)))*(VLOOKUP($A135,'Waste Per Capita'!$A$3:$C$18,3,FALSE))*$C135</f>
        <v>5613.9344827928408</v>
      </c>
      <c r="K135" s="75">
        <f>(INDEX('Resin Fractions'!$A$24:$I$41,MATCH('Waste Estimate from Population'!$A135,'Resin Fractions'!$A$24:$A$41,0),MATCH('Waste Estimate from Population'!K$1,'Resin Fractions'!$A$24:$I$24,0)))*(VLOOKUP($A135,'Waste Per Capita'!$A$3:$C$18,3,FALSE))*$C135</f>
        <v>93825.215776288751</v>
      </c>
    </row>
    <row r="136" spans="1:11" x14ac:dyDescent="0.2">
      <c r="A136" s="13">
        <v>2018</v>
      </c>
      <c r="B136" s="68" t="s">
        <v>99</v>
      </c>
      <c r="C136" s="70">
        <v>150807</v>
      </c>
      <c r="D136" s="75">
        <f>(INDEX('Resin Fractions'!$A$24:$I$41,MATCH('Waste Estimate from Population'!$A136,'Resin Fractions'!$A$24:$A$41,0),MATCH('Waste Estimate from Population'!D$1,'Resin Fractions'!$A$24:$I$24,0)))*(VLOOKUP($A136,'Waste Per Capita'!$A$3:$C$18,3,FALSE))*$C136</f>
        <v>1270.7083573166981</v>
      </c>
      <c r="E136" s="75">
        <f>(INDEX('Resin Fractions'!$A$24:$I$41,MATCH('Waste Estimate from Population'!$A136,'Resin Fractions'!$A$24:$A$41,0),MATCH('Waste Estimate from Population'!E$1,'Resin Fractions'!$A$24:$I$24,0)))*(VLOOKUP($A136,'Waste Per Capita'!$A$3:$C$18,3,FALSE))*$C136</f>
        <v>2621.1699455504145</v>
      </c>
      <c r="F136" s="75">
        <f>(INDEX('Resin Fractions'!$A$24:$I$41,MATCH('Waste Estimate from Population'!$A136,'Resin Fractions'!$A$24:$A$41,0),MATCH('Waste Estimate from Population'!F$1,'Resin Fractions'!$A$24:$I$24,0)))*(VLOOKUP($A136,'Waste Per Capita'!$A$3:$C$18,3,FALSE))*$C136</f>
        <v>3271.5652257974998</v>
      </c>
      <c r="G136" s="75">
        <f>(INDEX('Resin Fractions'!$A$24:$I$41,MATCH('Waste Estimate from Population'!$A136,'Resin Fractions'!$A$24:$A$41,0),MATCH('Waste Estimate from Population'!G$1,'Resin Fractions'!$A$24:$I$24,0)))*(VLOOKUP($A136,'Waste Per Capita'!$A$3:$C$18,3,FALSE))*$C136</f>
        <v>6804.4693533382979</v>
      </c>
      <c r="H136" s="75">
        <f>(INDEX('Resin Fractions'!$A$24:$I$41,MATCH('Waste Estimate from Population'!$A136,'Resin Fractions'!$A$24:$A$41,0),MATCH('Waste Estimate from Population'!H$1,'Resin Fractions'!$A$24:$I$24,0)))*(VLOOKUP($A136,'Waste Per Capita'!$A$3:$C$18,3,FALSE))*$C136</f>
        <v>221.56455749144644</v>
      </c>
      <c r="I136" s="75">
        <f>(INDEX('Resin Fractions'!$A$24:$I$41,MATCH('Waste Estimate from Population'!$A136,'Resin Fractions'!$A$24:$A$41,0),MATCH('Waste Estimate from Population'!I$1,'Resin Fractions'!$A$24:$I$24,0)))*(VLOOKUP($A136,'Waste Per Capita'!$A$3:$C$18,3,FALSE))*$C136</f>
        <v>610.83797045046185</v>
      </c>
      <c r="J136" s="75">
        <f>(INDEX('Resin Fractions'!$A$24:$I$41,MATCH('Waste Estimate from Population'!$A136,'Resin Fractions'!$A$24:$A$41,0),MATCH('Waste Estimate from Population'!J$1,'Resin Fractions'!$A$24:$I$24,0)))*(VLOOKUP($A136,'Waste Per Capita'!$A$3:$C$18,3,FALSE))*$C136</f>
        <v>941.92035097698761</v>
      </c>
      <c r="K136" s="75">
        <f>(INDEX('Resin Fractions'!$A$24:$I$41,MATCH('Waste Estimate from Population'!$A136,'Resin Fractions'!$A$24:$A$41,0),MATCH('Waste Estimate from Population'!K$1,'Resin Fractions'!$A$24:$I$24,0)))*(VLOOKUP($A136,'Waste Per Capita'!$A$3:$C$18,3,FALSE))*$C136</f>
        <v>15742.235760921802</v>
      </c>
    </row>
    <row r="137" spans="1:11" x14ac:dyDescent="0.2">
      <c r="A137" s="13">
        <v>2018</v>
      </c>
      <c r="B137" s="68" t="s">
        <v>100</v>
      </c>
      <c r="C137" s="70">
        <v>64599</v>
      </c>
      <c r="D137" s="75">
        <f>(INDEX('Resin Fractions'!$A$24:$I$41,MATCH('Waste Estimate from Population'!$A137,'Resin Fractions'!$A$24:$A$41,0),MATCH('Waste Estimate from Population'!D$1,'Resin Fractions'!$A$24:$I$24,0)))*(VLOOKUP($A137,'Waste Per Capita'!$A$3:$C$18,3,FALSE))*$C137</f>
        <v>544.31484728362329</v>
      </c>
      <c r="E137" s="75">
        <f>(INDEX('Resin Fractions'!$A$24:$I$41,MATCH('Waste Estimate from Population'!$A137,'Resin Fractions'!$A$24:$A$41,0),MATCH('Waste Estimate from Population'!E$1,'Resin Fractions'!$A$24:$I$24,0)))*(VLOOKUP($A137,'Waste Per Capita'!$A$3:$C$18,3,FALSE))*$C137</f>
        <v>1122.7924255015432</v>
      </c>
      <c r="F137" s="75">
        <f>(INDEX('Resin Fractions'!$A$24:$I$41,MATCH('Waste Estimate from Population'!$A137,'Resin Fractions'!$A$24:$A$41,0),MATCH('Waste Estimate from Population'!F$1,'Resin Fractions'!$A$24:$I$24,0)))*(VLOOKUP($A137,'Waste Per Capita'!$A$3:$C$18,3,FALSE))*$C137</f>
        <v>1401.3927869481699</v>
      </c>
      <c r="G137" s="75">
        <f>(INDEX('Resin Fractions'!$A$24:$I$41,MATCH('Waste Estimate from Population'!$A137,'Resin Fractions'!$A$24:$A$41,0),MATCH('Waste Estimate from Population'!G$1,'Resin Fractions'!$A$24:$I$24,0)))*(VLOOKUP($A137,'Waste Per Capita'!$A$3:$C$18,3,FALSE))*$C137</f>
        <v>2914.7315161517749</v>
      </c>
      <c r="H137" s="75">
        <f>(INDEX('Resin Fractions'!$A$24:$I$41,MATCH('Waste Estimate from Population'!$A137,'Resin Fractions'!$A$24:$A$41,0),MATCH('Waste Estimate from Population'!H$1,'Resin Fractions'!$A$24:$I$24,0)))*(VLOOKUP($A137,'Waste Per Capita'!$A$3:$C$18,3,FALSE))*$C137</f>
        <v>94.908385216799942</v>
      </c>
      <c r="I137" s="75">
        <f>(INDEX('Resin Fractions'!$A$24:$I$41,MATCH('Waste Estimate from Population'!$A137,'Resin Fractions'!$A$24:$A$41,0),MATCH('Waste Estimate from Population'!I$1,'Resin Fractions'!$A$24:$I$24,0)))*(VLOOKUP($A137,'Waste Per Capita'!$A$3:$C$18,3,FALSE))*$C137</f>
        <v>261.65577229922604</v>
      </c>
      <c r="J137" s="75">
        <f>(INDEX('Resin Fractions'!$A$24:$I$41,MATCH('Waste Estimate from Population'!$A137,'Resin Fractions'!$A$24:$A$41,0),MATCH('Waste Estimate from Population'!J$1,'Resin Fractions'!$A$24:$I$24,0)))*(VLOOKUP($A137,'Waste Per Capita'!$A$3:$C$18,3,FALSE))*$C137</f>
        <v>403.47671363240715</v>
      </c>
      <c r="K137" s="75">
        <f>(INDEX('Resin Fractions'!$A$24:$I$41,MATCH('Waste Estimate from Population'!$A137,'Resin Fractions'!$A$24:$A$41,0),MATCH('Waste Estimate from Population'!K$1,'Resin Fractions'!$A$24:$I$24,0)))*(VLOOKUP($A137,'Waste Per Capita'!$A$3:$C$18,3,FALSE))*$C137</f>
        <v>6743.2724470335424</v>
      </c>
    </row>
    <row r="138" spans="1:11" x14ac:dyDescent="0.2">
      <c r="A138" s="13">
        <v>2018</v>
      </c>
      <c r="B138" s="68" t="s">
        <v>101</v>
      </c>
      <c r="C138" s="70">
        <v>29629</v>
      </c>
      <c r="D138" s="75">
        <f>(INDEX('Resin Fractions'!$A$24:$I$41,MATCH('Waste Estimate from Population'!$A138,'Resin Fractions'!$A$24:$A$41,0),MATCH('Waste Estimate from Population'!D$1,'Resin Fractions'!$A$24:$I$24,0)))*(VLOOKUP($A138,'Waste Per Capita'!$A$3:$C$18,3,FALSE))*$C138</f>
        <v>249.65563878955518</v>
      </c>
      <c r="E138" s="75">
        <f>(INDEX('Resin Fractions'!$A$24:$I$41,MATCH('Waste Estimate from Population'!$A138,'Resin Fractions'!$A$24:$A$41,0),MATCH('Waste Estimate from Population'!E$1,'Resin Fractions'!$A$24:$I$24,0)))*(VLOOKUP($A138,'Waste Per Capita'!$A$3:$C$18,3,FALSE))*$C138</f>
        <v>514.98036773301794</v>
      </c>
      <c r="F138" s="75">
        <f>(INDEX('Resin Fractions'!$A$24:$I$41,MATCH('Waste Estimate from Population'!$A138,'Resin Fractions'!$A$24:$A$41,0),MATCH('Waste Estimate from Population'!F$1,'Resin Fractions'!$A$24:$I$24,0)))*(VLOOKUP($A138,'Waste Per Capita'!$A$3:$C$18,3,FALSE))*$C138</f>
        <v>642.763307241402</v>
      </c>
      <c r="G138" s="75">
        <f>(INDEX('Resin Fractions'!$A$24:$I$41,MATCH('Waste Estimate from Population'!$A138,'Resin Fractions'!$A$24:$A$41,0),MATCH('Waste Estimate from Population'!G$1,'Resin Fractions'!$A$24:$I$24,0)))*(VLOOKUP($A138,'Waste Per Capita'!$A$3:$C$18,3,FALSE))*$C138</f>
        <v>1336.8717796260148</v>
      </c>
      <c r="H138" s="75">
        <f>(INDEX('Resin Fractions'!$A$24:$I$41,MATCH('Waste Estimate from Population'!$A138,'Resin Fractions'!$A$24:$A$41,0),MATCH('Waste Estimate from Population'!H$1,'Resin Fractions'!$A$24:$I$24,0)))*(VLOOKUP($A138,'Waste Per Capita'!$A$3:$C$18,3,FALSE))*$C138</f>
        <v>43.530713255446145</v>
      </c>
      <c r="I138" s="75">
        <f>(INDEX('Resin Fractions'!$A$24:$I$41,MATCH('Waste Estimate from Population'!$A138,'Resin Fractions'!$A$24:$A$41,0),MATCH('Waste Estimate from Population'!I$1,'Resin Fractions'!$A$24:$I$24,0)))*(VLOOKUP($A138,'Waste Per Capita'!$A$3:$C$18,3,FALSE))*$C138</f>
        <v>120.01112830622407</v>
      </c>
      <c r="J138" s="75">
        <f>(INDEX('Resin Fractions'!$A$24:$I$41,MATCH('Waste Estimate from Population'!$A138,'Resin Fractions'!$A$24:$A$41,0),MATCH('Waste Estimate from Population'!J$1,'Resin Fractions'!$A$24:$I$24,0)))*(VLOOKUP($A138,'Waste Per Capita'!$A$3:$C$18,3,FALSE))*$C138</f>
        <v>185.05877100596899</v>
      </c>
      <c r="K138" s="75">
        <f>(INDEX('Resin Fractions'!$A$24:$I$41,MATCH('Waste Estimate from Population'!$A138,'Resin Fractions'!$A$24:$A$41,0),MATCH('Waste Estimate from Population'!K$1,'Resin Fractions'!$A$24:$I$24,0)))*(VLOOKUP($A138,'Waste Per Capita'!$A$3:$C$18,3,FALSE))*$C138</f>
        <v>3092.8717059576284</v>
      </c>
    </row>
    <row r="139" spans="1:11" x14ac:dyDescent="0.2">
      <c r="A139" s="13">
        <v>2018</v>
      </c>
      <c r="B139" s="68" t="s">
        <v>102</v>
      </c>
      <c r="C139" s="70">
        <v>10192593</v>
      </c>
      <c r="D139" s="75">
        <f>(INDEX('Resin Fractions'!$A$24:$I$41,MATCH('Waste Estimate from Population'!$A139,'Resin Fractions'!$A$24:$A$41,0),MATCH('Waste Estimate from Population'!D$1,'Resin Fractions'!$A$24:$I$24,0)))*(VLOOKUP($A139,'Waste Per Capita'!$A$3:$C$18,3,FALSE))*$C139</f>
        <v>85883.368197946213</v>
      </c>
      <c r="E139" s="75">
        <f>(INDEX('Resin Fractions'!$A$24:$I$41,MATCH('Waste Estimate from Population'!$A139,'Resin Fractions'!$A$24:$A$41,0),MATCH('Waste Estimate from Population'!E$1,'Resin Fractions'!$A$24:$I$24,0)))*(VLOOKUP($A139,'Waste Per Capita'!$A$3:$C$18,3,FALSE))*$C139</f>
        <v>177157.01816777428</v>
      </c>
      <c r="F139" s="75">
        <f>(INDEX('Resin Fractions'!$A$24:$I$41,MATCH('Waste Estimate from Population'!$A139,'Resin Fractions'!$A$24:$A$41,0),MATCH('Waste Estimate from Population'!F$1,'Resin Fractions'!$A$24:$I$24,0)))*(VLOOKUP($A139,'Waste Per Capita'!$A$3:$C$18,3,FALSE))*$C139</f>
        <v>221115.28522884889</v>
      </c>
      <c r="G139" s="75">
        <f>(INDEX('Resin Fractions'!$A$24:$I$41,MATCH('Waste Estimate from Population'!$A139,'Resin Fractions'!$A$24:$A$41,0),MATCH('Waste Estimate from Population'!G$1,'Resin Fractions'!$A$24:$I$24,0)))*(VLOOKUP($A139,'Waste Per Capita'!$A$3:$C$18,3,FALSE))*$C139</f>
        <v>459893.68331410654</v>
      </c>
      <c r="H139" s="75">
        <f>(INDEX('Resin Fractions'!$A$24:$I$41,MATCH('Waste Estimate from Population'!$A139,'Resin Fractions'!$A$24:$A$41,0),MATCH('Waste Estimate from Population'!H$1,'Resin Fractions'!$A$24:$I$24,0)))*(VLOOKUP($A139,'Waste Per Capita'!$A$3:$C$18,3,FALSE))*$C139</f>
        <v>14974.884174709494</v>
      </c>
      <c r="I139" s="75">
        <f>(INDEX('Resin Fractions'!$A$24:$I$41,MATCH('Waste Estimate from Population'!$A139,'Resin Fractions'!$A$24:$A$41,0),MATCH('Waste Estimate from Population'!I$1,'Resin Fractions'!$A$24:$I$24,0)))*(VLOOKUP($A139,'Waste Per Capita'!$A$3:$C$18,3,FALSE))*$C139</f>
        <v>41284.707087519702</v>
      </c>
      <c r="J139" s="75">
        <f>(INDEX('Resin Fractions'!$A$24:$I$41,MATCH('Waste Estimate from Population'!$A139,'Resin Fractions'!$A$24:$A$41,0),MATCH('Waste Estimate from Population'!J$1,'Resin Fractions'!$A$24:$I$24,0)))*(VLOOKUP($A139,'Waste Per Capita'!$A$3:$C$18,3,FALSE))*$C139</f>
        <v>63661.57257902874</v>
      </c>
      <c r="K139" s="75">
        <f>(INDEX('Resin Fractions'!$A$24:$I$41,MATCH('Waste Estimate from Population'!$A139,'Resin Fractions'!$A$24:$A$41,0),MATCH('Waste Estimate from Population'!K$1,'Resin Fractions'!$A$24:$I$24,0)))*(VLOOKUP($A139,'Waste Per Capita'!$A$3:$C$18,3,FALSE))*$C139</f>
        <v>1063970.5187499337</v>
      </c>
    </row>
    <row r="140" spans="1:11" x14ac:dyDescent="0.2">
      <c r="A140" s="13">
        <v>2018</v>
      </c>
      <c r="B140" s="68" t="s">
        <v>103</v>
      </c>
      <c r="C140" s="70">
        <v>157195</v>
      </c>
      <c r="D140" s="75">
        <f>(INDEX('Resin Fractions'!$A$24:$I$41,MATCH('Waste Estimate from Population'!$A140,'Resin Fractions'!$A$24:$A$41,0),MATCH('Waste Estimate from Population'!D$1,'Resin Fractions'!$A$24:$I$24,0)))*(VLOOKUP($A140,'Waste Per Capita'!$A$3:$C$18,3,FALSE))*$C140</f>
        <v>1324.5340085566211</v>
      </c>
      <c r="E140" s="75">
        <f>(INDEX('Resin Fractions'!$A$24:$I$41,MATCH('Waste Estimate from Population'!$A140,'Resin Fractions'!$A$24:$A$41,0),MATCH('Waste Estimate from Population'!E$1,'Resin Fractions'!$A$24:$I$24,0)))*(VLOOKUP($A140,'Waste Per Capita'!$A$3:$C$18,3,FALSE))*$C140</f>
        <v>2732.1994973097894</v>
      </c>
      <c r="F140" s="75">
        <f>(INDEX('Resin Fractions'!$A$24:$I$41,MATCH('Waste Estimate from Population'!$A140,'Resin Fractions'!$A$24:$A$41,0),MATCH('Waste Estimate from Population'!F$1,'Resin Fractions'!$A$24:$I$24,0)))*(VLOOKUP($A140,'Waste Per Capita'!$A$3:$C$18,3,FALSE))*$C140</f>
        <v>3410.1447258365856</v>
      </c>
      <c r="G140" s="75">
        <f>(INDEX('Resin Fractions'!$A$24:$I$41,MATCH('Waste Estimate from Population'!$A140,'Resin Fractions'!$A$24:$A$41,0),MATCH('Waste Estimate from Population'!G$1,'Resin Fractions'!$A$24:$I$24,0)))*(VLOOKUP($A140,'Waste Per Capita'!$A$3:$C$18,3,FALSE))*$C140</f>
        <v>7092.6983495329378</v>
      </c>
      <c r="H140" s="75">
        <f>(INDEX('Resin Fractions'!$A$24:$I$41,MATCH('Waste Estimate from Population'!$A140,'Resin Fractions'!$A$24:$A$41,0),MATCH('Waste Estimate from Population'!H$1,'Resin Fractions'!$A$24:$I$24,0)))*(VLOOKUP($A140,'Waste Per Capita'!$A$3:$C$18,3,FALSE))*$C140</f>
        <v>230.94976105133</v>
      </c>
      <c r="I140" s="75">
        <f>(INDEX('Resin Fractions'!$A$24:$I$41,MATCH('Waste Estimate from Population'!$A140,'Resin Fractions'!$A$24:$A$41,0),MATCH('Waste Estimate from Population'!I$1,'Resin Fractions'!$A$24:$I$24,0)))*(VLOOKUP($A140,'Waste Per Capita'!$A$3:$C$18,3,FALSE))*$C140</f>
        <v>636.71231948755917</v>
      </c>
      <c r="J140" s="75">
        <f>(INDEX('Resin Fractions'!$A$24:$I$41,MATCH('Waste Estimate from Population'!$A140,'Resin Fractions'!$A$24:$A$41,0),MATCH('Waste Estimate from Population'!J$1,'Resin Fractions'!$A$24:$I$24,0)))*(VLOOKUP($A140,'Waste Per Capita'!$A$3:$C$18,3,FALSE))*$C140</f>
        <v>981.81894455713314</v>
      </c>
      <c r="K140" s="75">
        <f>(INDEX('Resin Fractions'!$A$24:$I$41,MATCH('Waste Estimate from Population'!$A140,'Resin Fractions'!$A$24:$A$41,0),MATCH('Waste Estimate from Population'!K$1,'Resin Fractions'!$A$24:$I$24,0)))*(VLOOKUP($A140,'Waste Per Capita'!$A$3:$C$18,3,FALSE))*$C140</f>
        <v>16409.057606331953</v>
      </c>
    </row>
    <row r="141" spans="1:11" x14ac:dyDescent="0.2">
      <c r="A141" s="13">
        <v>2018</v>
      </c>
      <c r="B141" s="68" t="s">
        <v>104</v>
      </c>
      <c r="C141" s="70">
        <v>262179</v>
      </c>
      <c r="D141" s="75">
        <f>(INDEX('Resin Fractions'!$A$24:$I$41,MATCH('Waste Estimate from Population'!$A141,'Resin Fractions'!$A$24:$A$41,0),MATCH('Waste Estimate from Population'!D$1,'Resin Fractions'!$A$24:$I$24,0)))*(VLOOKUP($A141,'Waste Per Capita'!$A$3:$C$18,3,FALSE))*$C141</f>
        <v>2209.1351622466768</v>
      </c>
      <c r="E141" s="75">
        <f>(INDEX('Resin Fractions'!$A$24:$I$41,MATCH('Waste Estimate from Population'!$A141,'Resin Fractions'!$A$24:$A$41,0),MATCH('Waste Estimate from Population'!E$1,'Resin Fractions'!$A$24:$I$24,0)))*(VLOOKUP($A141,'Waste Per Capita'!$A$3:$C$18,3,FALSE))*$C141</f>
        <v>4556.9218614153333</v>
      </c>
      <c r="F141" s="75">
        <f>(INDEX('Resin Fractions'!$A$24:$I$41,MATCH('Waste Estimate from Population'!$A141,'Resin Fractions'!$A$24:$A$41,0),MATCH('Waste Estimate from Population'!F$1,'Resin Fractions'!$A$24:$I$24,0)))*(VLOOKUP($A141,'Waste Per Capita'!$A$3:$C$18,3,FALSE))*$C141</f>
        <v>5687.6385004301037</v>
      </c>
      <c r="G141" s="75">
        <f>(INDEX('Resin Fractions'!$A$24:$I$41,MATCH('Waste Estimate from Population'!$A141,'Resin Fractions'!$A$24:$A$41,0),MATCH('Waste Estimate from Population'!G$1,'Resin Fractions'!$A$24:$I$24,0)))*(VLOOKUP($A141,'Waste Per Capita'!$A$3:$C$18,3,FALSE))*$C141</f>
        <v>11829.616467331633</v>
      </c>
      <c r="H141" s="75">
        <f>(INDEX('Resin Fractions'!$A$24:$I$41,MATCH('Waste Estimate from Population'!$A141,'Resin Fractions'!$A$24:$A$41,0),MATCH('Waste Estimate from Population'!H$1,'Resin Fractions'!$A$24:$I$24,0)))*(VLOOKUP($A141,'Waste Per Capita'!$A$3:$C$18,3,FALSE))*$C141</f>
        <v>385.19149720205252</v>
      </c>
      <c r="I141" s="75">
        <f>(INDEX('Resin Fractions'!$A$24:$I$41,MATCH('Waste Estimate from Population'!$A141,'Resin Fractions'!$A$24:$A$41,0),MATCH('Waste Estimate from Population'!I$1,'Resin Fractions'!$A$24:$I$24,0)))*(VLOOKUP($A141,'Waste Per Capita'!$A$3:$C$18,3,FALSE))*$C141</f>
        <v>1061.9459856288609</v>
      </c>
      <c r="J141" s="75">
        <f>(INDEX('Resin Fractions'!$A$24:$I$41,MATCH('Waste Estimate from Population'!$A141,'Resin Fractions'!$A$24:$A$41,0),MATCH('Waste Estimate from Population'!J$1,'Resin Fractions'!$A$24:$I$24,0)))*(VLOOKUP($A141,'Waste Per Capita'!$A$3:$C$18,3,FALSE))*$C141</f>
        <v>1637.5349665386595</v>
      </c>
      <c r="K141" s="75">
        <f>(INDEX('Resin Fractions'!$A$24:$I$41,MATCH('Waste Estimate from Population'!$A141,'Resin Fractions'!$A$24:$A$41,0),MATCH('Waste Estimate from Population'!K$1,'Resin Fractions'!$A$24:$I$24,0)))*(VLOOKUP($A141,'Waste Per Capita'!$A$3:$C$18,3,FALSE))*$C141</f>
        <v>27367.984440793312</v>
      </c>
    </row>
    <row r="142" spans="1:11" x14ac:dyDescent="0.2">
      <c r="A142" s="13">
        <v>2018</v>
      </c>
      <c r="B142" s="68" t="s">
        <v>105</v>
      </c>
      <c r="C142" s="70">
        <v>18128</v>
      </c>
      <c r="D142" s="75">
        <f>(INDEX('Resin Fractions'!$A$24:$I$41,MATCH('Waste Estimate from Population'!$A142,'Resin Fractions'!$A$24:$A$41,0),MATCH('Waste Estimate from Population'!D$1,'Resin Fractions'!$A$24:$I$24,0)))*(VLOOKUP($A142,'Waste Per Capita'!$A$3:$C$18,3,FALSE))*$C142</f>
        <v>152.74755880985035</v>
      </c>
      <c r="E142" s="75">
        <f>(INDEX('Resin Fractions'!$A$24:$I$41,MATCH('Waste Estimate from Population'!$A142,'Resin Fractions'!$A$24:$A$41,0),MATCH('Waste Estimate from Population'!E$1,'Resin Fractions'!$A$24:$I$24,0)))*(VLOOKUP($A142,'Waste Per Capita'!$A$3:$C$18,3,FALSE))*$C142</f>
        <v>315.08198407857668</v>
      </c>
      <c r="F142" s="75">
        <f>(INDEX('Resin Fractions'!$A$24:$I$41,MATCH('Waste Estimate from Population'!$A142,'Resin Fractions'!$A$24:$A$41,0),MATCH('Waste Estimate from Population'!F$1,'Resin Fractions'!$A$24:$I$24,0)))*(VLOOKUP($A142,'Waste Per Capita'!$A$3:$C$18,3,FALSE))*$C142</f>
        <v>393.26380349225883</v>
      </c>
      <c r="G142" s="75">
        <f>(INDEX('Resin Fractions'!$A$24:$I$41,MATCH('Waste Estimate from Population'!$A142,'Resin Fractions'!$A$24:$A$41,0),MATCH('Waste Estimate from Population'!G$1,'Resin Fractions'!$A$24:$I$24,0)))*(VLOOKUP($A142,'Waste Per Capita'!$A$3:$C$18,3,FALSE))*$C142</f>
        <v>817.94227348409993</v>
      </c>
      <c r="H142" s="75">
        <f>(INDEX('Resin Fractions'!$A$24:$I$41,MATCH('Waste Estimate from Population'!$A142,'Resin Fractions'!$A$24:$A$41,0),MATCH('Waste Estimate from Population'!H$1,'Resin Fractions'!$A$24:$I$24,0)))*(VLOOKUP($A142,'Waste Per Capita'!$A$3:$C$18,3,FALSE))*$C142</f>
        <v>26.633526946394671</v>
      </c>
      <c r="I142" s="75">
        <f>(INDEX('Resin Fractions'!$A$24:$I$41,MATCH('Waste Estimate from Population'!$A142,'Resin Fractions'!$A$24:$A$41,0),MATCH('Waste Estimate from Population'!I$1,'Resin Fractions'!$A$24:$I$24,0)))*(VLOOKUP($A142,'Waste Per Capita'!$A$3:$C$18,3,FALSE))*$C142</f>
        <v>73.426768839151833</v>
      </c>
      <c r="J142" s="75">
        <f>(INDEX('Resin Fractions'!$A$24:$I$41,MATCH('Waste Estimate from Population'!$A142,'Resin Fractions'!$A$24:$A$41,0),MATCH('Waste Estimate from Population'!J$1,'Resin Fractions'!$A$24:$I$24,0)))*(VLOOKUP($A142,'Waste Per Capita'!$A$3:$C$18,3,FALSE))*$C142</f>
        <v>113.22506330946727</v>
      </c>
      <c r="K142" s="75">
        <f>(INDEX('Resin Fractions'!$A$24:$I$41,MATCH('Waste Estimate from Population'!$A142,'Resin Fractions'!$A$24:$A$41,0),MATCH('Waste Estimate from Population'!K$1,'Resin Fractions'!$A$24:$I$24,0)))*(VLOOKUP($A142,'Waste Per Capita'!$A$3:$C$18,3,FALSE))*$C142</f>
        <v>1892.320978959799</v>
      </c>
    </row>
    <row r="143" spans="1:11" x14ac:dyDescent="0.2">
      <c r="A143" s="13">
        <v>2018</v>
      </c>
      <c r="B143" s="68" t="s">
        <v>106</v>
      </c>
      <c r="C143" s="70">
        <v>88542</v>
      </c>
      <c r="D143" s="75">
        <f>(INDEX('Resin Fractions'!$A$24:$I$41,MATCH('Waste Estimate from Population'!$A143,'Resin Fractions'!$A$24:$A$41,0),MATCH('Waste Estimate from Population'!D$1,'Resin Fractions'!$A$24:$I$24,0)))*(VLOOKUP($A143,'Waste Per Capita'!$A$3:$C$18,3,FALSE))*$C143</f>
        <v>746.05992675098025</v>
      </c>
      <c r="E143" s="75">
        <f>(INDEX('Resin Fractions'!$A$24:$I$41,MATCH('Waste Estimate from Population'!$A143,'Resin Fractions'!$A$24:$A$41,0),MATCH('Waste Estimate from Population'!E$1,'Resin Fractions'!$A$24:$I$24,0)))*(VLOOKUP($A143,'Waste Per Capita'!$A$3:$C$18,3,FALSE))*$C143</f>
        <v>1538.9446731181231</v>
      </c>
      <c r="F143" s="75">
        <f>(INDEX('Resin Fractions'!$A$24:$I$41,MATCH('Waste Estimate from Population'!$A143,'Resin Fractions'!$A$24:$A$41,0),MATCH('Waste Estimate from Population'!F$1,'Resin Fractions'!$A$24:$I$24,0)))*(VLOOKUP($A143,'Waste Per Capita'!$A$3:$C$18,3,FALSE))*$C143</f>
        <v>1920.8055874234101</v>
      </c>
      <c r="G143" s="75">
        <f>(INDEX('Resin Fractions'!$A$24:$I$41,MATCH('Waste Estimate from Population'!$A143,'Resin Fractions'!$A$24:$A$41,0),MATCH('Waste Estimate from Population'!G$1,'Resin Fractions'!$A$24:$I$24,0)))*(VLOOKUP($A143,'Waste Per Capita'!$A$3:$C$18,3,FALSE))*$C143</f>
        <v>3995.0488073052284</v>
      </c>
      <c r="H143" s="75">
        <f>(INDEX('Resin Fractions'!$A$24:$I$41,MATCH('Waste Estimate from Population'!$A143,'Resin Fractions'!$A$24:$A$41,0),MATCH('Waste Estimate from Population'!H$1,'Resin Fractions'!$A$24:$I$24,0)))*(VLOOKUP($A143,'Waste Per Capita'!$A$3:$C$18,3,FALSE))*$C143</f>
        <v>130.08526825285068</v>
      </c>
      <c r="I143" s="75">
        <f>(INDEX('Resin Fractions'!$A$24:$I$41,MATCH('Waste Estimate from Population'!$A143,'Resin Fractions'!$A$24:$A$41,0),MATCH('Waste Estimate from Population'!I$1,'Resin Fractions'!$A$24:$I$24,0)))*(VLOOKUP($A143,'Waste Per Capita'!$A$3:$C$18,3,FALSE))*$C143</f>
        <v>358.6359756485096</v>
      </c>
      <c r="J143" s="75">
        <f>(INDEX('Resin Fractions'!$A$24:$I$41,MATCH('Waste Estimate from Population'!$A143,'Resin Fractions'!$A$24:$A$41,0),MATCH('Waste Estimate from Population'!J$1,'Resin Fractions'!$A$24:$I$24,0)))*(VLOOKUP($A143,'Waste Per Capita'!$A$3:$C$18,3,FALSE))*$C143</f>
        <v>553.02148916299927</v>
      </c>
      <c r="K143" s="75">
        <f>(INDEX('Resin Fractions'!$A$24:$I$41,MATCH('Waste Estimate from Population'!$A143,'Resin Fractions'!$A$24:$A$41,0),MATCH('Waste Estimate from Population'!K$1,'Resin Fractions'!$A$24:$I$24,0)))*(VLOOKUP($A143,'Waste Per Capita'!$A$3:$C$18,3,FALSE))*$C143</f>
        <v>9242.6017276620987</v>
      </c>
    </row>
    <row r="144" spans="1:11" x14ac:dyDescent="0.2">
      <c r="A144" s="13">
        <v>2018</v>
      </c>
      <c r="B144" s="68" t="s">
        <v>107</v>
      </c>
      <c r="C144" s="70">
        <v>277203</v>
      </c>
      <c r="D144" s="75">
        <f>(INDEX('Resin Fractions'!$A$24:$I$41,MATCH('Waste Estimate from Population'!$A144,'Resin Fractions'!$A$24:$A$41,0),MATCH('Waste Estimate from Population'!D$1,'Resin Fractions'!$A$24:$I$24,0)))*(VLOOKUP($A144,'Waste Per Capita'!$A$3:$C$18,3,FALSE))*$C144</f>
        <v>2335.7282405542228</v>
      </c>
      <c r="E144" s="75">
        <f>(INDEX('Resin Fractions'!$A$24:$I$41,MATCH('Waste Estimate from Population'!$A144,'Resin Fractions'!$A$24:$A$41,0),MATCH('Waste Estimate from Population'!E$1,'Resin Fractions'!$A$24:$I$24,0)))*(VLOOKUP($A144,'Waste Per Capita'!$A$3:$C$18,3,FALSE))*$C144</f>
        <v>4818.0533557222907</v>
      </c>
      <c r="F144" s="75">
        <f>(INDEX('Resin Fractions'!$A$24:$I$41,MATCH('Waste Estimate from Population'!$A144,'Resin Fractions'!$A$24:$A$41,0),MATCH('Waste Estimate from Population'!F$1,'Resin Fractions'!$A$24:$I$24,0)))*(VLOOKUP($A144,'Waste Per Capita'!$A$3:$C$18,3,FALSE))*$C144</f>
        <v>6013.5649889378101</v>
      </c>
      <c r="G144" s="75">
        <f>(INDEX('Resin Fractions'!$A$24:$I$41,MATCH('Waste Estimate from Population'!$A144,'Resin Fractions'!$A$24:$A$41,0),MATCH('Waste Estimate from Population'!G$1,'Resin Fractions'!$A$24:$I$24,0)))*(VLOOKUP($A144,'Waste Per Capita'!$A$3:$C$18,3,FALSE))*$C144</f>
        <v>12507.505077041757</v>
      </c>
      <c r="H144" s="75">
        <f>(INDEX('Resin Fractions'!$A$24:$I$41,MATCH('Waste Estimate from Population'!$A144,'Resin Fractions'!$A$24:$A$41,0),MATCH('Waste Estimate from Population'!H$1,'Resin Fractions'!$A$24:$I$24,0)))*(VLOOKUP($A144,'Waste Per Capita'!$A$3:$C$18,3,FALSE))*$C144</f>
        <v>407.26464971985007</v>
      </c>
      <c r="I144" s="75">
        <f>(INDEX('Resin Fractions'!$A$24:$I$41,MATCH('Waste Estimate from Population'!$A144,'Resin Fractions'!$A$24:$A$41,0),MATCH('Waste Estimate from Population'!I$1,'Resin Fractions'!$A$24:$I$24,0)))*(VLOOKUP($A144,'Waste Per Capita'!$A$3:$C$18,3,FALSE))*$C144</f>
        <v>1122.8001214982021</v>
      </c>
      <c r="J144" s="75">
        <f>(INDEX('Resin Fractions'!$A$24:$I$41,MATCH('Waste Estimate from Population'!$A144,'Resin Fractions'!$A$24:$A$41,0),MATCH('Waste Estimate from Population'!J$1,'Resin Fractions'!$A$24:$I$24,0)))*(VLOOKUP($A144,'Waste Per Capita'!$A$3:$C$18,3,FALSE))*$C144</f>
        <v>1731.372861020204</v>
      </c>
      <c r="K144" s="75">
        <f>(INDEX('Resin Fractions'!$A$24:$I$41,MATCH('Waste Estimate from Population'!$A144,'Resin Fractions'!$A$24:$A$41,0),MATCH('Waste Estimate from Population'!K$1,'Resin Fractions'!$A$24:$I$24,0)))*(VLOOKUP($A144,'Waste Per Capita'!$A$3:$C$18,3,FALSE))*$C144</f>
        <v>28936.289294494331</v>
      </c>
    </row>
    <row r="145" spans="1:11" x14ac:dyDescent="0.2">
      <c r="A145" s="13">
        <v>2018</v>
      </c>
      <c r="B145" s="68" t="s">
        <v>108</v>
      </c>
      <c r="C145" s="70">
        <v>9612</v>
      </c>
      <c r="D145" s="75">
        <f>(INDEX('Resin Fractions'!$A$24:$I$41,MATCH('Waste Estimate from Population'!$A145,'Resin Fractions'!$A$24:$A$41,0),MATCH('Waste Estimate from Population'!D$1,'Resin Fractions'!$A$24:$I$24,0)))*(VLOOKUP($A145,'Waste Per Capita'!$A$3:$C$18,3,FALSE))*$C145</f>
        <v>80.991258565770167</v>
      </c>
      <c r="E145" s="75">
        <f>(INDEX('Resin Fractions'!$A$24:$I$41,MATCH('Waste Estimate from Population'!$A145,'Resin Fractions'!$A$24:$A$41,0),MATCH('Waste Estimate from Population'!E$1,'Resin Fractions'!$A$24:$I$24,0)))*(VLOOKUP($A145,'Waste Per Capita'!$A$3:$C$18,3,FALSE))*$C145</f>
        <v>167.06575634175192</v>
      </c>
      <c r="F145" s="75">
        <f>(INDEX('Resin Fractions'!$A$24:$I$41,MATCH('Waste Estimate from Population'!$A145,'Resin Fractions'!$A$24:$A$41,0),MATCH('Waste Estimate from Population'!F$1,'Resin Fractions'!$A$24:$I$24,0)))*(VLOOKUP($A145,'Waste Per Capita'!$A$3:$C$18,3,FALSE))*$C145</f>
        <v>208.52006173695895</v>
      </c>
      <c r="G145" s="75">
        <f>(INDEX('Resin Fractions'!$A$24:$I$41,MATCH('Waste Estimate from Population'!$A145,'Resin Fractions'!$A$24:$A$41,0),MATCH('Waste Estimate from Population'!G$1,'Resin Fractions'!$A$24:$I$24,0)))*(VLOOKUP($A145,'Waste Per Capita'!$A$3:$C$18,3,FALSE))*$C145</f>
        <v>433.69710573307418</v>
      </c>
      <c r="H145" s="75">
        <f>(INDEX('Resin Fractions'!$A$24:$I$41,MATCH('Waste Estimate from Population'!$A145,'Resin Fractions'!$A$24:$A$41,0),MATCH('Waste Estimate from Population'!H$1,'Resin Fractions'!$A$24:$I$24,0)))*(VLOOKUP($A145,'Waste Per Capita'!$A$3:$C$18,3,FALSE))*$C145</f>
        <v>14.121881123606883</v>
      </c>
      <c r="I145" s="75">
        <f>(INDEX('Resin Fractions'!$A$24:$I$41,MATCH('Waste Estimate from Population'!$A145,'Resin Fractions'!$A$24:$A$41,0),MATCH('Waste Estimate from Population'!I$1,'Resin Fractions'!$A$24:$I$24,0)))*(VLOOKUP($A145,'Waste Per Capita'!$A$3:$C$18,3,FALSE))*$C145</f>
        <v>38.933037405225477</v>
      </c>
      <c r="J145" s="75">
        <f>(INDEX('Resin Fractions'!$A$24:$I$41,MATCH('Waste Estimate from Population'!$A145,'Resin Fractions'!$A$24:$A$41,0),MATCH('Waste Estimate from Population'!J$1,'Resin Fractions'!$A$24:$I$24,0)))*(VLOOKUP($A145,'Waste Per Capita'!$A$3:$C$18,3,FALSE))*$C145</f>
        <v>60.035266357601472</v>
      </c>
      <c r="K145" s="75">
        <f>(INDEX('Resin Fractions'!$A$24:$I$41,MATCH('Waste Estimate from Population'!$A145,'Resin Fractions'!$A$24:$A$41,0),MATCH('Waste Estimate from Population'!K$1,'Resin Fractions'!$A$24:$I$24,0)))*(VLOOKUP($A145,'Waste Per Capita'!$A$3:$C$18,3,FALSE))*$C145</f>
        <v>1003.3643672639888</v>
      </c>
    </row>
    <row r="146" spans="1:11" x14ac:dyDescent="0.2">
      <c r="A146" s="13">
        <v>2018</v>
      </c>
      <c r="B146" s="68" t="s">
        <v>109</v>
      </c>
      <c r="C146" s="70">
        <v>13513</v>
      </c>
      <c r="D146" s="75">
        <f>(INDEX('Resin Fractions'!$A$24:$I$41,MATCH('Waste Estimate from Population'!$A146,'Resin Fractions'!$A$24:$A$41,0),MATCH('Waste Estimate from Population'!D$1,'Resin Fractions'!$A$24:$I$24,0)))*(VLOOKUP($A146,'Waste Per Capita'!$A$3:$C$18,3,FALSE))*$C146</f>
        <v>113.86130638777074</v>
      </c>
      <c r="E146" s="75">
        <f>(INDEX('Resin Fractions'!$A$24:$I$41,MATCH('Waste Estimate from Population'!$A146,'Resin Fractions'!$A$24:$A$41,0),MATCH('Waste Estimate from Population'!E$1,'Resin Fractions'!$A$24:$I$24,0)))*(VLOOKUP($A146,'Waste Per Capita'!$A$3:$C$18,3,FALSE))*$C146</f>
        <v>234.86886864815793</v>
      </c>
      <c r="F146" s="75">
        <f>(INDEX('Resin Fractions'!$A$24:$I$41,MATCH('Waste Estimate from Population'!$A146,'Resin Fractions'!$A$24:$A$41,0),MATCH('Waste Estimate from Population'!F$1,'Resin Fractions'!$A$24:$I$24,0)))*(VLOOKUP($A146,'Waste Per Capita'!$A$3:$C$18,3,FALSE))*$C146</f>
        <v>293.14727364248085</v>
      </c>
      <c r="G146" s="75">
        <f>(INDEX('Resin Fractions'!$A$24:$I$41,MATCH('Waste Estimate from Population'!$A146,'Resin Fractions'!$A$24:$A$41,0),MATCH('Waste Estimate from Population'!G$1,'Resin Fractions'!$A$24:$I$24,0)))*(VLOOKUP($A146,'Waste Per Capita'!$A$3:$C$18,3,FALSE))*$C146</f>
        <v>609.71171345932498</v>
      </c>
      <c r="H146" s="75">
        <f>(INDEX('Resin Fractions'!$A$24:$I$41,MATCH('Waste Estimate from Population'!$A146,'Resin Fractions'!$A$24:$A$41,0),MATCH('Waste Estimate from Population'!H$1,'Resin Fractions'!$A$24:$I$24,0)))*(VLOOKUP($A146,'Waste Per Capita'!$A$3:$C$18,3,FALSE))*$C146</f>
        <v>19.853202208000397</v>
      </c>
      <c r="I146" s="75">
        <f>(INDEX('Resin Fractions'!$A$24:$I$41,MATCH('Waste Estimate from Population'!$A146,'Resin Fractions'!$A$24:$A$41,0),MATCH('Waste Estimate from Population'!I$1,'Resin Fractions'!$A$24:$I$24,0)))*(VLOOKUP($A146,'Waste Per Capita'!$A$3:$C$18,3,FALSE))*$C146</f>
        <v>54.733888312194331</v>
      </c>
      <c r="J146" s="75">
        <f>(INDEX('Resin Fractions'!$A$24:$I$41,MATCH('Waste Estimate from Population'!$A146,'Resin Fractions'!$A$24:$A$41,0),MATCH('Waste Estimate from Population'!J$1,'Resin Fractions'!$A$24:$I$24,0)))*(VLOOKUP($A146,'Waste Per Capita'!$A$3:$C$18,3,FALSE))*$C146</f>
        <v>84.400390583673399</v>
      </c>
      <c r="K146" s="75">
        <f>(INDEX('Resin Fractions'!$A$24:$I$41,MATCH('Waste Estimate from Population'!$A146,'Resin Fractions'!$A$24:$A$41,0),MATCH('Waste Estimate from Population'!K$1,'Resin Fractions'!$A$24:$I$24,0)))*(VLOOKUP($A146,'Waste Per Capita'!$A$3:$C$18,3,FALSE))*$C146</f>
        <v>1410.5766432416024</v>
      </c>
    </row>
    <row r="147" spans="1:11" x14ac:dyDescent="0.2">
      <c r="A147" s="13">
        <v>2018</v>
      </c>
      <c r="B147" s="68" t="s">
        <v>110</v>
      </c>
      <c r="C147" s="70">
        <v>438639</v>
      </c>
      <c r="D147" s="75">
        <f>(INDEX('Resin Fractions'!$A$24:$I$41,MATCH('Waste Estimate from Population'!$A147,'Resin Fractions'!$A$24:$A$41,0),MATCH('Waste Estimate from Population'!D$1,'Resin Fractions'!$A$24:$I$24,0)))*(VLOOKUP($A147,'Waste Per Capita'!$A$3:$C$18,3,FALSE))*$C147</f>
        <v>3695.9971562662154</v>
      </c>
      <c r="E147" s="75">
        <f>(INDEX('Resin Fractions'!$A$24:$I$41,MATCH('Waste Estimate from Population'!$A147,'Resin Fractions'!$A$24:$A$41,0),MATCH('Waste Estimate from Population'!E$1,'Resin Fractions'!$A$24:$I$24,0)))*(VLOOKUP($A147,'Waste Per Capita'!$A$3:$C$18,3,FALSE))*$C147</f>
        <v>7623.9654906356354</v>
      </c>
      <c r="F147" s="75">
        <f>(INDEX('Resin Fractions'!$A$24:$I$41,MATCH('Waste Estimate from Population'!$A147,'Resin Fractions'!$A$24:$A$41,0),MATCH('Waste Estimate from Population'!F$1,'Resin Fractions'!$A$24:$I$24,0)))*(VLOOKUP($A147,'Waste Per Capita'!$A$3:$C$18,3,FALSE))*$C147</f>
        <v>9515.712792367658</v>
      </c>
      <c r="G147" s="75">
        <f>(INDEX('Resin Fractions'!$A$24:$I$41,MATCH('Waste Estimate from Population'!$A147,'Resin Fractions'!$A$24:$A$41,0),MATCH('Waste Estimate from Population'!G$1,'Resin Fractions'!$A$24:$I$24,0)))*(VLOOKUP($A147,'Waste Per Capita'!$A$3:$C$18,3,FALSE))*$C147</f>
        <v>19791.558963966909</v>
      </c>
      <c r="H147" s="75">
        <f>(INDEX('Resin Fractions'!$A$24:$I$41,MATCH('Waste Estimate from Population'!$A147,'Resin Fractions'!$A$24:$A$41,0),MATCH('Waste Estimate from Population'!H$1,'Resin Fractions'!$A$24:$I$24,0)))*(VLOOKUP($A147,'Waste Per Capita'!$A$3:$C$18,3,FALSE))*$C147</f>
        <v>644.44525740509778</v>
      </c>
      <c r="I147" s="75">
        <f>(INDEX('Resin Fractions'!$A$24:$I$41,MATCH('Waste Estimate from Population'!$A147,'Resin Fractions'!$A$24:$A$41,0),MATCH('Waste Estimate from Population'!I$1,'Resin Fractions'!$A$24:$I$24,0)))*(VLOOKUP($A147,'Waste Per Capita'!$A$3:$C$18,3,FALSE))*$C147</f>
        <v>1776.6904488546295</v>
      </c>
      <c r="J147" s="75">
        <f>(INDEX('Resin Fractions'!$A$24:$I$41,MATCH('Waste Estimate from Population'!$A147,'Resin Fractions'!$A$24:$A$41,0),MATCH('Waste Estimate from Population'!J$1,'Resin Fractions'!$A$24:$I$24,0)))*(VLOOKUP($A147,'Waste Per Capita'!$A$3:$C$18,3,FALSE))*$C147</f>
        <v>2739.680524327086</v>
      </c>
      <c r="K147" s="75">
        <f>(INDEX('Resin Fractions'!$A$24:$I$41,MATCH('Waste Estimate from Population'!$A147,'Resin Fractions'!$A$24:$A$41,0),MATCH('Waste Estimate from Population'!K$1,'Resin Fractions'!$A$24:$I$24,0)))*(VLOOKUP($A147,'Waste Per Capita'!$A$3:$C$18,3,FALSE))*$C147</f>
        <v>45788.050633823223</v>
      </c>
    </row>
    <row r="148" spans="1:11" x14ac:dyDescent="0.2">
      <c r="A148" s="13">
        <v>2018</v>
      </c>
      <c r="B148" s="68" t="s">
        <v>111</v>
      </c>
      <c r="C148" s="70">
        <v>140340</v>
      </c>
      <c r="D148" s="75">
        <f>(INDEX('Resin Fractions'!$A$24:$I$41,MATCH('Waste Estimate from Population'!$A148,'Resin Fractions'!$A$24:$A$41,0),MATCH('Waste Estimate from Population'!D$1,'Resin Fractions'!$A$24:$I$24,0)))*(VLOOKUP($A148,'Waste Per Capita'!$A$3:$C$18,3,FALSE))*$C148</f>
        <v>1182.5128201331861</v>
      </c>
      <c r="E148" s="75">
        <f>(INDEX('Resin Fractions'!$A$24:$I$41,MATCH('Waste Estimate from Population'!$A148,'Resin Fractions'!$A$24:$A$41,0),MATCH('Waste Estimate from Population'!E$1,'Resin Fractions'!$A$24:$I$24,0)))*(VLOOKUP($A148,'Waste Per Capita'!$A$3:$C$18,3,FALSE))*$C148</f>
        <v>2439.2434711820088</v>
      </c>
      <c r="F148" s="75">
        <f>(INDEX('Resin Fractions'!$A$24:$I$41,MATCH('Waste Estimate from Population'!$A148,'Resin Fractions'!$A$24:$A$41,0),MATCH('Waste Estimate from Population'!F$1,'Resin Fractions'!$A$24:$I$24,0)))*(VLOOKUP($A148,'Waste Per Capita'!$A$3:$C$18,3,FALSE))*$C148</f>
        <v>3044.4970312281334</v>
      </c>
      <c r="G148" s="75">
        <f>(INDEX('Resin Fractions'!$A$24:$I$41,MATCH('Waste Estimate from Population'!$A148,'Resin Fractions'!$A$24:$A$41,0),MATCH('Waste Estimate from Population'!G$1,'Resin Fractions'!$A$24:$I$24,0)))*(VLOOKUP($A148,'Waste Per Capita'!$A$3:$C$18,3,FALSE))*$C148</f>
        <v>6332.1943215334613</v>
      </c>
      <c r="H148" s="75">
        <f>(INDEX('Resin Fractions'!$A$24:$I$41,MATCH('Waste Estimate from Population'!$A148,'Resin Fractions'!$A$24:$A$41,0),MATCH('Waste Estimate from Population'!H$1,'Resin Fractions'!$A$24:$I$24,0)))*(VLOOKUP($A148,'Waste Per Capita'!$A$3:$C$18,3,FALSE))*$C148</f>
        <v>206.18651653006555</v>
      </c>
      <c r="I148" s="75">
        <f>(INDEX('Resin Fractions'!$A$24:$I$41,MATCH('Waste Estimate from Population'!$A148,'Resin Fractions'!$A$24:$A$41,0),MATCH('Waste Estimate from Population'!I$1,'Resin Fractions'!$A$24:$I$24,0)))*(VLOOKUP($A148,'Waste Per Capita'!$A$3:$C$18,3,FALSE))*$C148</f>
        <v>568.44178833222475</v>
      </c>
      <c r="J148" s="75">
        <f>(INDEX('Resin Fractions'!$A$24:$I$41,MATCH('Waste Estimate from Population'!$A148,'Resin Fractions'!$A$24:$A$41,0),MATCH('Waste Estimate from Population'!J$1,'Resin Fractions'!$A$24:$I$24,0)))*(VLOOKUP($A148,'Waste Per Capita'!$A$3:$C$18,3,FALSE))*$C148</f>
        <v>876.54486897896277</v>
      </c>
      <c r="K148" s="75">
        <f>(INDEX('Resin Fractions'!$A$24:$I$41,MATCH('Waste Estimate from Population'!$A148,'Resin Fractions'!$A$24:$A$41,0),MATCH('Waste Estimate from Population'!K$1,'Resin Fractions'!$A$24:$I$24,0)))*(VLOOKUP($A148,'Waste Per Capita'!$A$3:$C$18,3,FALSE))*$C148</f>
        <v>14649.620817918039</v>
      </c>
    </row>
    <row r="149" spans="1:11" x14ac:dyDescent="0.2">
      <c r="A149" s="13">
        <v>2018</v>
      </c>
      <c r="B149" s="68" t="s">
        <v>112</v>
      </c>
      <c r="C149" s="70">
        <v>98076</v>
      </c>
      <c r="D149" s="75">
        <f>(INDEX('Resin Fractions'!$A$24:$I$41,MATCH('Waste Estimate from Population'!$A149,'Resin Fractions'!$A$24:$A$41,0),MATCH('Waste Estimate from Population'!D$1,'Resin Fractions'!$A$24:$I$24,0)))*(VLOOKUP($A149,'Waste Per Capita'!$A$3:$C$18,3,FALSE))*$C149</f>
        <v>826.39395288144772</v>
      </c>
      <c r="E149" s="75">
        <f>(INDEX('Resin Fractions'!$A$24:$I$41,MATCH('Waste Estimate from Population'!$A149,'Resin Fractions'!$A$24:$A$41,0),MATCH('Waste Estimate from Population'!E$1,'Resin Fractions'!$A$24:$I$24,0)))*(VLOOKUP($A149,'Waste Per Capita'!$A$3:$C$18,3,FALSE))*$C149</f>
        <v>1704.6547148328821</v>
      </c>
      <c r="F149" s="75">
        <f>(INDEX('Resin Fractions'!$A$24:$I$41,MATCH('Waste Estimate from Population'!$A149,'Resin Fractions'!$A$24:$A$41,0),MATCH('Waste Estimate from Population'!F$1,'Resin Fractions'!$A$24:$I$24,0)))*(VLOOKUP($A149,'Waste Per Capita'!$A$3:$C$18,3,FALSE))*$C149</f>
        <v>2127.633538796711</v>
      </c>
      <c r="G149" s="75">
        <f>(INDEX('Resin Fractions'!$A$24:$I$41,MATCH('Waste Estimate from Population'!$A149,'Resin Fractions'!$A$24:$A$41,0),MATCH('Waste Estimate from Population'!G$1,'Resin Fractions'!$A$24:$I$24,0)))*(VLOOKUP($A149,'Waste Per Capita'!$A$3:$C$18,3,FALSE))*$C149</f>
        <v>4425.2265232914051</v>
      </c>
      <c r="H149" s="75">
        <f>(INDEX('Resin Fractions'!$A$24:$I$41,MATCH('Waste Estimate from Population'!$A149,'Resin Fractions'!$A$24:$A$41,0),MATCH('Waste Estimate from Population'!H$1,'Resin Fractions'!$A$24:$I$24,0)))*(VLOOKUP($A149,'Waste Per Capita'!$A$3:$C$18,3,FALSE))*$C149</f>
        <v>144.09255233862555</v>
      </c>
      <c r="I149" s="75">
        <f>(INDEX('Resin Fractions'!$A$24:$I$41,MATCH('Waste Estimate from Population'!$A149,'Resin Fractions'!$A$24:$A$41,0),MATCH('Waste Estimate from Population'!I$1,'Resin Fractions'!$A$24:$I$24,0)))*(VLOOKUP($A149,'Waste Per Capita'!$A$3:$C$18,3,FALSE))*$C149</f>
        <v>397.25307704482879</v>
      </c>
      <c r="J149" s="75">
        <f>(INDEX('Resin Fractions'!$A$24:$I$41,MATCH('Waste Estimate from Population'!$A149,'Resin Fractions'!$A$24:$A$41,0),MATCH('Waste Estimate from Population'!J$1,'Resin Fractions'!$A$24:$I$24,0)))*(VLOOKUP($A149,'Waste Per Capita'!$A$3:$C$18,3,FALSE))*$C149</f>
        <v>612.56957795340429</v>
      </c>
      <c r="K149" s="75">
        <f>(INDEX('Resin Fractions'!$A$24:$I$41,MATCH('Waste Estimate from Population'!$A149,'Resin Fractions'!$A$24:$A$41,0),MATCH('Waste Estimate from Population'!K$1,'Resin Fractions'!$A$24:$I$24,0)))*(VLOOKUP($A149,'Waste Per Capita'!$A$3:$C$18,3,FALSE))*$C149</f>
        <v>10237.823937139301</v>
      </c>
    </row>
    <row r="150" spans="1:11" x14ac:dyDescent="0.2">
      <c r="A150" s="13">
        <v>2018</v>
      </c>
      <c r="B150" s="68" t="s">
        <v>113</v>
      </c>
      <c r="C150" s="70">
        <v>3186254</v>
      </c>
      <c r="D150" s="75">
        <f>(INDEX('Resin Fractions'!$A$24:$I$41,MATCH('Waste Estimate from Population'!$A150,'Resin Fractions'!$A$24:$A$41,0),MATCH('Waste Estimate from Population'!D$1,'Resin Fractions'!$A$24:$I$24,0)))*(VLOOKUP($A150,'Waste Per Capita'!$A$3:$C$18,3,FALSE))*$C150</f>
        <v>26847.557383501815</v>
      </c>
      <c r="E150" s="75">
        <f>(INDEX('Resin Fractions'!$A$24:$I$41,MATCH('Waste Estimate from Population'!$A150,'Resin Fractions'!$A$24:$A$41,0),MATCH('Waste Estimate from Population'!E$1,'Resin Fractions'!$A$24:$I$24,0)))*(VLOOKUP($A150,'Waste Per Capita'!$A$3:$C$18,3,FALSE))*$C150</f>
        <v>55380.14298865298</v>
      </c>
      <c r="F150" s="75">
        <f>(INDEX('Resin Fractions'!$A$24:$I$41,MATCH('Waste Estimate from Population'!$A150,'Resin Fractions'!$A$24:$A$41,0),MATCH('Waste Estimate from Population'!F$1,'Resin Fractions'!$A$24:$I$24,0)))*(VLOOKUP($A150,'Waste Per Capita'!$A$3:$C$18,3,FALSE))*$C150</f>
        <v>69121.710444198121</v>
      </c>
      <c r="G150" s="75">
        <f>(INDEX('Resin Fractions'!$A$24:$I$41,MATCH('Waste Estimate from Population'!$A150,'Resin Fractions'!$A$24:$A$41,0),MATCH('Waste Estimate from Population'!G$1,'Resin Fractions'!$A$24:$I$24,0)))*(VLOOKUP($A150,'Waste Per Capita'!$A$3:$C$18,3,FALSE))*$C150</f>
        <v>143764.99562322415</v>
      </c>
      <c r="H150" s="75">
        <f>(INDEX('Resin Fractions'!$A$24:$I$41,MATCH('Waste Estimate from Population'!$A150,'Resin Fractions'!$A$24:$A$41,0),MATCH('Waste Estimate from Population'!H$1,'Resin Fractions'!$A$24:$I$24,0)))*(VLOOKUP($A150,'Waste Per Capita'!$A$3:$C$18,3,FALSE))*$C150</f>
        <v>4681.2214125693845</v>
      </c>
      <c r="I150" s="75">
        <f>(INDEX('Resin Fractions'!$A$24:$I$41,MATCH('Waste Estimate from Population'!$A150,'Resin Fractions'!$A$24:$A$41,0),MATCH('Waste Estimate from Population'!I$1,'Resin Fractions'!$A$24:$I$24,0)))*(VLOOKUP($A150,'Waste Per Capita'!$A$3:$C$18,3,FALSE))*$C150</f>
        <v>12905.799642587319</v>
      </c>
      <c r="J150" s="75">
        <f>(INDEX('Resin Fractions'!$A$24:$I$41,MATCH('Waste Estimate from Population'!$A150,'Resin Fractions'!$A$24:$A$41,0),MATCH('Waste Estimate from Population'!J$1,'Resin Fractions'!$A$24:$I$24,0)))*(VLOOKUP($A150,'Waste Per Capita'!$A$3:$C$18,3,FALSE))*$C150</f>
        <v>19900.916310130371</v>
      </c>
      <c r="K150" s="75">
        <f>(INDEX('Resin Fractions'!$A$24:$I$41,MATCH('Waste Estimate from Population'!$A150,'Resin Fractions'!$A$24:$A$41,0),MATCH('Waste Estimate from Population'!K$1,'Resin Fractions'!$A$24:$I$24,0)))*(VLOOKUP($A150,'Waste Per Capita'!$A$3:$C$18,3,FALSE))*$C150</f>
        <v>332602.3438048641</v>
      </c>
    </row>
    <row r="151" spans="1:11" x14ac:dyDescent="0.2">
      <c r="A151" s="13">
        <v>2018</v>
      </c>
      <c r="B151" s="68" t="s">
        <v>114</v>
      </c>
      <c r="C151" s="70">
        <v>388872</v>
      </c>
      <c r="D151" s="75">
        <f>(INDEX('Resin Fractions'!$A$24:$I$41,MATCH('Waste Estimate from Population'!$A151,'Resin Fractions'!$A$24:$A$41,0),MATCH('Waste Estimate from Population'!D$1,'Resin Fractions'!$A$24:$I$24,0)))*(VLOOKUP($A151,'Waste Per Capita'!$A$3:$C$18,3,FALSE))*$C151</f>
        <v>3276.6575843724695</v>
      </c>
      <c r="E151" s="75">
        <f>(INDEX('Resin Fractions'!$A$24:$I$41,MATCH('Waste Estimate from Population'!$A151,'Resin Fractions'!$A$24:$A$41,0),MATCH('Waste Estimate from Population'!E$1,'Resin Fractions'!$A$24:$I$24,0)))*(VLOOKUP($A151,'Waste Per Capita'!$A$3:$C$18,3,FALSE))*$C151</f>
        <v>6758.9674157438367</v>
      </c>
      <c r="F151" s="75">
        <f>(INDEX('Resin Fractions'!$A$24:$I$41,MATCH('Waste Estimate from Population'!$A151,'Resin Fractions'!$A$24:$A$41,0),MATCH('Waste Estimate from Population'!F$1,'Resin Fractions'!$A$24:$I$24,0)))*(VLOOKUP($A151,'Waste Per Capita'!$A$3:$C$18,3,FALSE))*$C151</f>
        <v>8436.081299185882</v>
      </c>
      <c r="G151" s="75">
        <f>(INDEX('Resin Fractions'!$A$24:$I$41,MATCH('Waste Estimate from Population'!$A151,'Resin Fractions'!$A$24:$A$41,0),MATCH('Waste Estimate from Population'!G$1,'Resin Fractions'!$A$24:$I$24,0)))*(VLOOKUP($A151,'Waste Per Capita'!$A$3:$C$18,3,FALSE))*$C151</f>
        <v>17546.052944302126</v>
      </c>
      <c r="H151" s="75">
        <f>(INDEX('Resin Fractions'!$A$24:$I$41,MATCH('Waste Estimate from Population'!$A151,'Resin Fractions'!$A$24:$A$41,0),MATCH('Waste Estimate from Population'!H$1,'Resin Fractions'!$A$24:$I$24,0)))*(VLOOKUP($A151,'Waste Per Capita'!$A$3:$C$18,3,FALSE))*$C151</f>
        <v>571.32793968989347</v>
      </c>
      <c r="I151" s="75">
        <f>(INDEX('Resin Fractions'!$A$24:$I$41,MATCH('Waste Estimate from Population'!$A151,'Resin Fractions'!$A$24:$A$41,0),MATCH('Waste Estimate from Population'!I$1,'Resin Fractions'!$A$24:$I$24,0)))*(VLOOKUP($A151,'Waste Per Capita'!$A$3:$C$18,3,FALSE))*$C151</f>
        <v>1575.1111237874368</v>
      </c>
      <c r="J151" s="75">
        <f>(INDEX('Resin Fractions'!$A$24:$I$41,MATCH('Waste Estimate from Population'!$A151,'Resin Fractions'!$A$24:$A$41,0),MATCH('Waste Estimate from Population'!J$1,'Resin Fractions'!$A$24:$I$24,0)))*(VLOOKUP($A151,'Waste Per Capita'!$A$3:$C$18,3,FALSE))*$C151</f>
        <v>2428.8424988569705</v>
      </c>
      <c r="K151" s="75">
        <f>(INDEX('Resin Fractions'!$A$24:$I$41,MATCH('Waste Estimate from Population'!$A151,'Resin Fractions'!$A$24:$A$41,0),MATCH('Waste Estimate from Population'!K$1,'Resin Fractions'!$A$24:$I$24,0)))*(VLOOKUP($A151,'Waste Per Capita'!$A$3:$C$18,3,FALSE))*$C151</f>
        <v>40593.040805938603</v>
      </c>
    </row>
    <row r="152" spans="1:11" x14ac:dyDescent="0.2">
      <c r="A152" s="13">
        <v>2018</v>
      </c>
      <c r="B152" s="68" t="s">
        <v>115</v>
      </c>
      <c r="C152" s="70">
        <v>18176</v>
      </c>
      <c r="D152" s="75">
        <f>(INDEX('Resin Fractions'!$A$24:$I$41,MATCH('Waste Estimate from Population'!$A152,'Resin Fractions'!$A$24:$A$41,0),MATCH('Waste Estimate from Population'!D$1,'Resin Fractions'!$A$24:$I$24,0)))*(VLOOKUP($A152,'Waste Per Capita'!$A$3:$C$18,3,FALSE))*$C152</f>
        <v>153.15200953926742</v>
      </c>
      <c r="E152" s="75">
        <f>(INDEX('Resin Fractions'!$A$24:$I$41,MATCH('Waste Estimate from Population'!$A152,'Resin Fractions'!$A$24:$A$41,0),MATCH('Waste Estimate from Population'!E$1,'Resin Fractions'!$A$24:$I$24,0)))*(VLOOKUP($A152,'Waste Per Capita'!$A$3:$C$18,3,FALSE))*$C152</f>
        <v>315.91627000288008</v>
      </c>
      <c r="F152" s="75">
        <f>(INDEX('Resin Fractions'!$A$24:$I$41,MATCH('Waste Estimate from Population'!$A152,'Resin Fractions'!$A$24:$A$41,0),MATCH('Waste Estimate from Population'!F$1,'Resin Fractions'!$A$24:$I$24,0)))*(VLOOKUP($A152,'Waste Per Capita'!$A$3:$C$18,3,FALSE))*$C152</f>
        <v>394.30510217758695</v>
      </c>
      <c r="G152" s="75">
        <f>(INDEX('Resin Fractions'!$A$24:$I$41,MATCH('Waste Estimate from Population'!$A152,'Resin Fractions'!$A$24:$A$41,0),MATCH('Waste Estimate from Population'!G$1,'Resin Fractions'!$A$24:$I$24,0)))*(VLOOKUP($A152,'Waste Per Capita'!$A$3:$C$18,3,FALSE))*$C152</f>
        <v>820.10805178988312</v>
      </c>
      <c r="H152" s="75">
        <f>(INDEX('Resin Fractions'!$A$24:$I$41,MATCH('Waste Estimate from Population'!$A152,'Resin Fractions'!$A$24:$A$41,0),MATCH('Waste Estimate from Population'!H$1,'Resin Fractions'!$A$24:$I$24,0)))*(VLOOKUP($A152,'Waste Per Capita'!$A$3:$C$18,3,FALSE))*$C152</f>
        <v>26.704048200445143</v>
      </c>
      <c r="I152" s="75">
        <f>(INDEX('Resin Fractions'!$A$24:$I$41,MATCH('Waste Estimate from Population'!$A152,'Resin Fractions'!$A$24:$A$41,0),MATCH('Waste Estimate from Population'!I$1,'Resin Fractions'!$A$24:$I$24,0)))*(VLOOKUP($A152,'Waste Per Capita'!$A$3:$C$18,3,FALSE))*$C152</f>
        <v>73.621190998478809</v>
      </c>
      <c r="J152" s="75">
        <f>(INDEX('Resin Fractions'!$A$24:$I$41,MATCH('Waste Estimate from Population'!$A152,'Resin Fractions'!$A$24:$A$41,0),MATCH('Waste Estimate from Population'!J$1,'Resin Fractions'!$A$24:$I$24,0)))*(VLOOKUP($A152,'Waste Per Capita'!$A$3:$C$18,3,FALSE))*$C152</f>
        <v>113.52486488928052</v>
      </c>
      <c r="K152" s="75">
        <f>(INDEX('Resin Fractions'!$A$24:$I$41,MATCH('Waste Estimate from Population'!$A152,'Resin Fractions'!$A$24:$A$41,0),MATCH('Waste Estimate from Population'!K$1,'Resin Fractions'!$A$24:$I$24,0)))*(VLOOKUP($A152,'Waste Per Capita'!$A$3:$C$18,3,FALSE))*$C152</f>
        <v>1897.3315375978216</v>
      </c>
    </row>
    <row r="153" spans="1:11" x14ac:dyDescent="0.2">
      <c r="A153" s="13">
        <v>2018</v>
      </c>
      <c r="B153" s="68" t="s">
        <v>116</v>
      </c>
      <c r="C153" s="70">
        <v>2397662</v>
      </c>
      <c r="D153" s="75">
        <f>(INDEX('Resin Fractions'!$A$24:$I$41,MATCH('Waste Estimate from Population'!$A153,'Resin Fractions'!$A$24:$A$41,0),MATCH('Waste Estimate from Population'!D$1,'Resin Fractions'!$A$24:$I$24,0)))*(VLOOKUP($A153,'Waste Per Capita'!$A$3:$C$18,3,FALSE))*$C153</f>
        <v>20202.836349908619</v>
      </c>
      <c r="E153" s="75">
        <f>(INDEX('Resin Fractions'!$A$24:$I$41,MATCH('Waste Estimate from Population'!$A153,'Resin Fractions'!$A$24:$A$41,0),MATCH('Waste Estimate from Population'!E$1,'Resin Fractions'!$A$24:$I$24,0)))*(VLOOKUP($A153,'Waste Per Capita'!$A$3:$C$18,3,FALSE))*$C153</f>
        <v>41673.659538272746</v>
      </c>
      <c r="F153" s="75">
        <f>(INDEX('Resin Fractions'!$A$24:$I$41,MATCH('Waste Estimate from Population'!$A153,'Resin Fractions'!$A$24:$A$41,0),MATCH('Waste Estimate from Population'!F$1,'Resin Fractions'!$A$24:$I$24,0)))*(VLOOKUP($A153,'Waste Per Capita'!$A$3:$C$18,3,FALSE))*$C153</f>
        <v>52014.214342942199</v>
      </c>
      <c r="G153" s="75">
        <f>(INDEX('Resin Fractions'!$A$24:$I$41,MATCH('Waste Estimate from Population'!$A153,'Resin Fractions'!$A$24:$A$41,0),MATCH('Waste Estimate from Population'!G$1,'Resin Fractions'!$A$24:$I$24,0)))*(VLOOKUP($A153,'Waste Per Capita'!$A$3:$C$18,3,FALSE))*$C153</f>
        <v>108183.42383751291</v>
      </c>
      <c r="H153" s="75">
        <f>(INDEX('Resin Fractions'!$A$24:$I$41,MATCH('Waste Estimate from Population'!$A153,'Resin Fractions'!$A$24:$A$41,0),MATCH('Waste Estimate from Population'!H$1,'Resin Fractions'!$A$24:$I$24,0)))*(VLOOKUP($A153,'Waste Per Capita'!$A$3:$C$18,3,FALSE))*$C153</f>
        <v>3522.6277297741913</v>
      </c>
      <c r="I153" s="75">
        <f>(INDEX('Resin Fractions'!$A$24:$I$41,MATCH('Waste Estimate from Population'!$A153,'Resin Fractions'!$A$24:$A$41,0),MATCH('Waste Estimate from Population'!I$1,'Resin Fractions'!$A$24:$I$24,0)))*(VLOOKUP($A153,'Waste Per Capita'!$A$3:$C$18,3,FALSE))*$C153</f>
        <v>9711.6379870045494</v>
      </c>
      <c r="J153" s="75">
        <f>(INDEX('Resin Fractions'!$A$24:$I$41,MATCH('Waste Estimate from Population'!$A153,'Resin Fractions'!$A$24:$A$41,0),MATCH('Waste Estimate from Population'!J$1,'Resin Fractions'!$A$24:$I$24,0)))*(VLOOKUP($A153,'Waste Per Capita'!$A$3:$C$18,3,FALSE))*$C153</f>
        <v>14975.476155378637</v>
      </c>
      <c r="K153" s="75">
        <f>(INDEX('Resin Fractions'!$A$24:$I$41,MATCH('Waste Estimate from Population'!$A153,'Resin Fractions'!$A$24:$A$41,0),MATCH('Waste Estimate from Population'!K$1,'Resin Fractions'!$A$24:$I$24,0)))*(VLOOKUP($A153,'Waste Per Capita'!$A$3:$C$18,3,FALSE))*$C153</f>
        <v>250283.87594079381</v>
      </c>
    </row>
    <row r="154" spans="1:11" x14ac:dyDescent="0.2">
      <c r="A154" s="13">
        <v>2018</v>
      </c>
      <c r="B154" s="68" t="s">
        <v>117</v>
      </c>
      <c r="C154" s="70">
        <v>1525099</v>
      </c>
      <c r="D154" s="75">
        <f>(INDEX('Resin Fractions'!$A$24:$I$41,MATCH('Waste Estimate from Population'!$A154,'Resin Fractions'!$A$24:$A$41,0),MATCH('Waste Estimate from Population'!D$1,'Resin Fractions'!$A$24:$I$24,0)))*(VLOOKUP($A154,'Waste Per Capita'!$A$3:$C$18,3,FALSE))*$C154</f>
        <v>12850.570895484552</v>
      </c>
      <c r="E154" s="75">
        <f>(INDEX('Resin Fractions'!$A$24:$I$41,MATCH('Waste Estimate from Population'!$A154,'Resin Fractions'!$A$24:$A$41,0),MATCH('Waste Estimate from Population'!E$1,'Resin Fractions'!$A$24:$I$24,0)))*(VLOOKUP($A154,'Waste Per Capita'!$A$3:$C$18,3,FALSE))*$C154</f>
        <v>26507.679768107526</v>
      </c>
      <c r="F154" s="75">
        <f>(INDEX('Resin Fractions'!$A$24:$I$41,MATCH('Waste Estimate from Population'!$A154,'Resin Fractions'!$A$24:$A$41,0),MATCH('Waste Estimate from Population'!F$1,'Resin Fractions'!$A$24:$I$24,0)))*(VLOOKUP($A154,'Waste Per Capita'!$A$3:$C$18,3,FALSE))*$C154</f>
        <v>33085.074660317761</v>
      </c>
      <c r="G154" s="75">
        <f>(INDEX('Resin Fractions'!$A$24:$I$41,MATCH('Waste Estimate from Population'!$A154,'Resin Fractions'!$A$24:$A$41,0),MATCH('Waste Estimate from Population'!G$1,'Resin Fractions'!$A$24:$I$24,0)))*(VLOOKUP($A154,'Waste Per Capita'!$A$3:$C$18,3,FALSE))*$C154</f>
        <v>68813.048507740925</v>
      </c>
      <c r="H154" s="75">
        <f>(INDEX('Resin Fractions'!$A$24:$I$41,MATCH('Waste Estimate from Population'!$A154,'Resin Fractions'!$A$24:$A$41,0),MATCH('Waste Estimate from Population'!H$1,'Resin Fractions'!$A$24:$I$24,0)))*(VLOOKUP($A154,'Waste Per Capita'!$A$3:$C$18,3,FALSE))*$C154</f>
        <v>2240.6644589816619</v>
      </c>
      <c r="I154" s="75">
        <f>(INDEX('Resin Fractions'!$A$24:$I$41,MATCH('Waste Estimate from Population'!$A154,'Resin Fractions'!$A$24:$A$41,0),MATCH('Waste Estimate from Population'!I$1,'Resin Fractions'!$A$24:$I$24,0)))*(VLOOKUP($A154,'Waste Per Capita'!$A$3:$C$18,3,FALSE))*$C154</f>
        <v>6177.3550159875131</v>
      </c>
      <c r="J154" s="75">
        <f>(INDEX('Resin Fractions'!$A$24:$I$41,MATCH('Waste Estimate from Population'!$A154,'Resin Fractions'!$A$24:$A$41,0),MATCH('Waste Estimate from Population'!J$1,'Resin Fractions'!$A$24:$I$24,0)))*(VLOOKUP($A154,'Waste Per Capita'!$A$3:$C$18,3,FALSE))*$C154</f>
        <v>9525.5643660748701</v>
      </c>
      <c r="K154" s="75">
        <f>(INDEX('Resin Fractions'!$A$24:$I$41,MATCH('Waste Estimate from Population'!$A154,'Resin Fractions'!$A$24:$A$41,0),MATCH('Waste Estimate from Population'!K$1,'Resin Fractions'!$A$24:$I$24,0)))*(VLOOKUP($A154,'Waste Per Capita'!$A$3:$C$18,3,FALSE))*$C154</f>
        <v>159199.95767269476</v>
      </c>
    </row>
    <row r="155" spans="1:11" x14ac:dyDescent="0.2">
      <c r="A155" s="13">
        <v>2018</v>
      </c>
      <c r="B155" s="68" t="s">
        <v>118</v>
      </c>
      <c r="C155" s="70">
        <v>59994</v>
      </c>
      <c r="D155" s="75">
        <f>(INDEX('Resin Fractions'!$A$24:$I$41,MATCH('Waste Estimate from Population'!$A155,'Resin Fractions'!$A$24:$A$41,0),MATCH('Waste Estimate from Population'!D$1,'Resin Fractions'!$A$24:$I$24,0)))*(VLOOKUP($A155,'Waste Per Capita'!$A$3:$C$18,3,FALSE))*$C155</f>
        <v>505.51285543017224</v>
      </c>
      <c r="E155" s="75">
        <f>(INDEX('Resin Fractions'!$A$24:$I$41,MATCH('Waste Estimate from Population'!$A155,'Resin Fractions'!$A$24:$A$41,0),MATCH('Waste Estimate from Population'!E$1,'Resin Fractions'!$A$24:$I$24,0)))*(VLOOKUP($A155,'Waste Per Capita'!$A$3:$C$18,3,FALSE))*$C155</f>
        <v>1042.7531196386876</v>
      </c>
      <c r="F155" s="75">
        <f>(INDEX('Resin Fractions'!$A$24:$I$41,MATCH('Waste Estimate from Population'!$A155,'Resin Fractions'!$A$24:$A$41,0),MATCH('Waste Estimate from Population'!F$1,'Resin Fractions'!$A$24:$I$24,0)))*(VLOOKUP($A155,'Waste Per Capita'!$A$3:$C$18,3,FALSE))*$C155</f>
        <v>1301.4931943245022</v>
      </c>
      <c r="G155" s="75">
        <f>(INDEX('Resin Fractions'!$A$24:$I$41,MATCH('Waste Estimate from Population'!$A155,'Resin Fractions'!$A$24:$A$41,0),MATCH('Waste Estimate from Population'!G$1,'Resin Fractions'!$A$24:$I$24,0)))*(VLOOKUP($A155,'Waste Per Capita'!$A$3:$C$18,3,FALSE))*$C155</f>
        <v>2706.9521599407044</v>
      </c>
      <c r="H155" s="75">
        <f>(INDEX('Resin Fractions'!$A$24:$I$41,MATCH('Waste Estimate from Population'!$A155,'Resin Fractions'!$A$24:$A$41,0),MATCH('Waste Estimate from Population'!H$1,'Resin Fractions'!$A$24:$I$24,0)))*(VLOOKUP($A155,'Waste Per Capita'!$A$3:$C$18,3,FALSE))*$C155</f>
        <v>88.142752406332846</v>
      </c>
      <c r="I155" s="75">
        <f>(INDEX('Resin Fractions'!$A$24:$I$41,MATCH('Waste Estimate from Population'!$A155,'Resin Fractions'!$A$24:$A$41,0),MATCH('Waste Estimate from Population'!I$1,'Resin Fractions'!$A$24:$I$24,0)))*(VLOOKUP($A155,'Waste Per Capita'!$A$3:$C$18,3,FALSE))*$C155</f>
        <v>243.00339638879498</v>
      </c>
      <c r="J155" s="75">
        <f>(INDEX('Resin Fractions'!$A$24:$I$41,MATCH('Waste Estimate from Population'!$A155,'Resin Fractions'!$A$24:$A$41,0),MATCH('Waste Estimate from Population'!J$1,'Resin Fractions'!$A$24:$I$24,0)))*(VLOOKUP($A155,'Waste Per Capita'!$A$3:$C$18,3,FALSE))*$C155</f>
        <v>374.71449956907435</v>
      </c>
      <c r="K155" s="75">
        <f>(INDEX('Resin Fractions'!$A$24:$I$41,MATCH('Waste Estimate from Population'!$A155,'Resin Fractions'!$A$24:$A$41,0),MATCH('Waste Estimate from Population'!K$1,'Resin Fractions'!$A$24:$I$24,0)))*(VLOOKUP($A155,'Waste Per Capita'!$A$3:$C$18,3,FALSE))*$C155</f>
        <v>6262.5719776982669</v>
      </c>
    </row>
    <row r="156" spans="1:11" x14ac:dyDescent="0.2">
      <c r="A156" s="13">
        <v>2018</v>
      </c>
      <c r="B156" s="68" t="s">
        <v>119</v>
      </c>
      <c r="C156" s="70">
        <v>2150017</v>
      </c>
      <c r="D156" s="75">
        <f>(INDEX('Resin Fractions'!$A$24:$I$41,MATCH('Waste Estimate from Population'!$A156,'Resin Fractions'!$A$24:$A$41,0),MATCH('Waste Estimate from Population'!D$1,'Resin Fractions'!$A$24:$I$24,0)))*(VLOOKUP($A156,'Waste Per Capita'!$A$3:$C$18,3,FALSE))*$C156</f>
        <v>18116.165498106686</v>
      </c>
      <c r="E156" s="75">
        <f>(INDEX('Resin Fractions'!$A$24:$I$41,MATCH('Waste Estimate from Population'!$A156,'Resin Fractions'!$A$24:$A$41,0),MATCH('Waste Estimate from Population'!E$1,'Resin Fractions'!$A$24:$I$24,0)))*(VLOOKUP($A156,'Waste Per Capita'!$A$3:$C$18,3,FALSE))*$C156</f>
        <v>37369.352502353773</v>
      </c>
      <c r="F156" s="75">
        <f>(INDEX('Resin Fractions'!$A$24:$I$41,MATCH('Waste Estimate from Population'!$A156,'Resin Fractions'!$A$24:$A$41,0),MATCH('Waste Estimate from Population'!F$1,'Resin Fractions'!$A$24:$I$24,0)))*(VLOOKUP($A156,'Waste Per Capita'!$A$3:$C$18,3,FALSE))*$C156</f>
        <v>46641.872406940412</v>
      </c>
      <c r="G156" s="75">
        <f>(INDEX('Resin Fractions'!$A$24:$I$41,MATCH('Waste Estimate from Population'!$A156,'Resin Fractions'!$A$24:$A$41,0),MATCH('Waste Estimate from Population'!G$1,'Resin Fractions'!$A$24:$I$24,0)))*(VLOOKUP($A156,'Waste Per Capita'!$A$3:$C$18,3,FALSE))*$C156</f>
        <v>97009.586993019868</v>
      </c>
      <c r="H156" s="75">
        <f>(INDEX('Resin Fractions'!$A$24:$I$41,MATCH('Waste Estimate from Population'!$A156,'Resin Fractions'!$A$24:$A$41,0),MATCH('Waste Estimate from Population'!H$1,'Resin Fractions'!$A$24:$I$24,0)))*(VLOOKUP($A156,'Waste Per Capita'!$A$3:$C$18,3,FALSE))*$C156</f>
        <v>3158.7894806215045</v>
      </c>
      <c r="I156" s="75">
        <f>(INDEX('Resin Fractions'!$A$24:$I$41,MATCH('Waste Estimate from Population'!$A156,'Resin Fractions'!$A$24:$A$41,0),MATCH('Waste Estimate from Population'!I$1,'Resin Fractions'!$A$24:$I$24,0)))*(VLOOKUP($A156,'Waste Per Capita'!$A$3:$C$18,3,FALSE))*$C156</f>
        <v>8708.5614110352344</v>
      </c>
      <c r="J156" s="75">
        <f>(INDEX('Resin Fractions'!$A$24:$I$41,MATCH('Waste Estimate from Population'!$A156,'Resin Fractions'!$A$24:$A$41,0),MATCH('Waste Estimate from Population'!J$1,'Resin Fractions'!$A$24:$I$24,0)))*(VLOOKUP($A156,'Waste Per Capita'!$A$3:$C$18,3,FALSE))*$C156</f>
        <v>13428.718608860929</v>
      </c>
      <c r="K156" s="75">
        <f>(INDEX('Resin Fractions'!$A$24:$I$41,MATCH('Waste Estimate from Population'!$A156,'Resin Fractions'!$A$24:$A$41,0),MATCH('Waste Estimate from Population'!K$1,'Resin Fractions'!$A$24:$I$24,0)))*(VLOOKUP($A156,'Waste Per Capita'!$A$3:$C$18,3,FALSE))*$C156</f>
        <v>224433.04690093835</v>
      </c>
    </row>
    <row r="157" spans="1:11" x14ac:dyDescent="0.2">
      <c r="A157" s="13">
        <v>2018</v>
      </c>
      <c r="B157" s="68" t="s">
        <v>120</v>
      </c>
      <c r="C157" s="70">
        <v>3321118</v>
      </c>
      <c r="D157" s="75">
        <f>(INDEX('Resin Fractions'!$A$24:$I$41,MATCH('Waste Estimate from Population'!$A157,'Resin Fractions'!$A$24:$A$41,0),MATCH('Waste Estimate from Population'!D$1,'Resin Fractions'!$A$24:$I$24,0)))*(VLOOKUP($A157,'Waste Per Capita'!$A$3:$C$18,3,FALSE))*$C157</f>
        <v>27983.929116254003</v>
      </c>
      <c r="E157" s="75">
        <f>(INDEX('Resin Fractions'!$A$24:$I$41,MATCH('Waste Estimate from Population'!$A157,'Resin Fractions'!$A$24:$A$41,0),MATCH('Waste Estimate from Population'!E$1,'Resin Fractions'!$A$24:$I$24,0)))*(VLOOKUP($A157,'Waste Per Capita'!$A$3:$C$18,3,FALSE))*$C157</f>
        <v>57724.208340637379</v>
      </c>
      <c r="F157" s="75">
        <f>(INDEX('Resin Fractions'!$A$24:$I$41,MATCH('Waste Estimate from Population'!$A157,'Resin Fractions'!$A$24:$A$41,0),MATCH('Waste Estimate from Population'!F$1,'Resin Fractions'!$A$24:$I$24,0)))*(VLOOKUP($A157,'Waste Per Capita'!$A$3:$C$18,3,FALSE))*$C157</f>
        <v>72047.412650408412</v>
      </c>
      <c r="G157" s="75">
        <f>(INDEX('Resin Fractions'!$A$24:$I$41,MATCH('Waste Estimate from Population'!$A157,'Resin Fractions'!$A$24:$A$41,0),MATCH('Waste Estimate from Population'!G$1,'Resin Fractions'!$A$24:$I$24,0)))*(VLOOKUP($A157,'Waste Per Capita'!$A$3:$C$18,3,FALSE))*$C157</f>
        <v>149850.11073637285</v>
      </c>
      <c r="H157" s="75">
        <f>(INDEX('Resin Fractions'!$A$24:$I$41,MATCH('Waste Estimate from Population'!$A157,'Resin Fractions'!$A$24:$A$41,0),MATCH('Waste Estimate from Population'!H$1,'Resin Fractions'!$A$24:$I$24,0)))*(VLOOKUP($A157,'Waste Per Capita'!$A$3:$C$18,3,FALSE))*$C157</f>
        <v>4879.3626293665257</v>
      </c>
      <c r="I157" s="75">
        <f>(INDEX('Resin Fractions'!$A$24:$I$41,MATCH('Waste Estimate from Population'!$A157,'Resin Fractions'!$A$24:$A$41,0),MATCH('Waste Estimate from Population'!I$1,'Resin Fractions'!$A$24:$I$24,0)))*(VLOOKUP($A157,'Waste Per Capita'!$A$3:$C$18,3,FALSE))*$C157</f>
        <v>13452.061102909658</v>
      </c>
      <c r="J157" s="75">
        <f>(INDEX('Resin Fractions'!$A$24:$I$41,MATCH('Waste Estimate from Population'!$A157,'Resin Fractions'!$A$24:$A$41,0),MATCH('Waste Estimate from Population'!J$1,'Resin Fractions'!$A$24:$I$24,0)))*(VLOOKUP($A157,'Waste Per Capita'!$A$3:$C$18,3,FALSE))*$C157</f>
        <v>20743.25881554564</v>
      </c>
      <c r="K157" s="75">
        <f>(INDEX('Resin Fractions'!$A$24:$I$41,MATCH('Waste Estimate from Population'!$A157,'Resin Fractions'!$A$24:$A$41,0),MATCH('Waste Estimate from Population'!K$1,'Resin Fractions'!$A$24:$I$24,0)))*(VLOOKUP($A157,'Waste Per Capita'!$A$3:$C$18,3,FALSE))*$C157</f>
        <v>346680.34339149436</v>
      </c>
    </row>
    <row r="158" spans="1:11" x14ac:dyDescent="0.2">
      <c r="A158" s="13">
        <v>2018</v>
      </c>
      <c r="B158" s="68" t="s">
        <v>121</v>
      </c>
      <c r="C158" s="70">
        <v>885716</v>
      </c>
      <c r="D158" s="75">
        <f>(INDEX('Resin Fractions'!$A$24:$I$41,MATCH('Waste Estimate from Population'!$A158,'Resin Fractions'!$A$24:$A$41,0),MATCH('Waste Estimate from Population'!D$1,'Resin Fractions'!$A$24:$I$24,0)))*(VLOOKUP($A158,'Waste Per Capita'!$A$3:$C$18,3,FALSE))*$C158</f>
        <v>7463.0933803412081</v>
      </c>
      <c r="E158" s="75">
        <f>(INDEX('Resin Fractions'!$A$24:$I$41,MATCH('Waste Estimate from Population'!$A158,'Resin Fractions'!$A$24:$A$41,0),MATCH('Waste Estimate from Population'!E$1,'Resin Fractions'!$A$24:$I$24,0)))*(VLOOKUP($A158,'Waste Per Capita'!$A$3:$C$18,3,FALSE))*$C158</f>
        <v>15394.591494381102</v>
      </c>
      <c r="F158" s="75">
        <f>(INDEX('Resin Fractions'!$A$24:$I$41,MATCH('Waste Estimate from Population'!$A158,'Resin Fractions'!$A$24:$A$41,0),MATCH('Waste Estimate from Population'!F$1,'Resin Fractions'!$A$24:$I$24,0)))*(VLOOKUP($A158,'Waste Per Capita'!$A$3:$C$18,3,FALSE))*$C158</f>
        <v>19214.477216126958</v>
      </c>
      <c r="G158" s="75">
        <f>(INDEX('Resin Fractions'!$A$24:$I$41,MATCH('Waste Estimate from Population'!$A158,'Resin Fractions'!$A$24:$A$41,0),MATCH('Waste Estimate from Population'!G$1,'Resin Fractions'!$A$24:$I$24,0)))*(VLOOKUP($A158,'Waste Per Capita'!$A$3:$C$18,3,FALSE))*$C158</f>
        <v>39963.843705937943</v>
      </c>
      <c r="H158" s="75">
        <f>(INDEX('Resin Fractions'!$A$24:$I$41,MATCH('Waste Estimate from Population'!$A158,'Resin Fractions'!$A$24:$A$41,0),MATCH('Waste Estimate from Population'!H$1,'Resin Fractions'!$A$24:$I$24,0)))*(VLOOKUP($A158,'Waste Per Capita'!$A$3:$C$18,3,FALSE))*$C158</f>
        <v>1301.2875635951514</v>
      </c>
      <c r="I158" s="75">
        <f>(INDEX('Resin Fractions'!$A$24:$I$41,MATCH('Waste Estimate from Population'!$A158,'Resin Fractions'!$A$24:$A$41,0),MATCH('Waste Estimate from Population'!I$1,'Resin Fractions'!$A$24:$I$24,0)))*(VLOOKUP($A158,'Waste Per Capita'!$A$3:$C$18,3,FALSE))*$C158</f>
        <v>3587.5586931342791</v>
      </c>
      <c r="J158" s="75">
        <f>(INDEX('Resin Fractions'!$A$24:$I$41,MATCH('Waste Estimate from Population'!$A158,'Resin Fractions'!$A$24:$A$41,0),MATCH('Waste Estimate from Population'!J$1,'Resin Fractions'!$A$24:$I$24,0)))*(VLOOKUP($A158,'Waste Per Capita'!$A$3:$C$18,3,FALSE))*$C158</f>
        <v>5532.0636680388416</v>
      </c>
      <c r="K158" s="75">
        <f>(INDEX('Resin Fractions'!$A$24:$I$41,MATCH('Waste Estimate from Population'!$A158,'Resin Fractions'!$A$24:$A$41,0),MATCH('Waste Estimate from Population'!K$1,'Resin Fractions'!$A$24:$I$24,0)))*(VLOOKUP($A158,'Waste Per Capita'!$A$3:$C$18,3,FALSE))*$C158</f>
        <v>92456.915721555459</v>
      </c>
    </row>
    <row r="159" spans="1:11" x14ac:dyDescent="0.2">
      <c r="A159" s="13">
        <v>2018</v>
      </c>
      <c r="B159" s="68" t="s">
        <v>122</v>
      </c>
      <c r="C159" s="70">
        <v>752958</v>
      </c>
      <c r="D159" s="75">
        <f>(INDEX('Resin Fractions'!$A$24:$I$41,MATCH('Waste Estimate from Population'!$A159,'Resin Fractions'!$A$24:$A$41,0),MATCH('Waste Estimate from Population'!D$1,'Resin Fractions'!$A$24:$I$24,0)))*(VLOOKUP($A159,'Waste Per Capita'!$A$3:$C$18,3,FALSE))*$C159</f>
        <v>6344.4669233421946</v>
      </c>
      <c r="E159" s="75">
        <f>(INDEX('Resin Fractions'!$A$24:$I$41,MATCH('Waste Estimate from Population'!$A159,'Resin Fractions'!$A$24:$A$41,0),MATCH('Waste Estimate from Population'!E$1,'Resin Fractions'!$A$24:$I$24,0)))*(VLOOKUP($A159,'Waste Per Capita'!$A$3:$C$18,3,FALSE))*$C159</f>
        <v>13087.130437325515</v>
      </c>
      <c r="F159" s="75">
        <f>(INDEX('Resin Fractions'!$A$24:$I$41,MATCH('Waste Estimate from Population'!$A159,'Resin Fractions'!$A$24:$A$41,0),MATCH('Waste Estimate from Population'!F$1,'Resin Fractions'!$A$24:$I$24,0)))*(VLOOKUP($A159,'Waste Per Capita'!$A$3:$C$18,3,FALSE))*$C159</f>
        <v>16334.461989735448</v>
      </c>
      <c r="G159" s="75">
        <f>(INDEX('Resin Fractions'!$A$24:$I$41,MATCH('Waste Estimate from Population'!$A159,'Resin Fractions'!$A$24:$A$41,0),MATCH('Waste Estimate from Population'!G$1,'Resin Fractions'!$A$24:$I$24,0)))*(VLOOKUP($A159,'Waste Per Capita'!$A$3:$C$18,3,FALSE))*$C159</f>
        <v>33973.752115955482</v>
      </c>
      <c r="H159" s="75">
        <f>(INDEX('Resin Fractions'!$A$24:$I$41,MATCH('Waste Estimate from Population'!$A159,'Resin Fractions'!$A$24:$A$41,0),MATCH('Waste Estimate from Population'!H$1,'Resin Fractions'!$A$24:$I$24,0)))*(VLOOKUP($A159,'Waste Per Capita'!$A$3:$C$18,3,FALSE))*$C159</f>
        <v>1106.2404668194747</v>
      </c>
      <c r="I159" s="75">
        <f>(INDEX('Resin Fractions'!$A$24:$I$41,MATCH('Waste Estimate from Population'!$A159,'Resin Fractions'!$A$24:$A$41,0),MATCH('Waste Estimate from Population'!I$1,'Resin Fractions'!$A$24:$I$24,0)))*(VLOOKUP($A159,'Waste Per Capita'!$A$3:$C$18,3,FALSE))*$C159</f>
        <v>3049.8275050524103</v>
      </c>
      <c r="J159" s="75">
        <f>(INDEX('Resin Fractions'!$A$24:$I$41,MATCH('Waste Estimate from Population'!$A159,'Resin Fractions'!$A$24:$A$41,0),MATCH('Waste Estimate from Population'!J$1,'Resin Fractions'!$A$24:$I$24,0)))*(VLOOKUP($A159,'Waste Per Capita'!$A$3:$C$18,3,FALSE))*$C159</f>
        <v>4702.8749569378788</v>
      </c>
      <c r="K159" s="75">
        <f>(INDEX('Resin Fractions'!$A$24:$I$41,MATCH('Waste Estimate from Population'!$A159,'Resin Fractions'!$A$24:$A$41,0),MATCH('Waste Estimate from Population'!K$1,'Resin Fractions'!$A$24:$I$24,0)))*(VLOOKUP($A159,'Waste Per Capita'!$A$3:$C$18,3,FALSE))*$C159</f>
        <v>78598.754395168377</v>
      </c>
    </row>
    <row r="160" spans="1:11" x14ac:dyDescent="0.2">
      <c r="A160" s="13">
        <v>2018</v>
      </c>
      <c r="B160" s="68" t="s">
        <v>123</v>
      </c>
      <c r="C160" s="70">
        <v>278250</v>
      </c>
      <c r="D160" s="75">
        <f>(INDEX('Resin Fractions'!$A$24:$I$41,MATCH('Waste Estimate from Population'!$A160,'Resin Fractions'!$A$24:$A$41,0),MATCH('Waste Estimate from Population'!D$1,'Resin Fractions'!$A$24:$I$24,0)))*(VLOOKUP($A160,'Waste Per Capita'!$A$3:$C$18,3,FALSE))*$C160</f>
        <v>2344.5503220896326</v>
      </c>
      <c r="E160" s="75">
        <f>(INDEX('Resin Fractions'!$A$24:$I$41,MATCH('Waste Estimate from Population'!$A160,'Resin Fractions'!$A$24:$A$41,0),MATCH('Waste Estimate from Population'!E$1,'Resin Fractions'!$A$24:$I$24,0)))*(VLOOKUP($A160,'Waste Per Capita'!$A$3:$C$18,3,FALSE))*$C160</f>
        <v>4836.2512174461581</v>
      </c>
      <c r="F160" s="75">
        <f>(INDEX('Resin Fractions'!$A$24:$I$41,MATCH('Waste Estimate from Population'!$A160,'Resin Fractions'!$A$24:$A$41,0),MATCH('Waste Estimate from Population'!F$1,'Resin Fractions'!$A$24:$I$24,0)))*(VLOOKUP($A160,'Waste Per Capita'!$A$3:$C$18,3,FALSE))*$C160</f>
        <v>6036.2783165115297</v>
      </c>
      <c r="G160" s="75">
        <f>(INDEX('Resin Fractions'!$A$24:$I$41,MATCH('Waste Estimate from Population'!$A160,'Resin Fractions'!$A$24:$A$41,0),MATCH('Waste Estimate from Population'!G$1,'Resin Fractions'!$A$24:$I$24,0)))*(VLOOKUP($A160,'Waste Per Capita'!$A$3:$C$18,3,FALSE))*$C160</f>
        <v>12554.746116336652</v>
      </c>
      <c r="H160" s="75">
        <f>(INDEX('Resin Fractions'!$A$24:$I$41,MATCH('Waste Estimate from Population'!$A160,'Resin Fractions'!$A$24:$A$41,0),MATCH('Waste Estimate from Population'!H$1,'Resin Fractions'!$A$24:$I$24,0)))*(VLOOKUP($A160,'Waste Per Capita'!$A$3:$C$18,3,FALSE))*$C160</f>
        <v>408.80289457382599</v>
      </c>
      <c r="I160" s="75">
        <f>(INDEX('Resin Fractions'!$A$24:$I$41,MATCH('Waste Estimate from Population'!$A160,'Resin Fractions'!$A$24:$A$41,0),MATCH('Waste Estimate from Population'!I$1,'Resin Fractions'!$A$24:$I$24,0)))*(VLOOKUP($A160,'Waste Per Capita'!$A$3:$C$18,3,FALSE))*$C160</f>
        <v>1127.0409548485216</v>
      </c>
      <c r="J160" s="75">
        <f>(INDEX('Resin Fractions'!$A$24:$I$41,MATCH('Waste Estimate from Population'!$A160,'Resin Fractions'!$A$24:$A$41,0),MATCH('Waste Estimate from Population'!J$1,'Resin Fractions'!$A$24:$I$24,0)))*(VLOOKUP($A160,'Waste Per Capita'!$A$3:$C$18,3,FALSE))*$C160</f>
        <v>1737.9122829798803</v>
      </c>
      <c r="K160" s="75">
        <f>(INDEX('Resin Fractions'!$A$24:$I$41,MATCH('Waste Estimate from Population'!$A160,'Resin Fractions'!$A$24:$A$41,0),MATCH('Waste Estimate from Population'!K$1,'Resin Fractions'!$A$24:$I$24,0)))*(VLOOKUP($A160,'Waste Per Capita'!$A$3:$C$18,3,FALSE))*$C160</f>
        <v>29045.582104786194</v>
      </c>
    </row>
    <row r="161" spans="1:11" x14ac:dyDescent="0.2">
      <c r="A161" s="13">
        <v>2018</v>
      </c>
      <c r="B161" s="68" t="s">
        <v>124</v>
      </c>
      <c r="C161" s="70">
        <v>770927</v>
      </c>
      <c r="D161" s="75">
        <f>(INDEX('Resin Fractions'!$A$24:$I$41,MATCH('Waste Estimate from Population'!$A161,'Resin Fractions'!$A$24:$A$41,0),MATCH('Waste Estimate from Population'!D$1,'Resin Fractions'!$A$24:$I$24,0)))*(VLOOKUP($A161,'Waste Per Capita'!$A$3:$C$18,3,FALSE))*$C161</f>
        <v>6495.8747391108509</v>
      </c>
      <c r="E161" s="75">
        <f>(INDEX('Resin Fractions'!$A$24:$I$41,MATCH('Waste Estimate from Population'!$A161,'Resin Fractions'!$A$24:$A$41,0),MATCH('Waste Estimate from Population'!E$1,'Resin Fractions'!$A$24:$I$24,0)))*(VLOOKUP($A161,'Waste Per Capita'!$A$3:$C$18,3,FALSE))*$C161</f>
        <v>13399.448849279837</v>
      </c>
      <c r="F161" s="75">
        <f>(INDEX('Resin Fractions'!$A$24:$I$41,MATCH('Waste Estimate from Population'!$A161,'Resin Fractions'!$A$24:$A$41,0),MATCH('Waste Estimate from Population'!F$1,'Resin Fractions'!$A$24:$I$24,0)))*(VLOOKUP($A161,'Waste Per Capita'!$A$3:$C$18,3,FALSE))*$C161</f>
        <v>16724.276491332559</v>
      </c>
      <c r="G161" s="75">
        <f>(INDEX('Resin Fractions'!$A$24:$I$41,MATCH('Waste Estimate from Population'!$A161,'Resin Fractions'!$A$24:$A$41,0),MATCH('Waste Estimate from Population'!G$1,'Resin Fractions'!$A$24:$I$24,0)))*(VLOOKUP($A161,'Waste Per Capita'!$A$3:$C$18,3,FALSE))*$C161</f>
        <v>34784.520248801673</v>
      </c>
      <c r="H161" s="75">
        <f>(INDEX('Resin Fractions'!$A$24:$I$41,MATCH('Waste Estimate from Population'!$A161,'Resin Fractions'!$A$24:$A$41,0),MATCH('Waste Estimate from Population'!H$1,'Resin Fractions'!$A$24:$I$24,0)))*(VLOOKUP($A161,'Waste Per Capita'!$A$3:$C$18,3,FALSE))*$C161</f>
        <v>1132.6403921118272</v>
      </c>
      <c r="I161" s="75">
        <f>(INDEX('Resin Fractions'!$A$24:$I$41,MATCH('Waste Estimate from Population'!$A161,'Resin Fractions'!$A$24:$A$41,0),MATCH('Waste Estimate from Population'!I$1,'Resin Fractions'!$A$24:$I$24,0)))*(VLOOKUP($A161,'Waste Per Capita'!$A$3:$C$18,3,FALSE))*$C161</f>
        <v>3122.6102504887913</v>
      </c>
      <c r="J161" s="75">
        <f>(INDEX('Resin Fractions'!$A$24:$I$41,MATCH('Waste Estimate from Population'!$A161,'Resin Fractions'!$A$24:$A$41,0),MATCH('Waste Estimate from Population'!J$1,'Resin Fractions'!$A$24:$I$24,0)))*(VLOOKUP($A161,'Waste Per Capita'!$A$3:$C$18,3,FALSE))*$C161</f>
        <v>4815.1069275142145</v>
      </c>
      <c r="K161" s="75">
        <f>(INDEX('Resin Fractions'!$A$24:$I$41,MATCH('Waste Estimate from Population'!$A161,'Resin Fractions'!$A$24:$A$41,0),MATCH('Waste Estimate from Population'!K$1,'Resin Fractions'!$A$24:$I$24,0)))*(VLOOKUP($A161,'Waste Per Capita'!$A$3:$C$18,3,FALSE))*$C161</f>
        <v>80474.477898639729</v>
      </c>
    </row>
    <row r="162" spans="1:11" x14ac:dyDescent="0.2">
      <c r="A162" s="13">
        <v>2018</v>
      </c>
      <c r="B162" s="68" t="s">
        <v>125</v>
      </c>
      <c r="C162" s="70">
        <v>449049</v>
      </c>
      <c r="D162" s="75">
        <f>(INDEX('Resin Fractions'!$A$24:$I$41,MATCH('Waste Estimate from Population'!$A162,'Resin Fractions'!$A$24:$A$41,0),MATCH('Waste Estimate from Population'!D$1,'Resin Fractions'!$A$24:$I$24,0)))*(VLOOKUP($A162,'Waste Per Capita'!$A$3:$C$18,3,FALSE))*$C162</f>
        <v>3783.7124082085443</v>
      </c>
      <c r="E162" s="75">
        <f>(INDEX('Resin Fractions'!$A$24:$I$41,MATCH('Waste Estimate from Population'!$A162,'Resin Fractions'!$A$24:$A$41,0),MATCH('Waste Estimate from Population'!E$1,'Resin Fractions'!$A$24:$I$24,0)))*(VLOOKUP($A162,'Waste Per Capita'!$A$3:$C$18,3,FALSE))*$C162</f>
        <v>7804.9012504689308</v>
      </c>
      <c r="F162" s="75">
        <f>(INDEX('Resin Fractions'!$A$24:$I$41,MATCH('Waste Estimate from Population'!$A162,'Resin Fractions'!$A$24:$A$41,0),MATCH('Waste Estimate from Population'!F$1,'Resin Fractions'!$A$24:$I$24,0)))*(VLOOKUP($A162,'Waste Per Capita'!$A$3:$C$18,3,FALSE))*$C162</f>
        <v>9741.5444447481968</v>
      </c>
      <c r="G162" s="75">
        <f>(INDEX('Resin Fractions'!$A$24:$I$41,MATCH('Waste Estimate from Population'!$A162,'Resin Fractions'!$A$24:$A$41,0),MATCH('Waste Estimate from Population'!G$1,'Resin Fractions'!$A$24:$I$24,0)))*(VLOOKUP($A162,'Waste Per Capita'!$A$3:$C$18,3,FALSE))*$C162</f>
        <v>20261.262134033626</v>
      </c>
      <c r="H162" s="75">
        <f>(INDEX('Resin Fractions'!$A$24:$I$41,MATCH('Waste Estimate from Population'!$A162,'Resin Fractions'!$A$24:$A$41,0),MATCH('Waste Estimate from Population'!H$1,'Resin Fractions'!$A$24:$I$24,0)))*(VLOOKUP($A162,'Waste Per Capita'!$A$3:$C$18,3,FALSE))*$C162</f>
        <v>659.73955437729376</v>
      </c>
      <c r="I162" s="75">
        <f>(INDEX('Resin Fractions'!$A$24:$I$41,MATCH('Waste Estimate from Population'!$A162,'Resin Fractions'!$A$24:$A$41,0),MATCH('Waste Estimate from Population'!I$1,'Resin Fractions'!$A$24:$I$24,0)))*(VLOOKUP($A162,'Waste Per Capita'!$A$3:$C$18,3,FALSE))*$C162</f>
        <v>1818.8557546586658</v>
      </c>
      <c r="J162" s="75">
        <f>(INDEX('Resin Fractions'!$A$24:$I$41,MATCH('Waste Estimate from Population'!$A162,'Resin Fractions'!$A$24:$A$41,0),MATCH('Waste Estimate from Population'!J$1,'Resin Fractions'!$A$24:$I$24,0)))*(VLOOKUP($A162,'Waste Per Capita'!$A$3:$C$18,3,FALSE))*$C162</f>
        <v>2804.6999919490827</v>
      </c>
      <c r="K162" s="75">
        <f>(INDEX('Resin Fractions'!$A$24:$I$41,MATCH('Waste Estimate from Population'!$A162,'Resin Fractions'!$A$24:$A$41,0),MATCH('Waste Estimate from Population'!K$1,'Resin Fractions'!$A$24:$I$24,0)))*(VLOOKUP($A162,'Waste Per Capita'!$A$3:$C$18,3,FALSE))*$C162</f>
        <v>46874.715538444332</v>
      </c>
    </row>
    <row r="163" spans="1:11" x14ac:dyDescent="0.2">
      <c r="A163" s="13">
        <v>2018</v>
      </c>
      <c r="B163" s="68" t="s">
        <v>126</v>
      </c>
      <c r="C163" s="70">
        <v>1943579</v>
      </c>
      <c r="D163" s="75">
        <f>(INDEX('Resin Fractions'!$A$24:$I$41,MATCH('Waste Estimate from Population'!$A163,'Resin Fractions'!$A$24:$A$41,0),MATCH('Waste Estimate from Population'!D$1,'Resin Fractions'!$A$24:$I$24,0)))*(VLOOKUP($A163,'Waste Per Capita'!$A$3:$C$18,3,FALSE))*$C163</f>
        <v>16376.707171452457</v>
      </c>
      <c r="E163" s="75">
        <f>(INDEX('Resin Fractions'!$A$24:$I$41,MATCH('Waste Estimate from Population'!$A163,'Resin Fractions'!$A$24:$A$41,0),MATCH('Waste Estimate from Population'!E$1,'Resin Fractions'!$A$24:$I$24,0)))*(VLOOKUP($A163,'Waste Per Capita'!$A$3:$C$18,3,FALSE))*$C163</f>
        <v>33781.262551492495</v>
      </c>
      <c r="F163" s="75">
        <f>(INDEX('Resin Fractions'!$A$24:$I$41,MATCH('Waste Estimate from Population'!$A163,'Resin Fractions'!$A$24:$A$41,0),MATCH('Waste Estimate from Population'!F$1,'Resin Fractions'!$A$24:$I$24,0)))*(VLOOKUP($A163,'Waste Per Capita'!$A$3:$C$18,3,FALSE))*$C163</f>
        <v>42163.463698570216</v>
      </c>
      <c r="G163" s="75">
        <f>(INDEX('Resin Fractions'!$A$24:$I$41,MATCH('Waste Estimate from Population'!$A163,'Resin Fractions'!$A$24:$A$41,0),MATCH('Waste Estimate from Population'!G$1,'Resin Fractions'!$A$24:$I$24,0)))*(VLOOKUP($A163,'Waste Per Capita'!$A$3:$C$18,3,FALSE))*$C163</f>
        <v>87695.025703660285</v>
      </c>
      <c r="H163" s="75">
        <f>(INDEX('Resin Fractions'!$A$24:$I$41,MATCH('Waste Estimate from Population'!$A163,'Resin Fractions'!$A$24:$A$41,0),MATCH('Waste Estimate from Population'!H$1,'Resin Fractions'!$A$24:$I$24,0)))*(VLOOKUP($A163,'Waste Per Capita'!$A$3:$C$18,3,FALSE))*$C163</f>
        <v>2855.4922588783543</v>
      </c>
      <c r="I163" s="75">
        <f>(INDEX('Resin Fractions'!$A$24:$I$41,MATCH('Waste Estimate from Population'!$A163,'Resin Fractions'!$A$24:$A$41,0),MATCH('Waste Estimate from Population'!I$1,'Resin Fractions'!$A$24:$I$24,0)))*(VLOOKUP($A163,'Waste Per Capita'!$A$3:$C$18,3,FALSE))*$C163</f>
        <v>7872.3922083864682</v>
      </c>
      <c r="J163" s="75">
        <f>(INDEX('Resin Fractions'!$A$24:$I$41,MATCH('Waste Estimate from Population'!$A163,'Resin Fractions'!$A$24:$A$41,0),MATCH('Waste Estimate from Population'!J$1,'Resin Fractions'!$A$24:$I$24,0)))*(VLOOKUP($A163,'Waste Per Capita'!$A$3:$C$18,3,FALSE))*$C163</f>
        <v>12139.334472746641</v>
      </c>
      <c r="K163" s="75">
        <f>(INDEX('Resin Fractions'!$A$24:$I$41,MATCH('Waste Estimate from Population'!$A163,'Resin Fractions'!$A$24:$A$41,0),MATCH('Waste Estimate from Population'!K$1,'Resin Fractions'!$A$24:$I$24,0)))*(VLOOKUP($A163,'Waste Per Capita'!$A$3:$C$18,3,FALSE))*$C163</f>
        <v>202883.67806518686</v>
      </c>
    </row>
    <row r="164" spans="1:11" x14ac:dyDescent="0.2">
      <c r="A164" s="13">
        <v>2018</v>
      </c>
      <c r="B164" s="68" t="s">
        <v>127</v>
      </c>
      <c r="C164" s="70">
        <v>273569</v>
      </c>
      <c r="D164" s="75">
        <f>(INDEX('Resin Fractions'!$A$24:$I$41,MATCH('Waste Estimate from Population'!$A164,'Resin Fractions'!$A$24:$A$41,0),MATCH('Waste Estimate from Population'!D$1,'Resin Fractions'!$A$24:$I$24,0)))*(VLOOKUP($A164,'Waste Per Capita'!$A$3:$C$18,3,FALSE))*$C164</f>
        <v>2305.1079499146044</v>
      </c>
      <c r="E164" s="75">
        <f>(INDEX('Resin Fractions'!$A$24:$I$41,MATCH('Waste Estimate from Population'!$A164,'Resin Fractions'!$A$24:$A$41,0),MATCH('Waste Estimate from Population'!E$1,'Resin Fractions'!$A$24:$I$24,0)))*(VLOOKUP($A164,'Waste Per Capita'!$A$3:$C$18,3,FALSE))*$C164</f>
        <v>4754.8909588698225</v>
      </c>
      <c r="F164" s="75">
        <f>(INDEX('Resin Fractions'!$A$24:$I$41,MATCH('Waste Estimate from Population'!$A164,'Resin Fractions'!$A$24:$A$41,0),MATCH('Waste Estimate from Population'!F$1,'Resin Fractions'!$A$24:$I$24,0)))*(VLOOKUP($A164,'Waste Per Capita'!$A$3:$C$18,3,FALSE))*$C164</f>
        <v>5934.7300009694254</v>
      </c>
      <c r="G164" s="75">
        <f>(INDEX('Resin Fractions'!$A$24:$I$41,MATCH('Waste Estimate from Population'!$A164,'Resin Fractions'!$A$24:$A$41,0),MATCH('Waste Estimate from Population'!G$1,'Resin Fractions'!$A$24:$I$24,0)))*(VLOOKUP($A164,'Waste Per Capita'!$A$3:$C$18,3,FALSE))*$C164</f>
        <v>12343.537611141424</v>
      </c>
      <c r="H164" s="75">
        <f>(INDEX('Resin Fractions'!$A$24:$I$41,MATCH('Waste Estimate from Population'!$A164,'Resin Fractions'!$A$24:$A$41,0),MATCH('Waste Estimate from Population'!H$1,'Resin Fractions'!$A$24:$I$24,0)))*(VLOOKUP($A164,'Waste Per Capita'!$A$3:$C$18,3,FALSE))*$C164</f>
        <v>401.92560311111231</v>
      </c>
      <c r="I164" s="75">
        <f>(INDEX('Resin Fractions'!$A$24:$I$41,MATCH('Waste Estimate from Population'!$A164,'Resin Fractions'!$A$24:$A$41,0),MATCH('Waste Estimate from Population'!I$1,'Resin Fractions'!$A$24:$I$24,0)))*(VLOOKUP($A164,'Waste Per Capita'!$A$3:$C$18,3,FALSE))*$C164</f>
        <v>1108.0807438524896</v>
      </c>
      <c r="J164" s="75">
        <f>(INDEX('Resin Fractions'!$A$24:$I$41,MATCH('Waste Estimate from Population'!$A164,'Resin Fractions'!$A$24:$A$41,0),MATCH('Waste Estimate from Population'!J$1,'Resin Fractions'!$A$24:$I$24,0)))*(VLOOKUP($A164,'Waste Per Capita'!$A$3:$C$18,3,FALSE))*$C164</f>
        <v>1708.6753830818432</v>
      </c>
      <c r="K164" s="75">
        <f>(INDEX('Resin Fractions'!$A$24:$I$41,MATCH('Waste Estimate from Population'!$A164,'Resin Fractions'!$A$24:$A$41,0),MATCH('Waste Estimate from Population'!K$1,'Resin Fractions'!$A$24:$I$24,0)))*(VLOOKUP($A164,'Waste Per Capita'!$A$3:$C$18,3,FALSE))*$C164</f>
        <v>28556.948250940717</v>
      </c>
    </row>
    <row r="165" spans="1:11" x14ac:dyDescent="0.2">
      <c r="A165" s="13">
        <v>2018</v>
      </c>
      <c r="B165" s="68" t="s">
        <v>128</v>
      </c>
      <c r="C165" s="70">
        <v>178302</v>
      </c>
      <c r="D165" s="75">
        <f>(INDEX('Resin Fractions'!$A$24:$I$41,MATCH('Waste Estimate from Population'!$A165,'Resin Fractions'!$A$24:$A$41,0),MATCH('Waste Estimate from Population'!D$1,'Resin Fractions'!$A$24:$I$24,0)))*(VLOOKUP($A165,'Waste Per Capita'!$A$3:$C$18,3,FALSE))*$C165</f>
        <v>1502.3827907609189</v>
      </c>
      <c r="E165" s="75">
        <f>(INDEX('Resin Fractions'!$A$24:$I$41,MATCH('Waste Estimate from Population'!$A165,'Resin Fractions'!$A$24:$A$41,0),MATCH('Waste Estimate from Population'!E$1,'Resin Fractions'!$A$24:$I$24,0)))*(VLOOKUP($A165,'Waste Per Capita'!$A$3:$C$18,3,FALSE))*$C165</f>
        <v>3099.0593515654446</v>
      </c>
      <c r="F165" s="75">
        <f>(INDEX('Resin Fractions'!$A$24:$I$41,MATCH('Waste Estimate from Population'!$A165,'Resin Fractions'!$A$24:$A$41,0),MATCH('Waste Estimate from Population'!F$1,'Resin Fractions'!$A$24:$I$24,0)))*(VLOOKUP($A165,'Waste Per Capita'!$A$3:$C$18,3,FALSE))*$C165</f>
        <v>3868.0341289870216</v>
      </c>
      <c r="G165" s="75">
        <f>(INDEX('Resin Fractions'!$A$24:$I$41,MATCH('Waste Estimate from Population'!$A165,'Resin Fractions'!$A$24:$A$41,0),MATCH('Waste Estimate from Population'!G$1,'Resin Fractions'!$A$24:$I$24,0)))*(VLOOKUP($A165,'Waste Per Capita'!$A$3:$C$18,3,FALSE))*$C165</f>
        <v>8045.0542391197041</v>
      </c>
      <c r="H165" s="75">
        <f>(INDEX('Resin Fractions'!$A$24:$I$41,MATCH('Waste Estimate from Population'!$A165,'Resin Fractions'!$A$24:$A$41,0),MATCH('Waste Estimate from Population'!H$1,'Resin Fractions'!$A$24:$I$24,0)))*(VLOOKUP($A165,'Waste Per Capita'!$A$3:$C$18,3,FALSE))*$C165</f>
        <v>261.96001332723205</v>
      </c>
      <c r="I165" s="75">
        <f>(INDEX('Resin Fractions'!$A$24:$I$41,MATCH('Waste Estimate from Population'!$A165,'Resin Fractions'!$A$24:$A$41,0),MATCH('Waste Estimate from Population'!I$1,'Resin Fractions'!$A$24:$I$24,0)))*(VLOOKUP($A165,'Waste Per Capita'!$A$3:$C$18,3,FALSE))*$C165</f>
        <v>722.20541358994103</v>
      </c>
      <c r="J165" s="75">
        <f>(INDEX('Resin Fractions'!$A$24:$I$41,MATCH('Waste Estimate from Population'!$A165,'Resin Fractions'!$A$24:$A$41,0),MATCH('Waste Estimate from Population'!J$1,'Resin Fractions'!$A$24:$I$24,0)))*(VLOOKUP($A165,'Waste Per Capita'!$A$3:$C$18,3,FALSE))*$C165</f>
        <v>1113.6504434137596</v>
      </c>
      <c r="K165" s="75">
        <f>(INDEX('Resin Fractions'!$A$24:$I$41,MATCH('Waste Estimate from Population'!$A165,'Resin Fractions'!$A$24:$A$41,0),MATCH('Waste Estimate from Population'!K$1,'Resin Fractions'!$A$24:$I$24,0)))*(VLOOKUP($A165,'Waste Per Capita'!$A$3:$C$18,3,FALSE))*$C165</f>
        <v>18612.346380764018</v>
      </c>
    </row>
    <row r="166" spans="1:11" x14ac:dyDescent="0.2">
      <c r="A166" s="13">
        <v>2018</v>
      </c>
      <c r="B166" s="68" t="s">
        <v>129</v>
      </c>
      <c r="C166" s="70">
        <v>3215</v>
      </c>
      <c r="D166" s="75">
        <f>(INDEX('Resin Fractions'!$A$24:$I$41,MATCH('Waste Estimate from Population'!$A166,'Resin Fractions'!$A$24:$A$41,0),MATCH('Waste Estimate from Population'!D$1,'Resin Fractions'!$A$24:$I$24,0)))*(VLOOKUP($A166,'Waste Per Capita'!$A$3:$C$18,3,FALSE))*$C166</f>
        <v>27.089772814081471</v>
      </c>
      <c r="E166" s="75">
        <f>(INDEX('Resin Fractions'!$A$24:$I$41,MATCH('Waste Estimate from Population'!$A166,'Resin Fractions'!$A$24:$A$41,0),MATCH('Waste Estimate from Population'!E$1,'Resin Fractions'!$A$24:$I$24,0)))*(VLOOKUP($A166,'Waste Per Capita'!$A$3:$C$18,3,FALSE))*$C166</f>
        <v>55.879775971570169</v>
      </c>
      <c r="F166" s="75">
        <f>(INDEX('Resin Fractions'!$A$24:$I$41,MATCH('Waste Estimate from Population'!$A166,'Resin Fractions'!$A$24:$A$41,0),MATCH('Waste Estimate from Population'!F$1,'Resin Fractions'!$A$24:$I$24,0)))*(VLOOKUP($A166,'Waste Per Capita'!$A$3:$C$18,3,FALSE))*$C166</f>
        <v>69.745318194374008</v>
      </c>
      <c r="G166" s="75">
        <f>(INDEX('Resin Fractions'!$A$24:$I$41,MATCH('Waste Estimate from Population'!$A166,'Resin Fractions'!$A$24:$A$41,0),MATCH('Waste Estimate from Population'!G$1,'Resin Fractions'!$A$24:$I$24,0)))*(VLOOKUP($A166,'Waste Per Capita'!$A$3:$C$18,3,FALSE))*$C166</f>
        <v>145.06202610610003</v>
      </c>
      <c r="H166" s="75">
        <f>(INDEX('Resin Fractions'!$A$24:$I$41,MATCH('Waste Estimate from Population'!$A166,'Resin Fractions'!$A$24:$A$41,0),MATCH('Waste Estimate from Population'!H$1,'Resin Fractions'!$A$24:$I$24,0)))*(VLOOKUP($A166,'Waste Per Capita'!$A$3:$C$18,3,FALSE))*$C166</f>
        <v>4.7234548285888609</v>
      </c>
      <c r="I166" s="75">
        <f>(INDEX('Resin Fractions'!$A$24:$I$41,MATCH('Waste Estimate from Population'!$A166,'Resin Fractions'!$A$24:$A$41,0),MATCH('Waste Estimate from Population'!I$1,'Resin Fractions'!$A$24:$I$24,0)))*(VLOOKUP($A166,'Waste Per Capita'!$A$3:$C$18,3,FALSE))*$C166</f>
        <v>13.022234213254256</v>
      </c>
      <c r="J166" s="75">
        <f>(INDEX('Resin Fractions'!$A$24:$I$41,MATCH('Waste Estimate from Population'!$A166,'Resin Fractions'!$A$24:$A$41,0),MATCH('Waste Estimate from Population'!J$1,'Resin Fractions'!$A$24:$I$24,0)))*(VLOOKUP($A166,'Waste Per Capita'!$A$3:$C$18,3,FALSE))*$C166</f>
        <v>20.080459981241024</v>
      </c>
      <c r="K166" s="75">
        <f>(INDEX('Resin Fractions'!$A$24:$I$41,MATCH('Waste Estimate from Population'!$A166,'Resin Fractions'!$A$24:$A$41,0),MATCH('Waste Estimate from Population'!K$1,'Resin Fractions'!$A$24:$I$24,0)))*(VLOOKUP($A166,'Waste Per Capita'!$A$3:$C$18,3,FALSE))*$C166</f>
        <v>335.60304210920975</v>
      </c>
    </row>
    <row r="167" spans="1:11" x14ac:dyDescent="0.2">
      <c r="A167" s="13">
        <v>2018</v>
      </c>
      <c r="B167" s="68" t="s">
        <v>130</v>
      </c>
      <c r="C167" s="70">
        <v>44595</v>
      </c>
      <c r="D167" s="75">
        <f>(INDEX('Resin Fractions'!$A$24:$I$41,MATCH('Waste Estimate from Population'!$A167,'Resin Fractions'!$A$24:$A$41,0),MATCH('Waste Estimate from Population'!D$1,'Resin Fractions'!$A$24:$I$24,0)))*(VLOOKUP($A167,'Waste Per Capita'!$A$3:$C$18,3,FALSE))*$C167</f>
        <v>375.76000579905542</v>
      </c>
      <c r="E167" s="75">
        <f>(INDEX('Resin Fractions'!$A$24:$I$41,MATCH('Waste Estimate from Population'!$A167,'Resin Fractions'!$A$24:$A$41,0),MATCH('Waste Estimate from Population'!E$1,'Resin Fractions'!$A$24:$I$24,0)))*(VLOOKUP($A167,'Waste Per Capita'!$A$3:$C$18,3,FALSE))*$C167</f>
        <v>775.10376654810943</v>
      </c>
      <c r="F167" s="75">
        <f>(INDEX('Resin Fractions'!$A$24:$I$41,MATCH('Waste Estimate from Population'!$A167,'Resin Fractions'!$A$24:$A$41,0),MATCH('Waste Estimate from Population'!F$1,'Resin Fractions'!$A$24:$I$24,0)))*(VLOOKUP($A167,'Waste Per Capita'!$A$3:$C$18,3,FALSE))*$C167</f>
        <v>967.43155983766997</v>
      </c>
      <c r="G167" s="75">
        <f>(INDEX('Resin Fractions'!$A$24:$I$41,MATCH('Waste Estimate from Population'!$A167,'Resin Fractions'!$A$24:$A$41,0),MATCH('Waste Estimate from Population'!G$1,'Resin Fractions'!$A$24:$I$24,0)))*(VLOOKUP($A167,'Waste Per Capita'!$A$3:$C$18,3,FALSE))*$C167</f>
        <v>2012.1434072166503</v>
      </c>
      <c r="H167" s="75">
        <f>(INDEX('Resin Fractions'!$A$24:$I$41,MATCH('Waste Estimate from Population'!$A167,'Resin Fractions'!$A$24:$A$41,0),MATCH('Waste Estimate from Population'!H$1,'Resin Fractions'!$A$24:$I$24,0)))*(VLOOKUP($A167,'Waste Per Capita'!$A$3:$C$18,3,FALSE))*$C167</f>
        <v>65.518652591266019</v>
      </c>
      <c r="I167" s="75">
        <f>(INDEX('Resin Fractions'!$A$24:$I$41,MATCH('Waste Estimate from Population'!$A167,'Resin Fractions'!$A$24:$A$41,0),MATCH('Waste Estimate from Population'!I$1,'Resin Fractions'!$A$24:$I$24,0)))*(VLOOKUP($A167,'Waste Per Capita'!$A$3:$C$18,3,FALSE))*$C167</f>
        <v>180.63033739971183</v>
      </c>
      <c r="J167" s="75">
        <f>(INDEX('Resin Fractions'!$A$24:$I$41,MATCH('Waste Estimate from Population'!$A167,'Resin Fractions'!$A$24:$A$41,0),MATCH('Waste Estimate from Population'!J$1,'Resin Fractions'!$A$24:$I$24,0)))*(VLOOKUP($A167,'Waste Per Capita'!$A$3:$C$18,3,FALSE))*$C167</f>
        <v>278.53440524523904</v>
      </c>
      <c r="K167" s="75">
        <f>(INDEX('Resin Fractions'!$A$24:$I$41,MATCH('Waste Estimate from Population'!$A167,'Resin Fractions'!$A$24:$A$41,0),MATCH('Waste Estimate from Population'!K$1,'Resin Fractions'!$A$24:$I$24,0)))*(VLOOKUP($A167,'Waste Per Capita'!$A$3:$C$18,3,FALSE))*$C167</f>
        <v>4655.1221346377006</v>
      </c>
    </row>
    <row r="168" spans="1:11" x14ac:dyDescent="0.2">
      <c r="A168" s="13">
        <v>2018</v>
      </c>
      <c r="B168" s="68" t="s">
        <v>131</v>
      </c>
      <c r="C168" s="70">
        <v>436813</v>
      </c>
      <c r="D168" s="75">
        <f>(INDEX('Resin Fractions'!$A$24:$I$41,MATCH('Waste Estimate from Population'!$A168,'Resin Fractions'!$A$24:$A$41,0),MATCH('Waste Estimate from Population'!D$1,'Resin Fractions'!$A$24:$I$24,0)))*(VLOOKUP($A168,'Waste Per Capita'!$A$3:$C$18,3,FALSE))*$C168</f>
        <v>3680.6111764346406</v>
      </c>
      <c r="E168" s="75">
        <f>(INDEX('Resin Fractions'!$A$24:$I$41,MATCH('Waste Estimate from Population'!$A168,'Resin Fractions'!$A$24:$A$41,0),MATCH('Waste Estimate from Population'!E$1,'Resin Fractions'!$A$24:$I$24,0)))*(VLOOKUP($A168,'Waste Per Capita'!$A$3:$C$18,3,FALSE))*$C168</f>
        <v>7592.227863598594</v>
      </c>
      <c r="F168" s="75">
        <f>(INDEX('Resin Fractions'!$A$24:$I$41,MATCH('Waste Estimate from Population'!$A168,'Resin Fractions'!$A$24:$A$41,0),MATCH('Waste Estimate from Population'!F$1,'Resin Fractions'!$A$24:$I$24,0)))*(VLOOKUP($A168,'Waste Per Capita'!$A$3:$C$18,3,FALSE))*$C168</f>
        <v>9476.1000548799675</v>
      </c>
      <c r="G168" s="75">
        <f>(INDEX('Resin Fractions'!$A$24:$I$41,MATCH('Waste Estimate from Population'!$A168,'Resin Fractions'!$A$24:$A$41,0),MATCH('Waste Estimate from Population'!G$1,'Resin Fractions'!$A$24:$I$24,0)))*(VLOOKUP($A168,'Waste Per Capita'!$A$3:$C$18,3,FALSE))*$C168</f>
        <v>19709.169147584409</v>
      </c>
      <c r="H168" s="75">
        <f>(INDEX('Resin Fractions'!$A$24:$I$41,MATCH('Waste Estimate from Population'!$A168,'Resin Fractions'!$A$24:$A$41,0),MATCH('Waste Estimate from Population'!H$1,'Resin Fractions'!$A$24:$I$24,0)))*(VLOOKUP($A168,'Waste Per Capita'!$A$3:$C$18,3,FALSE))*$C168</f>
        <v>641.76251136559438</v>
      </c>
      <c r="I168" s="75">
        <f>(INDEX('Resin Fractions'!$A$24:$I$41,MATCH('Waste Estimate from Population'!$A168,'Resin Fractions'!$A$24:$A$41,0),MATCH('Waste Estimate from Population'!I$1,'Resin Fractions'!$A$24:$I$24,0)))*(VLOOKUP($A168,'Waste Per Capita'!$A$3:$C$18,3,FALSE))*$C168</f>
        <v>1769.2943058768994</v>
      </c>
      <c r="J168" s="75">
        <f>(INDEX('Resin Fractions'!$A$24:$I$41,MATCH('Waste Estimate from Population'!$A168,'Resin Fractions'!$A$24:$A$41,0),MATCH('Waste Estimate from Population'!J$1,'Resin Fractions'!$A$24:$I$24,0)))*(VLOOKUP($A168,'Waste Per Capita'!$A$3:$C$18,3,FALSE))*$C168</f>
        <v>2728.2755725616908</v>
      </c>
      <c r="K168" s="75">
        <f>(INDEX('Resin Fractions'!$A$24:$I$41,MATCH('Waste Estimate from Population'!$A168,'Resin Fractions'!$A$24:$A$41,0),MATCH('Waste Estimate from Population'!K$1,'Resin Fractions'!$A$24:$I$24,0)))*(VLOOKUP($A168,'Waste Per Capita'!$A$3:$C$18,3,FALSE))*$C168</f>
        <v>45597.440632301783</v>
      </c>
    </row>
    <row r="169" spans="1:11" x14ac:dyDescent="0.2">
      <c r="A169" s="13">
        <v>2018</v>
      </c>
      <c r="B169" s="68" t="s">
        <v>132</v>
      </c>
      <c r="C169" s="70">
        <v>500485</v>
      </c>
      <c r="D169" s="75">
        <f>(INDEX('Resin Fractions'!$A$24:$I$41,MATCH('Waste Estimate from Population'!$A169,'Resin Fractions'!$A$24:$A$41,0),MATCH('Waste Estimate from Population'!D$1,'Resin Fractions'!$A$24:$I$24,0)))*(VLOOKUP($A169,'Waste Per Capita'!$A$3:$C$18,3,FALSE))*$C169</f>
        <v>4217.1150690063969</v>
      </c>
      <c r="E169" s="75">
        <f>(INDEX('Resin Fractions'!$A$24:$I$41,MATCH('Waste Estimate from Population'!$A169,'Resin Fractions'!$A$24:$A$41,0),MATCH('Waste Estimate from Population'!E$1,'Resin Fractions'!$A$24:$I$24,0)))*(VLOOKUP($A169,'Waste Per Capita'!$A$3:$C$18,3,FALSE))*$C169</f>
        <v>8698.9081421870287</v>
      </c>
      <c r="F169" s="75">
        <f>(INDEX('Resin Fractions'!$A$24:$I$41,MATCH('Waste Estimate from Population'!$A169,'Resin Fractions'!$A$24:$A$41,0),MATCH('Waste Estimate from Population'!F$1,'Resin Fractions'!$A$24:$I$24,0)))*(VLOOKUP($A169,'Waste Per Capita'!$A$3:$C$18,3,FALSE))*$C169</f>
        <v>10857.382760967737</v>
      </c>
      <c r="G169" s="75">
        <f>(INDEX('Resin Fractions'!$A$24:$I$41,MATCH('Waste Estimate from Population'!$A169,'Resin Fractions'!$A$24:$A$41,0),MATCH('Waste Estimate from Population'!G$1,'Resin Fractions'!$A$24:$I$24,0)))*(VLOOKUP($A169,'Waste Per Capita'!$A$3:$C$18,3,FALSE))*$C169</f>
        <v>22582.074070205745</v>
      </c>
      <c r="H169" s="75">
        <f>(INDEX('Resin Fractions'!$A$24:$I$41,MATCH('Waste Estimate from Population'!$A169,'Resin Fractions'!$A$24:$A$41,0),MATCH('Waste Estimate from Population'!H$1,'Resin Fractions'!$A$24:$I$24,0)))*(VLOOKUP($A169,'Waste Per Capita'!$A$3:$C$18,3,FALSE))*$C169</f>
        <v>735.30895486354461</v>
      </c>
      <c r="I169" s="75">
        <f>(INDEX('Resin Fractions'!$A$24:$I$41,MATCH('Waste Estimate from Population'!$A169,'Resin Fractions'!$A$24:$A$41,0),MATCH('Waste Estimate from Population'!I$1,'Resin Fractions'!$A$24:$I$24,0)))*(VLOOKUP($A169,'Waste Per Capita'!$A$3:$C$18,3,FALSE))*$C169</f>
        <v>2027.1953002241235</v>
      </c>
      <c r="J169" s="75">
        <f>(INDEX('Resin Fractions'!$A$24:$I$41,MATCH('Waste Estimate from Population'!$A169,'Resin Fractions'!$A$24:$A$41,0),MATCH('Waste Estimate from Population'!J$1,'Resin Fractions'!$A$24:$I$24,0)))*(VLOOKUP($A169,'Waste Per Capita'!$A$3:$C$18,3,FALSE))*$C169</f>
        <v>3125.9623681839548</v>
      </c>
      <c r="K169" s="75">
        <f>(INDEX('Resin Fractions'!$A$24:$I$41,MATCH('Waste Estimate from Population'!$A169,'Resin Fractions'!$A$24:$A$41,0),MATCH('Waste Estimate from Population'!K$1,'Resin Fractions'!$A$24:$I$24,0)))*(VLOOKUP($A169,'Waste Per Capita'!$A$3:$C$18,3,FALSE))*$C169</f>
        <v>52243.946665638519</v>
      </c>
    </row>
    <row r="170" spans="1:11" x14ac:dyDescent="0.2">
      <c r="A170" s="13">
        <v>2018</v>
      </c>
      <c r="B170" s="68" t="s">
        <v>133</v>
      </c>
      <c r="C170" s="70">
        <v>550289</v>
      </c>
      <c r="D170" s="75">
        <f>(INDEX('Resin Fractions'!$A$24:$I$41,MATCH('Waste Estimate from Population'!$A170,'Resin Fractions'!$A$24:$A$41,0),MATCH('Waste Estimate from Population'!D$1,'Resin Fractions'!$A$24:$I$24,0)))*(VLOOKUP($A170,'Waste Per Capita'!$A$3:$C$18,3,FALSE))*$C170</f>
        <v>4636.7664050040676</v>
      </c>
      <c r="E170" s="75">
        <f>(INDEX('Resin Fractions'!$A$24:$I$41,MATCH('Waste Estimate from Population'!$A170,'Resin Fractions'!$A$24:$A$41,0),MATCH('Waste Estimate from Population'!E$1,'Resin Fractions'!$A$24:$I$24,0)))*(VLOOKUP($A170,'Waste Per Capita'!$A$3:$C$18,3,FALSE))*$C170</f>
        <v>9564.54931247881</v>
      </c>
      <c r="F170" s="75">
        <f>(INDEX('Resin Fractions'!$A$24:$I$41,MATCH('Waste Estimate from Population'!$A170,'Resin Fractions'!$A$24:$A$41,0),MATCH('Waste Estimate from Population'!F$1,'Resin Fractions'!$A$24:$I$24,0)))*(VLOOKUP($A170,'Waste Per Capita'!$A$3:$C$18,3,FALSE))*$C170</f>
        <v>11937.81692188612</v>
      </c>
      <c r="G170" s="75">
        <f>(INDEX('Resin Fractions'!$A$24:$I$41,MATCH('Waste Estimate from Population'!$A170,'Resin Fractions'!$A$24:$A$41,0),MATCH('Waste Estimate from Population'!G$1,'Resin Fractions'!$A$24:$I$24,0)))*(VLOOKUP($A170,'Waste Per Capita'!$A$3:$C$18,3,FALSE))*$C170</f>
        <v>24829.249543981237</v>
      </c>
      <c r="H170" s="75">
        <f>(INDEX('Resin Fractions'!$A$24:$I$41,MATCH('Waste Estimate from Population'!$A170,'Resin Fractions'!$A$24:$A$41,0),MATCH('Waste Estimate from Population'!H$1,'Resin Fractions'!$A$24:$I$24,0)))*(VLOOKUP($A170,'Waste Per Capita'!$A$3:$C$18,3,FALSE))*$C170</f>
        <v>808.48063271207945</v>
      </c>
      <c r="I170" s="75">
        <f>(INDEX('Resin Fractions'!$A$24:$I$41,MATCH('Waste Estimate from Population'!$A170,'Resin Fractions'!$A$24:$A$41,0),MATCH('Waste Estimate from Population'!I$1,'Resin Fractions'!$A$24:$I$24,0)))*(VLOOKUP($A170,'Waste Per Capita'!$A$3:$C$18,3,FALSE))*$C170</f>
        <v>2228.9244923724641</v>
      </c>
      <c r="J170" s="75">
        <f>(INDEX('Resin Fractions'!$A$24:$I$41,MATCH('Waste Estimate from Population'!$A170,'Resin Fractions'!$A$24:$A$41,0),MATCH('Waste Estimate from Population'!J$1,'Resin Fractions'!$A$24:$I$24,0)))*(VLOOKUP($A170,'Waste Per Capita'!$A$3:$C$18,3,FALSE))*$C170</f>
        <v>3437.0314907051766</v>
      </c>
      <c r="K170" s="75">
        <f>(INDEX('Resin Fractions'!$A$24:$I$41,MATCH('Waste Estimate from Population'!$A170,'Resin Fractions'!$A$24:$A$41,0),MATCH('Waste Estimate from Population'!K$1,'Resin Fractions'!$A$24:$I$24,0)))*(VLOOKUP($A170,'Waste Per Capita'!$A$3:$C$18,3,FALSE))*$C170</f>
        <v>57442.818799139946</v>
      </c>
    </row>
    <row r="171" spans="1:11" x14ac:dyDescent="0.2">
      <c r="A171" s="13">
        <v>2018</v>
      </c>
      <c r="B171" s="68" t="s">
        <v>134</v>
      </c>
      <c r="C171" s="70">
        <v>100514</v>
      </c>
      <c r="D171" s="75">
        <f>(INDEX('Resin Fractions'!$A$24:$I$41,MATCH('Waste Estimate from Population'!$A171,'Resin Fractions'!$A$24:$A$41,0),MATCH('Waste Estimate from Population'!D$1,'Resin Fractions'!$A$24:$I$24,0)))*(VLOOKUP($A171,'Waste Per Capita'!$A$3:$C$18,3,FALSE))*$C171</f>
        <v>846.93667951309021</v>
      </c>
      <c r="E171" s="75">
        <f>(INDEX('Resin Fractions'!$A$24:$I$41,MATCH('Waste Estimate from Population'!$A171,'Resin Fractions'!$A$24:$A$41,0),MATCH('Waste Estimate from Population'!E$1,'Resin Fractions'!$A$24:$I$24,0)))*(VLOOKUP($A171,'Waste Per Capita'!$A$3:$C$18,3,FALSE))*$C171</f>
        <v>1747.0294874047913</v>
      </c>
      <c r="F171" s="75">
        <f>(INDEX('Resin Fractions'!$A$24:$I$41,MATCH('Waste Estimate from Population'!$A171,'Resin Fractions'!$A$24:$A$41,0),MATCH('Waste Estimate from Population'!F$1,'Resin Fractions'!$A$24:$I$24,0)))*(VLOOKUP($A171,'Waste Per Capita'!$A$3:$C$18,3,FALSE))*$C171</f>
        <v>2180.5228345223359</v>
      </c>
      <c r="G171" s="75">
        <f>(INDEX('Resin Fractions'!$A$24:$I$41,MATCH('Waste Estimate from Population'!$A171,'Resin Fractions'!$A$24:$A$41,0),MATCH('Waste Estimate from Population'!G$1,'Resin Fractions'!$A$24:$I$24,0)))*(VLOOKUP($A171,'Waste Per Capita'!$A$3:$C$18,3,FALSE))*$C171</f>
        <v>4535.2300130726408</v>
      </c>
      <c r="H171" s="75">
        <f>(INDEX('Resin Fractions'!$A$24:$I$41,MATCH('Waste Estimate from Population'!$A171,'Resin Fractions'!$A$24:$A$41,0),MATCH('Waste Estimate from Population'!H$1,'Resin Fractions'!$A$24:$I$24,0)))*(VLOOKUP($A171,'Waste Per Capita'!$A$3:$C$18,3,FALSE))*$C171</f>
        <v>147.6744443672724</v>
      </c>
      <c r="I171" s="75">
        <f>(INDEX('Resin Fractions'!$A$24:$I$41,MATCH('Waste Estimate from Population'!$A171,'Resin Fractions'!$A$24:$A$41,0),MATCH('Waste Estimate from Population'!I$1,'Resin Fractions'!$A$24:$I$24,0)))*(VLOOKUP($A171,'Waste Per Capita'!$A$3:$C$18,3,FALSE))*$C171</f>
        <v>407.12810255397773</v>
      </c>
      <c r="J171" s="75">
        <f>(INDEX('Resin Fractions'!$A$24:$I$41,MATCH('Waste Estimate from Population'!$A171,'Resin Fractions'!$A$24:$A$41,0),MATCH('Waste Estimate from Population'!J$1,'Resin Fractions'!$A$24:$I$24,0)))*(VLOOKUP($A171,'Waste Per Capita'!$A$3:$C$18,3,FALSE))*$C171</f>
        <v>627.7969998614185</v>
      </c>
      <c r="K171" s="75">
        <f>(INDEX('Resin Fractions'!$A$24:$I$41,MATCH('Waste Estimate from Population'!$A171,'Resin Fractions'!$A$24:$A$41,0),MATCH('Waste Estimate from Population'!K$1,'Resin Fractions'!$A$24:$I$24,0)))*(VLOOKUP($A171,'Waste Per Capita'!$A$3:$C$18,3,FALSE))*$C171</f>
        <v>10492.318561295524</v>
      </c>
    </row>
    <row r="172" spans="1:11" x14ac:dyDescent="0.2">
      <c r="A172" s="13">
        <v>2018</v>
      </c>
      <c r="B172" s="68" t="s">
        <v>135</v>
      </c>
      <c r="C172" s="70">
        <v>64353</v>
      </c>
      <c r="D172" s="75">
        <f>(INDEX('Resin Fractions'!$A$24:$I$41,MATCH('Waste Estimate from Population'!$A172,'Resin Fractions'!$A$24:$A$41,0),MATCH('Waste Estimate from Population'!D$1,'Resin Fractions'!$A$24:$I$24,0)))*(VLOOKUP($A172,'Waste Per Capita'!$A$3:$C$18,3,FALSE))*$C172</f>
        <v>542.24203729536077</v>
      </c>
      <c r="E172" s="75">
        <f>(INDEX('Resin Fractions'!$A$24:$I$41,MATCH('Waste Estimate from Population'!$A172,'Resin Fractions'!$A$24:$A$41,0),MATCH('Waste Estimate from Population'!E$1,'Resin Fractions'!$A$24:$I$24,0)))*(VLOOKUP($A172,'Waste Per Capita'!$A$3:$C$18,3,FALSE))*$C172</f>
        <v>1118.5167101394884</v>
      </c>
      <c r="F172" s="75">
        <f>(INDEX('Resin Fractions'!$A$24:$I$41,MATCH('Waste Estimate from Population'!$A172,'Resin Fractions'!$A$24:$A$41,0),MATCH('Waste Estimate from Population'!F$1,'Resin Fractions'!$A$24:$I$24,0)))*(VLOOKUP($A172,'Waste Per Capita'!$A$3:$C$18,3,FALSE))*$C172</f>
        <v>1396.0561311858633</v>
      </c>
      <c r="G172" s="75">
        <f>(INDEX('Resin Fractions'!$A$24:$I$41,MATCH('Waste Estimate from Population'!$A172,'Resin Fractions'!$A$24:$A$41,0),MATCH('Waste Estimate from Population'!G$1,'Resin Fractions'!$A$24:$I$24,0)))*(VLOOKUP($A172,'Waste Per Capita'!$A$3:$C$18,3,FALSE))*$C172</f>
        <v>2903.6319023346364</v>
      </c>
      <c r="H172" s="75">
        <f>(INDEX('Resin Fractions'!$A$24:$I$41,MATCH('Waste Estimate from Population'!$A172,'Resin Fractions'!$A$24:$A$41,0),MATCH('Waste Estimate from Population'!H$1,'Resin Fractions'!$A$24:$I$24,0)))*(VLOOKUP($A172,'Waste Per Capita'!$A$3:$C$18,3,FALSE))*$C172</f>
        <v>94.546963789791278</v>
      </c>
      <c r="I172" s="75">
        <f>(INDEX('Resin Fractions'!$A$24:$I$41,MATCH('Waste Estimate from Population'!$A172,'Resin Fractions'!$A$24:$A$41,0),MATCH('Waste Estimate from Population'!I$1,'Resin Fractions'!$A$24:$I$24,0)))*(VLOOKUP($A172,'Waste Per Capita'!$A$3:$C$18,3,FALSE))*$C172</f>
        <v>260.65935873267534</v>
      </c>
      <c r="J172" s="75">
        <f>(INDEX('Resin Fractions'!$A$24:$I$41,MATCH('Waste Estimate from Population'!$A172,'Resin Fractions'!$A$24:$A$41,0),MATCH('Waste Estimate from Population'!J$1,'Resin Fractions'!$A$24:$I$24,0)))*(VLOOKUP($A172,'Waste Per Capita'!$A$3:$C$18,3,FALSE))*$C172</f>
        <v>401.94023053586426</v>
      </c>
      <c r="K172" s="75">
        <f>(INDEX('Resin Fractions'!$A$24:$I$41,MATCH('Waste Estimate from Population'!$A172,'Resin Fractions'!$A$24:$A$41,0),MATCH('Waste Estimate from Population'!K$1,'Resin Fractions'!$A$24:$I$24,0)))*(VLOOKUP($A172,'Waste Per Capita'!$A$3:$C$18,3,FALSE))*$C172</f>
        <v>6717.593334013678</v>
      </c>
    </row>
    <row r="173" spans="1:11" x14ac:dyDescent="0.2">
      <c r="A173" s="13">
        <v>2018</v>
      </c>
      <c r="B173" s="68" t="s">
        <v>136</v>
      </c>
      <c r="C173" s="70">
        <v>13639</v>
      </c>
      <c r="D173" s="75">
        <f>(INDEX('Resin Fractions'!$A$24:$I$41,MATCH('Waste Estimate from Population'!$A173,'Resin Fractions'!$A$24:$A$41,0),MATCH('Waste Estimate from Population'!D$1,'Resin Fractions'!$A$24:$I$24,0)))*(VLOOKUP($A173,'Waste Per Capita'!$A$3:$C$18,3,FALSE))*$C173</f>
        <v>114.92298955249056</v>
      </c>
      <c r="E173" s="75">
        <f>(INDEX('Resin Fractions'!$A$24:$I$41,MATCH('Waste Estimate from Population'!$A173,'Resin Fractions'!$A$24:$A$41,0),MATCH('Waste Estimate from Population'!E$1,'Resin Fractions'!$A$24:$I$24,0)))*(VLOOKUP($A173,'Waste Per Capita'!$A$3:$C$18,3,FALSE))*$C173</f>
        <v>237.05886919945428</v>
      </c>
      <c r="F173" s="75">
        <f>(INDEX('Resin Fractions'!$A$24:$I$41,MATCH('Waste Estimate from Population'!$A173,'Resin Fractions'!$A$24:$A$41,0),MATCH('Waste Estimate from Population'!F$1,'Resin Fractions'!$A$24:$I$24,0)))*(VLOOKUP($A173,'Waste Per Capita'!$A$3:$C$18,3,FALSE))*$C173</f>
        <v>295.8806826914672</v>
      </c>
      <c r="G173" s="75">
        <f>(INDEX('Resin Fractions'!$A$24:$I$41,MATCH('Waste Estimate from Population'!$A173,'Resin Fractions'!$A$24:$A$41,0),MATCH('Waste Estimate from Population'!G$1,'Resin Fractions'!$A$24:$I$24,0)))*(VLOOKUP($A173,'Waste Per Capita'!$A$3:$C$18,3,FALSE))*$C173</f>
        <v>615.39688151200573</v>
      </c>
      <c r="H173" s="75">
        <f>(INDEX('Resin Fractions'!$A$24:$I$41,MATCH('Waste Estimate from Population'!$A173,'Resin Fractions'!$A$24:$A$41,0),MATCH('Waste Estimate from Population'!H$1,'Resin Fractions'!$A$24:$I$24,0)))*(VLOOKUP($A173,'Waste Per Capita'!$A$3:$C$18,3,FALSE))*$C173</f>
        <v>20.038320499882882</v>
      </c>
      <c r="I173" s="75">
        <f>(INDEX('Resin Fractions'!$A$24:$I$41,MATCH('Waste Estimate from Population'!$A173,'Resin Fractions'!$A$24:$A$41,0),MATCH('Waste Estimate from Population'!I$1,'Resin Fractions'!$A$24:$I$24,0)))*(VLOOKUP($A173,'Waste Per Capita'!$A$3:$C$18,3,FALSE))*$C173</f>
        <v>55.24424648042762</v>
      </c>
      <c r="J173" s="75">
        <f>(INDEX('Resin Fractions'!$A$24:$I$41,MATCH('Waste Estimate from Population'!$A173,'Resin Fractions'!$A$24:$A$41,0),MATCH('Waste Estimate from Population'!J$1,'Resin Fractions'!$A$24:$I$24,0)))*(VLOOKUP($A173,'Waste Per Capita'!$A$3:$C$18,3,FALSE))*$C173</f>
        <v>85.187369730683159</v>
      </c>
      <c r="K173" s="75">
        <f>(INDEX('Resin Fractions'!$A$24:$I$41,MATCH('Waste Estimate from Population'!$A173,'Resin Fractions'!$A$24:$A$41,0),MATCH('Waste Estimate from Population'!K$1,'Resin Fractions'!$A$24:$I$24,0)))*(VLOOKUP($A173,'Waste Per Capita'!$A$3:$C$18,3,FALSE))*$C173</f>
        <v>1423.729359666411</v>
      </c>
    </row>
    <row r="174" spans="1:11" x14ac:dyDescent="0.2">
      <c r="A174" s="13">
        <v>2018</v>
      </c>
      <c r="B174" s="68" t="s">
        <v>137</v>
      </c>
      <c r="C174" s="70">
        <v>472348</v>
      </c>
      <c r="D174" s="75">
        <f>(INDEX('Resin Fractions'!$A$24:$I$41,MATCH('Waste Estimate from Population'!$A174,'Resin Fractions'!$A$24:$A$41,0),MATCH('Waste Estimate from Population'!D$1,'Resin Fractions'!$A$24:$I$24,0)))*(VLOOKUP($A174,'Waste Per Capita'!$A$3:$C$18,3,FALSE))*$C174</f>
        <v>3980.031107056222</v>
      </c>
      <c r="E174" s="75">
        <f>(INDEX('Resin Fractions'!$A$24:$I$41,MATCH('Waste Estimate from Population'!$A174,'Resin Fractions'!$A$24:$A$41,0),MATCH('Waste Estimate from Population'!E$1,'Resin Fractions'!$A$24:$I$24,0)))*(VLOOKUP($A174,'Waste Per Capita'!$A$3:$C$18,3,FALSE))*$C174</f>
        <v>8209.8601619344408</v>
      </c>
      <c r="F174" s="75">
        <f>(INDEX('Resin Fractions'!$A$24:$I$41,MATCH('Waste Estimate from Population'!$A174,'Resin Fractions'!$A$24:$A$41,0),MATCH('Waste Estimate from Population'!F$1,'Resin Fractions'!$A$24:$I$24,0)))*(VLOOKUP($A174,'Waste Per Capita'!$A$3:$C$18,3,FALSE))*$C174</f>
        <v>10246.986487861952</v>
      </c>
      <c r="G174" s="75">
        <f>(INDEX('Resin Fractions'!$A$24:$I$41,MATCH('Waste Estimate from Population'!$A174,'Resin Fractions'!$A$24:$A$41,0),MATCH('Waste Estimate from Population'!G$1,'Resin Fractions'!$A$24:$I$24,0)))*(VLOOKUP($A174,'Waste Per Capita'!$A$3:$C$18,3,FALSE))*$C174</f>
        <v>21312.521899584492</v>
      </c>
      <c r="H174" s="75">
        <f>(INDEX('Resin Fractions'!$A$24:$I$41,MATCH('Waste Estimate from Population'!$A174,'Resin Fractions'!$A$24:$A$41,0),MATCH('Waste Estimate from Population'!H$1,'Resin Fractions'!$A$24:$I$24,0)))*(VLOOKUP($A174,'Waste Per Capita'!$A$3:$C$18,3,FALSE))*$C174</f>
        <v>693.97027725483395</v>
      </c>
      <c r="I174" s="75">
        <f>(INDEX('Resin Fractions'!$A$24:$I$41,MATCH('Waste Estimate from Population'!$A174,'Resin Fractions'!$A$24:$A$41,0),MATCH('Waste Estimate from Population'!I$1,'Resin Fractions'!$A$24:$I$24,0)))*(VLOOKUP($A174,'Waste Per Capita'!$A$3:$C$18,3,FALSE))*$C174</f>
        <v>1913.2274607036459</v>
      </c>
      <c r="J174" s="75">
        <f>(INDEX('Resin Fractions'!$A$24:$I$41,MATCH('Waste Estimate from Population'!$A174,'Resin Fractions'!$A$24:$A$41,0),MATCH('Waste Estimate from Population'!J$1,'Resin Fractions'!$A$24:$I$24,0)))*(VLOOKUP($A174,'Waste Per Capita'!$A$3:$C$18,3,FALSE))*$C174</f>
        <v>2950.2224296171808</v>
      </c>
      <c r="K174" s="75">
        <f>(INDEX('Resin Fractions'!$A$24:$I$41,MATCH('Waste Estimate from Population'!$A174,'Resin Fractions'!$A$24:$A$41,0),MATCH('Waste Estimate from Population'!K$1,'Resin Fractions'!$A$24:$I$24,0)))*(VLOOKUP($A174,'Waste Per Capita'!$A$3:$C$18,3,FALSE))*$C174</f>
        <v>49306.819824012753</v>
      </c>
    </row>
    <row r="175" spans="1:11" x14ac:dyDescent="0.2">
      <c r="A175" s="13">
        <v>2018</v>
      </c>
      <c r="B175" s="68" t="s">
        <v>138</v>
      </c>
      <c r="C175" s="70">
        <v>54733</v>
      </c>
      <c r="D175" s="75">
        <f>(INDEX('Resin Fractions'!$A$24:$I$41,MATCH('Waste Estimate from Population'!$A175,'Resin Fractions'!$A$24:$A$41,0),MATCH('Waste Estimate from Population'!D$1,'Resin Fractions'!$A$24:$I$24,0)))*(VLOOKUP($A175,'Waste Per Capita'!$A$3:$C$18,3,FALSE))*$C175</f>
        <v>461.18337027468772</v>
      </c>
      <c r="E175" s="75">
        <f>(INDEX('Resin Fractions'!$A$24:$I$41,MATCH('Waste Estimate from Population'!$A175,'Resin Fractions'!$A$24:$A$41,0),MATCH('Waste Estimate from Population'!E$1,'Resin Fractions'!$A$24:$I$24,0)))*(VLOOKUP($A175,'Waste Per Capita'!$A$3:$C$18,3,FALSE))*$C175</f>
        <v>951.31190614368586</v>
      </c>
      <c r="F175" s="75">
        <f>(INDEX('Resin Fractions'!$A$24:$I$41,MATCH('Waste Estimate from Population'!$A175,'Resin Fractions'!$A$24:$A$41,0),MATCH('Waste Estimate from Population'!F$1,'Resin Fractions'!$A$24:$I$24,0)))*(VLOOKUP($A175,'Waste Per Capita'!$A$3:$C$18,3,FALSE))*$C175</f>
        <v>1187.3625196680164</v>
      </c>
      <c r="G175" s="75">
        <f>(INDEX('Resin Fractions'!$A$24:$I$41,MATCH('Waste Estimate from Population'!$A175,'Resin Fractions'!$A$24:$A$41,0),MATCH('Waste Estimate from Population'!G$1,'Resin Fractions'!$A$24:$I$24,0)))*(VLOOKUP($A175,'Waste Per Capita'!$A$3:$C$18,3,FALSE))*$C175</f>
        <v>2469.573833550598</v>
      </c>
      <c r="H175" s="75">
        <f>(INDEX('Resin Fractions'!$A$24:$I$41,MATCH('Waste Estimate from Population'!$A175,'Resin Fractions'!$A$24:$A$41,0),MATCH('Waste Estimate from Population'!H$1,'Resin Fractions'!$A$24:$I$24,0)))*(VLOOKUP($A175,'Waste Per Capita'!$A$3:$C$18,3,FALSE))*$C175</f>
        <v>80.413329123842644</v>
      </c>
      <c r="I175" s="75">
        <f>(INDEX('Resin Fractions'!$A$24:$I$41,MATCH('Waste Estimate from Population'!$A175,'Resin Fractions'!$A$24:$A$41,0),MATCH('Waste Estimate from Population'!I$1,'Resin Fractions'!$A$24:$I$24,0)))*(VLOOKUP($A175,'Waste Per Capita'!$A$3:$C$18,3,FALSE))*$C175</f>
        <v>221.69391763422868</v>
      </c>
      <c r="J175" s="75">
        <f>(INDEX('Resin Fractions'!$A$24:$I$41,MATCH('Waste Estimate from Population'!$A175,'Resin Fractions'!$A$24:$A$41,0),MATCH('Waste Estimate from Population'!J$1,'Resin Fractions'!$A$24:$I$24,0)))*(VLOOKUP($A175,'Waste Per Capita'!$A$3:$C$18,3,FALSE))*$C175</f>
        <v>341.85499724829396</v>
      </c>
      <c r="K175" s="75">
        <f>(INDEX('Resin Fractions'!$A$24:$I$41,MATCH('Waste Estimate from Population'!$A175,'Resin Fractions'!$A$24:$A$41,0),MATCH('Waste Estimate from Population'!K$1,'Resin Fractions'!$A$24:$I$24,0)))*(VLOOKUP($A175,'Waste Per Capita'!$A$3:$C$18,3,FALSE))*$C175</f>
        <v>5713.393873643352</v>
      </c>
    </row>
    <row r="176" spans="1:11" x14ac:dyDescent="0.2">
      <c r="A176" s="13">
        <v>2018</v>
      </c>
      <c r="B176" s="68" t="s">
        <v>139</v>
      </c>
      <c r="C176" s="70">
        <v>848112</v>
      </c>
      <c r="D176" s="75">
        <f>(INDEX('Resin Fractions'!$A$24:$I$41,MATCH('Waste Estimate from Population'!$A176,'Resin Fractions'!$A$24:$A$41,0),MATCH('Waste Estimate from Population'!D$1,'Resin Fractions'!$A$24:$I$24,0)))*(VLOOKUP($A176,'Waste Per Capita'!$A$3:$C$18,3,FALSE))*$C176</f>
        <v>7146.2399380703773</v>
      </c>
      <c r="E176" s="75">
        <f>(INDEX('Resin Fractions'!$A$24:$I$41,MATCH('Waste Estimate from Population'!$A176,'Resin Fractions'!$A$24:$A$41,0),MATCH('Waste Estimate from Population'!E$1,'Resin Fractions'!$A$24:$I$24,0)))*(VLOOKUP($A176,'Waste Per Capita'!$A$3:$C$18,3,FALSE))*$C176</f>
        <v>14740.997996516429</v>
      </c>
      <c r="F176" s="75">
        <f>(INDEX('Resin Fractions'!$A$24:$I$41,MATCH('Waste Estimate from Population'!$A176,'Resin Fractions'!$A$24:$A$41,0),MATCH('Waste Estimate from Population'!F$1,'Resin Fractions'!$A$24:$I$24,0)))*(VLOOKUP($A176,'Waste Per Capita'!$A$3:$C$18,3,FALSE))*$C176</f>
        <v>18398.706471062807</v>
      </c>
      <c r="G176" s="75">
        <f>(INDEX('Resin Fractions'!$A$24:$I$41,MATCH('Waste Estimate from Population'!$A176,'Resin Fractions'!$A$24:$A$41,0),MATCH('Waste Estimate from Population'!G$1,'Resin Fractions'!$A$24:$I$24,0)))*(VLOOKUP($A176,'Waste Per Capita'!$A$3:$C$18,3,FALSE))*$C176</f>
        <v>38267.136884882333</v>
      </c>
      <c r="H176" s="75">
        <f>(INDEX('Resin Fractions'!$A$24:$I$41,MATCH('Waste Estimate from Population'!$A176,'Resin Fractions'!$A$24:$A$41,0),MATCH('Waste Estimate from Population'!H$1,'Resin Fractions'!$A$24:$I$24,0)))*(VLOOKUP($A176,'Waste Per Capita'!$A$3:$C$18,3,FALSE))*$C176</f>
        <v>1246.0400378177778</v>
      </c>
      <c r="I176" s="75">
        <f>(INDEX('Resin Fractions'!$A$24:$I$41,MATCH('Waste Estimate from Population'!$A176,'Resin Fractions'!$A$24:$A$41,0),MATCH('Waste Estimate from Population'!I$1,'Resin Fractions'!$A$24:$I$24,0)))*(VLOOKUP($A176,'Waste Per Capita'!$A$3:$C$18,3,FALSE))*$C176</f>
        <v>3435.2451331482098</v>
      </c>
      <c r="J176" s="75">
        <f>(INDEX('Resin Fractions'!$A$24:$I$41,MATCH('Waste Estimate from Population'!$A176,'Resin Fractions'!$A$24:$A$41,0),MATCH('Waste Estimate from Population'!J$1,'Resin Fractions'!$A$24:$I$24,0)))*(VLOOKUP($A176,'Waste Per Capita'!$A$3:$C$18,3,FALSE))*$C176</f>
        <v>5297.194113720152</v>
      </c>
      <c r="K176" s="75">
        <f>(INDEX('Resin Fractions'!$A$24:$I$41,MATCH('Waste Estimate from Population'!$A176,'Resin Fractions'!$A$24:$A$41,0),MATCH('Waste Estimate from Population'!K$1,'Resin Fractions'!$A$24:$I$24,0)))*(VLOOKUP($A176,'Waste Per Capita'!$A$3:$C$18,3,FALSE))*$C176</f>
        <v>88531.560575218071</v>
      </c>
    </row>
    <row r="177" spans="1:11" x14ac:dyDescent="0.2">
      <c r="A177" s="13">
        <v>2018</v>
      </c>
      <c r="B177" s="68" t="s">
        <v>140</v>
      </c>
      <c r="C177" s="70">
        <v>219651</v>
      </c>
      <c r="D177" s="75">
        <f>(INDEX('Resin Fractions'!$A$24:$I$41,MATCH('Waste Estimate from Population'!$A177,'Resin Fractions'!$A$24:$A$41,0),MATCH('Waste Estimate from Population'!D$1,'Resin Fractions'!$A$24:$I$24,0)))*(VLOOKUP($A177,'Waste Per Capita'!$A$3:$C$18,3,FALSE))*$C177</f>
        <v>1850.7918159831443</v>
      </c>
      <c r="E177" s="75">
        <f>(INDEX('Resin Fractions'!$A$24:$I$41,MATCH('Waste Estimate from Population'!$A177,'Resin Fractions'!$A$24:$A$41,0),MATCH('Waste Estimate from Population'!E$1,'Resin Fractions'!$A$24:$I$24,0)))*(VLOOKUP($A177,'Waste Per Capita'!$A$3:$C$18,3,FALSE))*$C177</f>
        <v>3817.744532482538</v>
      </c>
      <c r="F177" s="75">
        <f>(INDEX('Resin Fractions'!$A$24:$I$41,MATCH('Waste Estimate from Population'!$A177,'Resin Fractions'!$A$24:$A$41,0),MATCH('Waste Estimate from Population'!F$1,'Resin Fractions'!$A$24:$I$24,0)))*(VLOOKUP($A177,'Waste Per Capita'!$A$3:$C$18,3,FALSE))*$C177</f>
        <v>4765.0478652293768</v>
      </c>
      <c r="G177" s="75">
        <f>(INDEX('Resin Fractions'!$A$24:$I$41,MATCH('Waste Estimate from Population'!$A177,'Resin Fractions'!$A$24:$A$41,0),MATCH('Waste Estimate from Population'!G$1,'Resin Fractions'!$A$24:$I$24,0)))*(VLOOKUP($A177,'Waste Per Capita'!$A$3:$C$18,3,FALSE))*$C177</f>
        <v>9910.7368884077696</v>
      </c>
      <c r="H177" s="75">
        <f>(INDEX('Resin Fractions'!$A$24:$I$41,MATCH('Waste Estimate from Population'!$A177,'Resin Fractions'!$A$24:$A$41,0),MATCH('Waste Estimate from Population'!H$1,'Resin Fractions'!$A$24:$I$24,0)))*(VLOOKUP($A177,'Waste Per Capita'!$A$3:$C$18,3,FALSE))*$C177</f>
        <v>322.70966611333495</v>
      </c>
      <c r="I177" s="75">
        <f>(INDEX('Resin Fractions'!$A$24:$I$41,MATCH('Waste Estimate from Population'!$A177,'Resin Fractions'!$A$24:$A$41,0),MATCH('Waste Estimate from Population'!I$1,'Resin Fractions'!$A$24:$I$24,0)))*(VLOOKUP($A177,'Waste Per Capita'!$A$3:$C$18,3,FALSE))*$C177</f>
        <v>889.68795246516663</v>
      </c>
      <c r="J177" s="75">
        <f>(INDEX('Resin Fractions'!$A$24:$I$41,MATCH('Waste Estimate from Population'!$A177,'Resin Fractions'!$A$24:$A$41,0),MATCH('Waste Estimate from Population'!J$1,'Resin Fractions'!$A$24:$I$24,0)))*(VLOOKUP($A177,'Waste Per Capita'!$A$3:$C$18,3,FALSE))*$C177</f>
        <v>1371.9107668241284</v>
      </c>
      <c r="K177" s="75">
        <f>(INDEX('Resin Fractions'!$A$24:$I$41,MATCH('Waste Estimate from Population'!$A177,'Resin Fractions'!$A$24:$A$41,0),MATCH('Waste Estimate from Population'!K$1,'Resin Fractions'!$A$24:$I$24,0)))*(VLOOKUP($A177,'Waste Per Capita'!$A$3:$C$18,3,FALSE))*$C177</f>
        <v>22928.629487505452</v>
      </c>
    </row>
    <row r="178" spans="1:11" x14ac:dyDescent="0.2">
      <c r="A178" s="13">
        <v>2018</v>
      </c>
      <c r="B178" s="68" t="s">
        <v>141</v>
      </c>
      <c r="C178" s="70">
        <v>76630</v>
      </c>
      <c r="D178" s="75">
        <f>(INDEX('Resin Fractions'!$A$24:$I$41,MATCH('Waste Estimate from Population'!$A178,'Resin Fractions'!$A$24:$A$41,0),MATCH('Waste Estimate from Population'!D$1,'Resin Fractions'!$A$24:$I$24,0)))*(VLOOKUP($A178,'Waste Per Capita'!$A$3:$C$18,3,FALSE))*$C178</f>
        <v>645.68873740064168</v>
      </c>
      <c r="E178" s="75">
        <f>(INDEX('Resin Fractions'!$A$24:$I$41,MATCH('Waste Estimate from Population'!$A178,'Resin Fractions'!$A$24:$A$41,0),MATCH('Waste Estimate from Population'!E$1,'Resin Fractions'!$A$24:$I$24,0)))*(VLOOKUP($A178,'Waste Per Capita'!$A$3:$C$18,3,FALSE))*$C178</f>
        <v>1331.9027162368343</v>
      </c>
      <c r="F178" s="75">
        <f>(INDEX('Resin Fractions'!$A$24:$I$41,MATCH('Waste Estimate from Population'!$A178,'Resin Fractions'!$A$24:$A$41,0),MATCH('Waste Estimate from Population'!F$1,'Resin Fractions'!$A$24:$I$24,0)))*(VLOOKUP($A178,'Waste Per Capita'!$A$3:$C$18,3,FALSE))*$C178</f>
        <v>1662.3899636811448</v>
      </c>
      <c r="G178" s="75">
        <f>(INDEX('Resin Fractions'!$A$24:$I$41,MATCH('Waste Estimate from Population'!$A178,'Resin Fractions'!$A$24:$A$41,0),MATCH('Waste Estimate from Population'!G$1,'Resin Fractions'!$A$24:$I$24,0)))*(VLOOKUP($A178,'Waste Per Capita'!$A$3:$C$18,3,FALSE))*$C178</f>
        <v>3457.5748244200454</v>
      </c>
      <c r="H178" s="75">
        <f>(INDEX('Resin Fractions'!$A$24:$I$41,MATCH('Waste Estimate from Population'!$A178,'Resin Fractions'!$A$24:$A$41,0),MATCH('Waste Estimate from Population'!H$1,'Resin Fractions'!$A$24:$I$24,0)))*(VLOOKUP($A178,'Waste Per Capita'!$A$3:$C$18,3,FALSE))*$C178</f>
        <v>112.58424370599204</v>
      </c>
      <c r="I178" s="75">
        <f>(INDEX('Resin Fractions'!$A$24:$I$41,MATCH('Waste Estimate from Population'!$A178,'Resin Fractions'!$A$24:$A$41,0),MATCH('Waste Estimate from Population'!I$1,'Resin Fractions'!$A$24:$I$24,0)))*(VLOOKUP($A178,'Waste Per Capita'!$A$3:$C$18,3,FALSE))*$C178</f>
        <v>310.38687644220022</v>
      </c>
      <c r="J178" s="75">
        <f>(INDEX('Resin Fractions'!$A$24:$I$41,MATCH('Waste Estimate from Population'!$A178,'Resin Fractions'!$A$24:$A$41,0),MATCH('Waste Estimate from Population'!J$1,'Resin Fractions'!$A$24:$I$24,0)))*(VLOOKUP($A178,'Waste Per Capita'!$A$3:$C$18,3,FALSE))*$C178</f>
        <v>478.62073043934674</v>
      </c>
      <c r="K178" s="75">
        <f>(INDEX('Resin Fractions'!$A$24:$I$41,MATCH('Waste Estimate from Population'!$A178,'Resin Fractions'!$A$24:$A$41,0),MATCH('Waste Estimate from Population'!K$1,'Resin Fractions'!$A$24:$I$24,0)))*(VLOOKUP($A178,'Waste Per Capita'!$A$3:$C$18,3,FALSE))*$C178</f>
        <v>7999.1480923262034</v>
      </c>
    </row>
    <row r="179" spans="1:11" x14ac:dyDescent="0.2">
      <c r="A179" s="13">
        <v>2018</v>
      </c>
      <c r="B179" s="68" t="s">
        <v>142</v>
      </c>
      <c r="C179" s="71">
        <v>39519535</v>
      </c>
      <c r="D179" s="75">
        <f>(INDEX('Resin Fractions'!$A$24:$I$41,MATCH('Waste Estimate from Population'!$A179,'Resin Fractions'!$A$24:$A$41,0),MATCH('Waste Estimate from Population'!D$1,'Resin Fractions'!$A$24:$I$24,0)))*(VLOOKUP($A179,'Waste Per Capita'!$A$3:$C$18,3,FALSE))*$C179</f>
        <v>332993.84910362086</v>
      </c>
      <c r="E179" s="75">
        <f>(INDEX('Resin Fractions'!$A$24:$I$41,MATCH('Waste Estimate from Population'!$A179,'Resin Fractions'!$A$24:$A$41,0),MATCH('Waste Estimate from Population'!E$1,'Resin Fractions'!$A$24:$I$24,0)))*(VLOOKUP($A179,'Waste Per Capita'!$A$3:$C$18,3,FALSE))*$C179</f>
        <v>686887.32886489155</v>
      </c>
      <c r="F179" s="75">
        <f>(INDEX('Resin Fractions'!$A$24:$I$41,MATCH('Waste Estimate from Population'!$A179,'Resin Fractions'!$A$24:$A$41,0),MATCH('Waste Estimate from Population'!F$1,'Resin Fractions'!$A$24:$I$24,0)))*(VLOOKUP($A179,'Waste Per Capita'!$A$3:$C$18,3,FALSE))*$C179</f>
        <v>857325.83000581665</v>
      </c>
      <c r="G179" s="75">
        <f>(INDEX('Resin Fractions'!$A$24:$I$41,MATCH('Waste Estimate from Population'!$A179,'Resin Fractions'!$A$24:$A$41,0),MATCH('Waste Estimate from Population'!G$1,'Resin Fractions'!$A$24:$I$24,0)))*(VLOOKUP($A179,'Waste Per Capita'!$A$3:$C$18,3,FALSE))*$C179</f>
        <v>1783136.4907841163</v>
      </c>
      <c r="H179" s="75">
        <f>(INDEX('Resin Fractions'!$A$24:$I$41,MATCH('Waste Estimate from Population'!$A179,'Resin Fractions'!$A$24:$A$41,0),MATCH('Waste Estimate from Population'!H$1,'Resin Fractions'!$A$24:$I$24,0)))*(VLOOKUP($A179,'Waste Per Capita'!$A$3:$C$18,3,FALSE))*$C179</f>
        <v>58061.815993572782</v>
      </c>
      <c r="I179" s="75">
        <f>(INDEX('Resin Fractions'!$A$24:$I$41,MATCH('Waste Estimate from Population'!$A179,'Resin Fractions'!$A$24:$A$41,0),MATCH('Waste Estimate from Population'!I$1,'Resin Fractions'!$A$24:$I$24,0)))*(VLOOKUP($A179,'Waste Per Capita'!$A$3:$C$18,3,FALSE))*$C179</f>
        <v>160072.36104786908</v>
      </c>
      <c r="J179" s="75">
        <f>(INDEX('Resin Fractions'!$A$24:$I$41,MATCH('Waste Estimate from Population'!$A179,'Resin Fractions'!$A$24:$A$41,0),MATCH('Waste Estimate from Population'!J$1,'Resin Fractions'!$A$24:$I$24,0)))*(VLOOKUP($A179,'Waste Per Capita'!$A$3:$C$18,3,FALSE))*$C179</f>
        <v>246833.72971843049</v>
      </c>
      <c r="K179" s="75">
        <f>(INDEX('Resin Fractions'!$A$24:$I$41,MATCH('Waste Estimate from Population'!$A179,'Resin Fractions'!$A$24:$A$41,0),MATCH('Waste Estimate from Population'!K$1,'Resin Fractions'!$A$24:$I$24,0)))*(VLOOKUP($A179,'Waste Per Capita'!$A$3:$C$18,3,FALSE))*$C179</f>
        <v>4125311.4055183167</v>
      </c>
    </row>
    <row r="180" spans="1:11" x14ac:dyDescent="0.2">
      <c r="A180" s="13">
        <v>2017</v>
      </c>
      <c r="B180" s="68" t="s">
        <v>84</v>
      </c>
      <c r="C180" s="70">
        <v>1644303</v>
      </c>
      <c r="D180" s="75">
        <f>(INDEX('Resin Fractions'!$A$24:$I$41,MATCH('Waste Estimate from Population'!$A180,'Resin Fractions'!$A$24:$A$41,0),MATCH('Waste Estimate from Population'!D$1,'Resin Fractions'!$A$24:$I$24,0)))*(VLOOKUP($A180,'Waste Per Capita'!$A$3:$C$18,3,FALSE))*$C180</f>
        <v>13890.872884527813</v>
      </c>
      <c r="E180" s="75">
        <f>(INDEX('Resin Fractions'!$A$24:$I$41,MATCH('Waste Estimate from Population'!$A180,'Resin Fractions'!$A$24:$A$41,0),MATCH('Waste Estimate from Population'!E$1,'Resin Fractions'!$A$24:$I$24,0)))*(VLOOKUP($A180,'Waste Per Capita'!$A$3:$C$18,3,FALSE))*$C180</f>
        <v>27863.575874894101</v>
      </c>
      <c r="F180" s="75">
        <f>(INDEX('Resin Fractions'!$A$24:$I$41,MATCH('Waste Estimate from Population'!$A180,'Resin Fractions'!$A$24:$A$41,0),MATCH('Waste Estimate from Population'!F$1,'Resin Fractions'!$A$24:$I$24,0)))*(VLOOKUP($A180,'Waste Per Capita'!$A$3:$C$18,3,FALSE))*$C180</f>
        <v>35276.640743167889</v>
      </c>
      <c r="G180" s="75">
        <f>(INDEX('Resin Fractions'!$A$24:$I$41,MATCH('Waste Estimate from Population'!$A180,'Resin Fractions'!$A$24:$A$41,0),MATCH('Waste Estimate from Population'!G$1,'Resin Fractions'!$A$24:$I$24,0)))*(VLOOKUP($A180,'Waste Per Capita'!$A$3:$C$18,3,FALSE))*$C180</f>
        <v>69948.991127634436</v>
      </c>
      <c r="H180" s="75">
        <f>(INDEX('Resin Fractions'!$A$24:$I$41,MATCH('Waste Estimate from Population'!$A180,'Resin Fractions'!$A$24:$A$41,0),MATCH('Waste Estimate from Population'!H$1,'Resin Fractions'!$A$24:$I$24,0)))*(VLOOKUP($A180,'Waste Per Capita'!$A$3:$C$18,3,FALSE))*$C180</f>
        <v>2523.7595076815287</v>
      </c>
      <c r="I180" s="75">
        <f>(INDEX('Resin Fractions'!$A$24:$I$41,MATCH('Waste Estimate from Population'!$A180,'Resin Fractions'!$A$24:$A$41,0),MATCH('Waste Estimate from Population'!I$1,'Resin Fractions'!$A$24:$I$24,0)))*(VLOOKUP($A180,'Waste Per Capita'!$A$3:$C$18,3,FALSE))*$C180</f>
        <v>7097.549386743678</v>
      </c>
      <c r="J180" s="75">
        <f>(INDEX('Resin Fractions'!$A$24:$I$41,MATCH('Waste Estimate from Population'!$A180,'Resin Fractions'!$A$24:$A$41,0),MATCH('Waste Estimate from Population'!J$1,'Resin Fractions'!$A$24:$I$24,0)))*(VLOOKUP($A180,'Waste Per Capita'!$A$3:$C$18,3,FALSE))*$C180</f>
        <v>11563.189836198293</v>
      </c>
      <c r="K180" s="75">
        <f>(INDEX('Resin Fractions'!$A$24:$I$41,MATCH('Waste Estimate from Population'!$A180,'Resin Fractions'!$A$24:$A$41,0),MATCH('Waste Estimate from Population'!K$1,'Resin Fractions'!$A$24:$I$24,0)))*(VLOOKUP($A180,'Waste Per Capita'!$A$3:$C$18,3,FALSE))*$C180</f>
        <v>168164.57936084774</v>
      </c>
    </row>
    <row r="181" spans="1:11" x14ac:dyDescent="0.2">
      <c r="A181" s="13">
        <v>2017</v>
      </c>
      <c r="B181" s="68" t="s">
        <v>85</v>
      </c>
      <c r="C181" s="70">
        <v>1161</v>
      </c>
      <c r="D181" s="75">
        <f>(INDEX('Resin Fractions'!$A$24:$I$41,MATCH('Waste Estimate from Population'!$A181,'Resin Fractions'!$A$24:$A$41,0),MATCH('Waste Estimate from Population'!D$1,'Resin Fractions'!$A$24:$I$24,0)))*(VLOOKUP($A181,'Waste Per Capita'!$A$3:$C$18,3,FALSE))*$C181</f>
        <v>9.8079875904482261</v>
      </c>
      <c r="E181" s="75">
        <f>(INDEX('Resin Fractions'!$A$24:$I$41,MATCH('Waste Estimate from Population'!$A181,'Resin Fractions'!$A$24:$A$41,0),MATCH('Waste Estimate from Population'!E$1,'Resin Fractions'!$A$24:$I$24,0)))*(VLOOKUP($A181,'Waste Per Capita'!$A$3:$C$18,3,FALSE))*$C181</f>
        <v>19.673753311130643</v>
      </c>
      <c r="F181" s="75">
        <f>(INDEX('Resin Fractions'!$A$24:$I$41,MATCH('Waste Estimate from Population'!$A181,'Resin Fractions'!$A$24:$A$41,0),MATCH('Waste Estimate from Population'!F$1,'Resin Fractions'!$A$24:$I$24,0)))*(VLOOKUP($A181,'Waste Per Capita'!$A$3:$C$18,3,FALSE))*$C181</f>
        <v>24.907927494396056</v>
      </c>
      <c r="G181" s="75">
        <f>(INDEX('Resin Fractions'!$A$24:$I$41,MATCH('Waste Estimate from Population'!$A181,'Resin Fractions'!$A$24:$A$41,0),MATCH('Waste Estimate from Population'!G$1,'Resin Fractions'!$A$24:$I$24,0)))*(VLOOKUP($A181,'Waste Per Capita'!$A$3:$C$18,3,FALSE))*$C181</f>
        <v>49.389181129745289</v>
      </c>
      <c r="H181" s="75">
        <f>(INDEX('Resin Fractions'!$A$24:$I$41,MATCH('Waste Estimate from Population'!$A181,'Resin Fractions'!$A$24:$A$41,0),MATCH('Waste Estimate from Population'!H$1,'Resin Fractions'!$A$24:$I$24,0)))*(VLOOKUP($A181,'Waste Per Capita'!$A$3:$C$18,3,FALSE))*$C181</f>
        <v>1.7819615900586783</v>
      </c>
      <c r="I181" s="75">
        <f>(INDEX('Resin Fractions'!$A$24:$I$41,MATCH('Waste Estimate from Population'!$A181,'Resin Fractions'!$A$24:$A$41,0),MATCH('Waste Estimate from Population'!I$1,'Resin Fractions'!$A$24:$I$24,0)))*(VLOOKUP($A181,'Waste Per Capita'!$A$3:$C$18,3,FALSE))*$C181</f>
        <v>5.0113968277193504</v>
      </c>
      <c r="J181" s="75">
        <f>(INDEX('Resin Fractions'!$A$24:$I$41,MATCH('Waste Estimate from Population'!$A181,'Resin Fractions'!$A$24:$A$41,0),MATCH('Waste Estimate from Population'!J$1,'Resin Fractions'!$A$24:$I$24,0)))*(VLOOKUP($A181,'Waste Per Capita'!$A$3:$C$18,3,FALSE))*$C181</f>
        <v>8.1644705384750971</v>
      </c>
      <c r="K181" s="75">
        <f>(INDEX('Resin Fractions'!$A$24:$I$41,MATCH('Waste Estimate from Population'!$A181,'Resin Fractions'!$A$24:$A$41,0),MATCH('Waste Estimate from Population'!K$1,'Resin Fractions'!$A$24:$I$24,0)))*(VLOOKUP($A181,'Waste Per Capita'!$A$3:$C$18,3,FALSE))*$C181</f>
        <v>118.73667848197334</v>
      </c>
    </row>
    <row r="182" spans="1:11" x14ac:dyDescent="0.2">
      <c r="A182" s="13">
        <v>2017</v>
      </c>
      <c r="B182" s="68" t="s">
        <v>86</v>
      </c>
      <c r="C182" s="70">
        <v>36900</v>
      </c>
      <c r="D182" s="75">
        <f>(INDEX('Resin Fractions'!$A$24:$I$41,MATCH('Waste Estimate from Population'!$A182,'Resin Fractions'!$A$24:$A$41,0),MATCH('Waste Estimate from Population'!D$1,'Resin Fractions'!$A$24:$I$24,0)))*(VLOOKUP($A182,'Waste Per Capita'!$A$3:$C$18,3,FALSE))*$C182</f>
        <v>311.72673737083511</v>
      </c>
      <c r="E182" s="75">
        <f>(INDEX('Resin Fractions'!$A$24:$I$41,MATCH('Waste Estimate from Population'!$A182,'Resin Fractions'!$A$24:$A$41,0),MATCH('Waste Estimate from Population'!E$1,'Resin Fractions'!$A$24:$I$24,0)))*(VLOOKUP($A182,'Waste Per Capita'!$A$3:$C$18,3,FALSE))*$C182</f>
        <v>625.28983391965608</v>
      </c>
      <c r="F182" s="75">
        <f>(INDEX('Resin Fractions'!$A$24:$I$41,MATCH('Waste Estimate from Population'!$A182,'Resin Fractions'!$A$24:$A$41,0),MATCH('Waste Estimate from Population'!F$1,'Resin Fractions'!$A$24:$I$24,0)))*(VLOOKUP($A182,'Waste Per Capita'!$A$3:$C$18,3,FALSE))*$C182</f>
        <v>791.64730796142499</v>
      </c>
      <c r="G182" s="75">
        <f>(INDEX('Resin Fractions'!$A$24:$I$41,MATCH('Waste Estimate from Population'!$A182,'Resin Fractions'!$A$24:$A$41,0),MATCH('Waste Estimate from Population'!G$1,'Resin Fractions'!$A$24:$I$24,0)))*(VLOOKUP($A182,'Waste Per Capita'!$A$3:$C$18,3,FALSE))*$C182</f>
        <v>1569.7336638136101</v>
      </c>
      <c r="H182" s="75">
        <f>(INDEX('Resin Fractions'!$A$24:$I$41,MATCH('Waste Estimate from Population'!$A182,'Resin Fractions'!$A$24:$A$41,0),MATCH('Waste Estimate from Population'!H$1,'Resin Fractions'!$A$24:$I$24,0)))*(VLOOKUP($A182,'Waste Per Capita'!$A$3:$C$18,3,FALSE))*$C182</f>
        <v>56.635988521244812</v>
      </c>
      <c r="I182" s="75">
        <f>(INDEX('Resin Fractions'!$A$24:$I$41,MATCH('Waste Estimate from Population'!$A182,'Resin Fractions'!$A$24:$A$41,0),MATCH('Waste Estimate from Population'!I$1,'Resin Fractions'!$A$24:$I$24,0)))*(VLOOKUP($A182,'Waste Per Capita'!$A$3:$C$18,3,FALSE))*$C182</f>
        <v>159.27695343914212</v>
      </c>
      <c r="J182" s="75">
        <f>(INDEX('Resin Fractions'!$A$24:$I$41,MATCH('Waste Estimate from Population'!$A182,'Resin Fractions'!$A$24:$A$41,0),MATCH('Waste Estimate from Population'!J$1,'Resin Fractions'!$A$24:$I$24,0)))*(VLOOKUP($A182,'Waste Per Capita'!$A$3:$C$18,3,FALSE))*$C182</f>
        <v>259.49092409106902</v>
      </c>
      <c r="K182" s="75">
        <f>(INDEX('Resin Fractions'!$A$24:$I$41,MATCH('Waste Estimate from Population'!$A182,'Resin Fractions'!$A$24:$A$41,0),MATCH('Waste Estimate from Population'!K$1,'Resin Fractions'!$A$24:$I$24,0)))*(VLOOKUP($A182,'Waste Per Capita'!$A$3:$C$18,3,FALSE))*$C182</f>
        <v>3773.8014091169825</v>
      </c>
    </row>
    <row r="183" spans="1:11" x14ac:dyDescent="0.2">
      <c r="A183" s="13">
        <v>2017</v>
      </c>
      <c r="B183" s="68" t="s">
        <v>87</v>
      </c>
      <c r="C183" s="70">
        <v>225468</v>
      </c>
      <c r="D183" s="75">
        <f>(INDEX('Resin Fractions'!$A$24:$I$41,MATCH('Waste Estimate from Population'!$A183,'Resin Fractions'!$A$24:$A$41,0),MATCH('Waste Estimate from Population'!D$1,'Resin Fractions'!$A$24:$I$24,0)))*(VLOOKUP($A183,'Waste Per Capita'!$A$3:$C$18,3,FALSE))*$C183</f>
        <v>1904.7263962473564</v>
      </c>
      <c r="E183" s="75">
        <f>(INDEX('Resin Fractions'!$A$24:$I$41,MATCH('Waste Estimate from Population'!$A183,'Resin Fractions'!$A$24:$A$41,0),MATCH('Waste Estimate from Population'!E$1,'Resin Fractions'!$A$24:$I$24,0)))*(VLOOKUP($A183,'Waste Per Capita'!$A$3:$C$18,3,FALSE))*$C183</f>
        <v>3820.6733949646891</v>
      </c>
      <c r="F183" s="75">
        <f>(INDEX('Resin Fractions'!$A$24:$I$41,MATCH('Waste Estimate from Population'!$A183,'Resin Fractions'!$A$24:$A$41,0),MATCH('Waste Estimate from Population'!F$1,'Resin Fractions'!$A$24:$I$24,0)))*(VLOOKUP($A183,'Waste Per Capita'!$A$3:$C$18,3,FALSE))*$C183</f>
        <v>4837.1581363535652</v>
      </c>
      <c r="G183" s="75">
        <f>(INDEX('Resin Fractions'!$A$24:$I$41,MATCH('Waste Estimate from Population'!$A183,'Resin Fractions'!$A$24:$A$41,0),MATCH('Waste Estimate from Population'!G$1,'Resin Fractions'!$A$24:$I$24,0)))*(VLOOKUP($A183,'Waste Per Capita'!$A$3:$C$18,3,FALSE))*$C183</f>
        <v>9591.4555477703798</v>
      </c>
      <c r="H183" s="75">
        <f>(INDEX('Resin Fractions'!$A$24:$I$41,MATCH('Waste Estimate from Population'!$A183,'Resin Fractions'!$A$24:$A$41,0),MATCH('Waste Estimate from Population'!H$1,'Resin Fractions'!$A$24:$I$24,0)))*(VLOOKUP($A183,'Waste Per Capita'!$A$3:$C$18,3,FALSE))*$C183</f>
        <v>346.05970352054271</v>
      </c>
      <c r="I183" s="75">
        <f>(INDEX('Resin Fractions'!$A$24:$I$41,MATCH('Waste Estimate from Population'!$A183,'Resin Fractions'!$A$24:$A$41,0),MATCH('Waste Estimate from Population'!I$1,'Resin Fractions'!$A$24:$I$24,0)))*(VLOOKUP($A183,'Waste Per Capita'!$A$3:$C$18,3,FALSE))*$C183</f>
        <v>973.22103355058255</v>
      </c>
      <c r="J183" s="75">
        <f>(INDEX('Resin Fractions'!$A$24:$I$41,MATCH('Waste Estimate from Population'!$A183,'Resin Fractions'!$A$24:$A$41,0),MATCH('Waste Estimate from Population'!J$1,'Resin Fractions'!$A$24:$I$24,0)))*(VLOOKUP($A183,'Waste Per Capita'!$A$3:$C$18,3,FALSE))*$C183</f>
        <v>1585.552836665722</v>
      </c>
      <c r="K183" s="75">
        <f>(INDEX('Resin Fractions'!$A$24:$I$41,MATCH('Waste Estimate from Population'!$A183,'Resin Fractions'!$A$24:$A$41,0),MATCH('Waste Estimate from Population'!K$1,'Resin Fractions'!$A$24:$I$24,0)))*(VLOOKUP($A183,'Waste Per Capita'!$A$3:$C$18,3,FALSE))*$C183</f>
        <v>23058.84704907284</v>
      </c>
    </row>
    <row r="184" spans="1:11" x14ac:dyDescent="0.2">
      <c r="A184" s="13">
        <v>2017</v>
      </c>
      <c r="B184" s="68" t="s">
        <v>88</v>
      </c>
      <c r="C184" s="70">
        <v>45170</v>
      </c>
      <c r="D184" s="75">
        <f>(INDEX('Resin Fractions'!$A$24:$I$41,MATCH('Waste Estimate from Population'!$A184,'Resin Fractions'!$A$24:$A$41,0),MATCH('Waste Estimate from Population'!D$1,'Resin Fractions'!$A$24:$I$24,0)))*(VLOOKUP($A184,'Waste Per Capita'!$A$3:$C$18,3,FALSE))*$C184</f>
        <v>381.59069720977294</v>
      </c>
      <c r="E184" s="75">
        <f>(INDEX('Resin Fractions'!$A$24:$I$41,MATCH('Waste Estimate from Population'!$A184,'Resin Fractions'!$A$24:$A$41,0),MATCH('Waste Estimate from Population'!E$1,'Resin Fractions'!$A$24:$I$24,0)))*(VLOOKUP($A184,'Waste Per Capita'!$A$3:$C$18,3,FALSE))*$C184</f>
        <v>765.42931702305873</v>
      </c>
      <c r="F184" s="75">
        <f>(INDEX('Resin Fractions'!$A$24:$I$41,MATCH('Waste Estimate from Population'!$A184,'Resin Fractions'!$A$24:$A$41,0),MATCH('Waste Estimate from Population'!F$1,'Resin Fractions'!$A$24:$I$24,0)))*(VLOOKUP($A184,'Waste Per Capita'!$A$3:$C$18,3,FALSE))*$C184</f>
        <v>969.07070191375522</v>
      </c>
      <c r="G184" s="75">
        <f>(INDEX('Resin Fractions'!$A$24:$I$41,MATCH('Waste Estimate from Population'!$A184,'Resin Fractions'!$A$24:$A$41,0),MATCH('Waste Estimate from Population'!G$1,'Resin Fractions'!$A$24:$I$24,0)))*(VLOOKUP($A184,'Waste Per Capita'!$A$3:$C$18,3,FALSE))*$C184</f>
        <v>1921.5411814217009</v>
      </c>
      <c r="H184" s="75">
        <f>(INDEX('Resin Fractions'!$A$24:$I$41,MATCH('Waste Estimate from Population'!$A184,'Resin Fractions'!$A$24:$A$41,0),MATCH('Waste Estimate from Population'!H$1,'Resin Fractions'!$A$24:$I$24,0)))*(VLOOKUP($A184,'Waste Per Capita'!$A$3:$C$18,3,FALSE))*$C184</f>
        <v>69.329203292808359</v>
      </c>
      <c r="I184" s="75">
        <f>(INDEX('Resin Fractions'!$A$24:$I$41,MATCH('Waste Estimate from Population'!$A184,'Resin Fractions'!$A$24:$A$41,0),MATCH('Waste Estimate from Population'!I$1,'Resin Fractions'!$A$24:$I$24,0)))*(VLOOKUP($A184,'Waste Per Capita'!$A$3:$C$18,3,FALSE))*$C184</f>
        <v>194.9739833833618</v>
      </c>
      <c r="J184" s="75">
        <f>(INDEX('Resin Fractions'!$A$24:$I$41,MATCH('Waste Estimate from Population'!$A184,'Resin Fractions'!$A$24:$A$41,0),MATCH('Waste Estimate from Population'!J$1,'Resin Fractions'!$A$24:$I$24,0)))*(VLOOKUP($A184,'Waste Per Capita'!$A$3:$C$18,3,FALSE))*$C184</f>
        <v>317.64783309467714</v>
      </c>
      <c r="K184" s="75">
        <f>(INDEX('Resin Fractions'!$A$24:$I$41,MATCH('Waste Estimate from Population'!$A184,'Resin Fractions'!$A$24:$A$41,0),MATCH('Waste Estimate from Population'!K$1,'Resin Fractions'!$A$24:$I$24,0)))*(VLOOKUP($A184,'Waste Per Capita'!$A$3:$C$18,3,FALSE))*$C184</f>
        <v>4619.5829173391348</v>
      </c>
    </row>
    <row r="185" spans="1:11" x14ac:dyDescent="0.2">
      <c r="A185" s="13">
        <v>2017</v>
      </c>
      <c r="B185" s="68" t="s">
        <v>89</v>
      </c>
      <c r="C185" s="70">
        <v>21925</v>
      </c>
      <c r="D185" s="75">
        <f>(INDEX('Resin Fractions'!$A$24:$I$41,MATCH('Waste Estimate from Population'!$A185,'Resin Fractions'!$A$24:$A$41,0),MATCH('Waste Estimate from Population'!D$1,'Resin Fractions'!$A$24:$I$24,0)))*(VLOOKUP($A185,'Waste Per Capita'!$A$3:$C$18,3,FALSE))*$C185</f>
        <v>185.21974842426991</v>
      </c>
      <c r="E185" s="75">
        <f>(INDEX('Resin Fractions'!$A$24:$I$41,MATCH('Waste Estimate from Population'!$A185,'Resin Fractions'!$A$24:$A$41,0),MATCH('Waste Estimate from Population'!E$1,'Resin Fractions'!$A$24:$I$24,0)))*(VLOOKUP($A185,'Waste Per Capita'!$A$3:$C$18,3,FALSE))*$C185</f>
        <v>371.53061270158429</v>
      </c>
      <c r="F185" s="75">
        <f>(INDEX('Resin Fractions'!$A$24:$I$41,MATCH('Waste Estimate from Population'!$A185,'Resin Fractions'!$A$24:$A$41,0),MATCH('Waste Estimate from Population'!F$1,'Resin Fractions'!$A$24:$I$24,0)))*(VLOOKUP($A185,'Waste Per Capita'!$A$3:$C$18,3,FALSE))*$C185</f>
        <v>470.3758056112261</v>
      </c>
      <c r="G185" s="75">
        <f>(INDEX('Resin Fractions'!$A$24:$I$41,MATCH('Waste Estimate from Population'!$A185,'Resin Fractions'!$A$24:$A$41,0),MATCH('Waste Estimate from Population'!G$1,'Resin Fractions'!$A$24:$I$24,0)))*(VLOOKUP($A185,'Waste Per Capita'!$A$3:$C$18,3,FALSE))*$C185</f>
        <v>932.69405363450949</v>
      </c>
      <c r="H185" s="75">
        <f>(INDEX('Resin Fractions'!$A$24:$I$41,MATCH('Waste Estimate from Population'!$A185,'Resin Fractions'!$A$24:$A$41,0),MATCH('Waste Estimate from Population'!H$1,'Resin Fractions'!$A$24:$I$24,0)))*(VLOOKUP($A185,'Waste Per Capita'!$A$3:$C$18,3,FALSE))*$C185</f>
        <v>33.651600225698985</v>
      </c>
      <c r="I185" s="75">
        <f>(INDEX('Resin Fractions'!$A$24:$I$41,MATCH('Waste Estimate from Population'!$A185,'Resin Fractions'!$A$24:$A$41,0),MATCH('Waste Estimate from Population'!I$1,'Resin Fractions'!$A$24:$I$24,0)))*(VLOOKUP($A185,'Waste Per Capita'!$A$3:$C$18,3,FALSE))*$C185</f>
        <v>94.638135613907622</v>
      </c>
      <c r="J185" s="75">
        <f>(INDEX('Resin Fractions'!$A$24:$I$41,MATCH('Waste Estimate from Population'!$A185,'Resin Fractions'!$A$24:$A$41,0),MATCH('Waste Estimate from Population'!J$1,'Resin Fractions'!$A$24:$I$24,0)))*(VLOOKUP($A185,'Waste Per Capita'!$A$3:$C$18,3,FALSE))*$C185</f>
        <v>154.18261546603489</v>
      </c>
      <c r="K185" s="75">
        <f>(INDEX('Resin Fractions'!$A$24:$I$41,MATCH('Waste Estimate from Population'!$A185,'Resin Fractions'!$A$24:$A$41,0),MATCH('Waste Estimate from Population'!K$1,'Resin Fractions'!$A$24:$I$24,0)))*(VLOOKUP($A185,'Waste Per Capita'!$A$3:$C$18,3,FALSE))*$C185</f>
        <v>2242.2925716772315</v>
      </c>
    </row>
    <row r="186" spans="1:11" x14ac:dyDescent="0.2">
      <c r="A186" s="13">
        <v>2017</v>
      </c>
      <c r="B186" s="68" t="s">
        <v>90</v>
      </c>
      <c r="C186" s="70">
        <v>1137577</v>
      </c>
      <c r="D186" s="75">
        <f>(INDEX('Resin Fractions'!$A$24:$I$41,MATCH('Waste Estimate from Population'!$A186,'Resin Fractions'!$A$24:$A$41,0),MATCH('Waste Estimate from Population'!D$1,'Resin Fractions'!$A$24:$I$24,0)))*(VLOOKUP($A186,'Waste Per Capita'!$A$3:$C$18,3,FALSE))*$C186</f>
        <v>9610.1129191897689</v>
      </c>
      <c r="E186" s="75">
        <f>(INDEX('Resin Fractions'!$A$24:$I$41,MATCH('Waste Estimate from Population'!$A186,'Resin Fractions'!$A$24:$A$41,0),MATCH('Waste Estimate from Population'!E$1,'Resin Fractions'!$A$24:$I$24,0)))*(VLOOKUP($A186,'Waste Per Capita'!$A$3:$C$18,3,FALSE))*$C186</f>
        <v>19276.838303545275</v>
      </c>
      <c r="F186" s="75">
        <f>(INDEX('Resin Fractions'!$A$24:$I$41,MATCH('Waste Estimate from Population'!$A186,'Resin Fractions'!$A$24:$A$41,0),MATCH('Waste Estimate from Population'!F$1,'Resin Fractions'!$A$24:$I$24,0)))*(VLOOKUP($A186,'Waste Per Capita'!$A$3:$C$18,3,FALSE))*$C186</f>
        <v>24405.413811621518</v>
      </c>
      <c r="G186" s="75">
        <f>(INDEX('Resin Fractions'!$A$24:$I$41,MATCH('Waste Estimate from Population'!$A186,'Resin Fractions'!$A$24:$A$41,0),MATCH('Waste Estimate from Population'!G$1,'Resin Fractions'!$A$24:$I$24,0)))*(VLOOKUP($A186,'Waste Per Capita'!$A$3:$C$18,3,FALSE))*$C186</f>
        <v>48392.761844989029</v>
      </c>
      <c r="H186" s="75">
        <f>(INDEX('Resin Fractions'!$A$24:$I$41,MATCH('Waste Estimate from Population'!$A186,'Resin Fractions'!$A$24:$A$41,0),MATCH('Waste Estimate from Population'!H$1,'Resin Fractions'!$A$24:$I$24,0)))*(VLOOKUP($A186,'Waste Per Capita'!$A$3:$C$18,3,FALSE))*$C186</f>
        <v>1746.0107835781059</v>
      </c>
      <c r="I186" s="75">
        <f>(INDEX('Resin Fractions'!$A$24:$I$41,MATCH('Waste Estimate from Population'!$A186,'Resin Fractions'!$A$24:$A$41,0),MATCH('Waste Estimate from Population'!I$1,'Resin Fractions'!$A$24:$I$24,0)))*(VLOOKUP($A186,'Waste Per Capita'!$A$3:$C$18,3,FALSE))*$C186</f>
        <v>4910.2926520986175</v>
      </c>
      <c r="J186" s="75">
        <f>(INDEX('Resin Fractions'!$A$24:$I$41,MATCH('Waste Estimate from Population'!$A186,'Resin Fractions'!$A$24:$A$41,0),MATCH('Waste Estimate from Population'!J$1,'Resin Fractions'!$A$24:$I$24,0)))*(VLOOKUP($A186,'Waste Per Capita'!$A$3:$C$18,3,FALSE))*$C186</f>
        <v>7999.753576009377</v>
      </c>
      <c r="K186" s="75">
        <f>(INDEX('Resin Fractions'!$A$24:$I$41,MATCH('Waste Estimate from Population'!$A186,'Resin Fractions'!$A$24:$A$41,0),MATCH('Waste Estimate from Population'!K$1,'Resin Fractions'!$A$24:$I$24,0)))*(VLOOKUP($A186,'Waste Per Capita'!$A$3:$C$18,3,FALSE))*$C186</f>
        <v>116341.18389103169</v>
      </c>
    </row>
    <row r="187" spans="1:11" x14ac:dyDescent="0.2">
      <c r="A187" s="13">
        <v>2017</v>
      </c>
      <c r="B187" s="68" t="s">
        <v>91</v>
      </c>
      <c r="C187" s="70">
        <v>26832</v>
      </c>
      <c r="D187" s="75">
        <f>(INDEX('Resin Fractions'!$A$24:$I$41,MATCH('Waste Estimate from Population'!$A187,'Resin Fractions'!$A$24:$A$41,0),MATCH('Waste Estimate from Population'!D$1,'Resin Fractions'!$A$24:$I$24,0)))*(VLOOKUP($A187,'Waste Per Capita'!$A$3:$C$18,3,FALSE))*$C187</f>
        <v>226.6734909792479</v>
      </c>
      <c r="E187" s="75">
        <f>(INDEX('Resin Fractions'!$A$24:$I$41,MATCH('Waste Estimate from Population'!$A187,'Resin Fractions'!$A$24:$A$41,0),MATCH('Waste Estimate from Population'!E$1,'Resin Fractions'!$A$24:$I$24,0)))*(VLOOKUP($A187,'Waste Per Capita'!$A$3:$C$18,3,FALSE))*$C187</f>
        <v>454.68229874613041</v>
      </c>
      <c r="F187" s="75">
        <f>(INDEX('Resin Fractions'!$A$24:$I$41,MATCH('Waste Estimate from Population'!$A187,'Resin Fractions'!$A$24:$A$41,0),MATCH('Waste Estimate from Population'!F$1,'Resin Fractions'!$A$24:$I$24,0)))*(VLOOKUP($A187,'Waste Per Capita'!$A$3:$C$18,3,FALSE))*$C187</f>
        <v>575.64987987048664</v>
      </c>
      <c r="G187" s="75">
        <f>(INDEX('Resin Fractions'!$A$24:$I$41,MATCH('Waste Estimate from Population'!$A187,'Resin Fractions'!$A$24:$A$41,0),MATCH('Waste Estimate from Population'!G$1,'Resin Fractions'!$A$24:$I$24,0)))*(VLOOKUP($A187,'Waste Per Capita'!$A$3:$C$18,3,FALSE))*$C187</f>
        <v>1141.4388527763356</v>
      </c>
      <c r="H187" s="75">
        <f>(INDEX('Resin Fractions'!$A$24:$I$41,MATCH('Waste Estimate from Population'!$A187,'Resin Fractions'!$A$24:$A$41,0),MATCH('Waste Estimate from Population'!H$1,'Resin Fractions'!$A$24:$I$24,0)))*(VLOOKUP($A187,'Waste Per Capita'!$A$3:$C$18,3,FALSE))*$C187</f>
        <v>41.183112303578341</v>
      </c>
      <c r="I187" s="75">
        <f>(INDEX('Resin Fractions'!$A$24:$I$41,MATCH('Waste Estimate from Population'!$A187,'Resin Fractions'!$A$24:$A$41,0),MATCH('Waste Estimate from Population'!I$1,'Resin Fractions'!$A$24:$I$24,0)))*(VLOOKUP($A187,'Waste Per Capita'!$A$3:$C$18,3,FALSE))*$C187</f>
        <v>115.81894890729164</v>
      </c>
      <c r="J187" s="75">
        <f>(INDEX('Resin Fractions'!$A$24:$I$41,MATCH('Waste Estimate from Population'!$A187,'Resin Fractions'!$A$24:$A$41,0),MATCH('Waste Estimate from Population'!J$1,'Resin Fractions'!$A$24:$I$24,0)))*(VLOOKUP($A187,'Waste Per Capita'!$A$3:$C$18,3,FALSE))*$C187</f>
        <v>188.68998577809114</v>
      </c>
      <c r="K187" s="75">
        <f>(INDEX('Resin Fractions'!$A$24:$I$41,MATCH('Waste Estimate from Population'!$A187,'Resin Fractions'!$A$24:$A$41,0),MATCH('Waste Estimate from Population'!K$1,'Resin Fractions'!$A$24:$I$24,0)))*(VLOOKUP($A187,'Waste Per Capita'!$A$3:$C$18,3,FALSE))*$C187</f>
        <v>2744.1365693611619</v>
      </c>
    </row>
    <row r="188" spans="1:11" x14ac:dyDescent="0.2">
      <c r="A188" s="13">
        <v>2017</v>
      </c>
      <c r="B188" s="68" t="s">
        <v>92</v>
      </c>
      <c r="C188" s="70">
        <v>184993</v>
      </c>
      <c r="D188" s="75">
        <f>(INDEX('Resin Fractions'!$A$24:$I$41,MATCH('Waste Estimate from Population'!$A188,'Resin Fractions'!$A$24:$A$41,0),MATCH('Waste Estimate from Population'!D$1,'Resin Fractions'!$A$24:$I$24,0)))*(VLOOKUP($A188,'Waste Per Capita'!$A$3:$C$18,3,FALSE))*$C188</f>
        <v>1562.7984912315148</v>
      </c>
      <c r="E188" s="75">
        <f>(INDEX('Resin Fractions'!$A$24:$I$41,MATCH('Waste Estimate from Population'!$A188,'Resin Fractions'!$A$24:$A$41,0),MATCH('Waste Estimate from Population'!E$1,'Resin Fractions'!$A$24:$I$24,0)))*(VLOOKUP($A188,'Waste Per Capita'!$A$3:$C$18,3,FALSE))*$C188</f>
        <v>3134.8033129078303</v>
      </c>
      <c r="F188" s="75">
        <f>(INDEX('Resin Fractions'!$A$24:$I$41,MATCH('Waste Estimate from Population'!$A188,'Resin Fractions'!$A$24:$A$41,0),MATCH('Waste Estimate from Population'!F$1,'Resin Fractions'!$A$24:$I$24,0)))*(VLOOKUP($A188,'Waste Per Capita'!$A$3:$C$18,3,FALSE))*$C188</f>
        <v>3968.8132911031948</v>
      </c>
      <c r="G188" s="75">
        <f>(INDEX('Resin Fractions'!$A$24:$I$41,MATCH('Waste Estimate from Population'!$A188,'Resin Fractions'!$A$24:$A$41,0),MATCH('Waste Estimate from Population'!G$1,'Resin Fractions'!$A$24:$I$24,0)))*(VLOOKUP($A188,'Waste Per Capita'!$A$3:$C$18,3,FALSE))*$C188</f>
        <v>7869.6406414599232</v>
      </c>
      <c r="H188" s="75">
        <f>(INDEX('Resin Fractions'!$A$24:$I$41,MATCH('Waste Estimate from Population'!$A188,'Resin Fractions'!$A$24:$A$41,0),MATCH('Waste Estimate from Population'!H$1,'Resin Fractions'!$A$24:$I$24,0)))*(VLOOKUP($A188,'Waste Per Capita'!$A$3:$C$18,3,FALSE))*$C188</f>
        <v>283.93662397047808</v>
      </c>
      <c r="I188" s="75">
        <f>(INDEX('Resin Fractions'!$A$24:$I$41,MATCH('Waste Estimate from Population'!$A188,'Resin Fractions'!$A$24:$A$41,0),MATCH('Waste Estimate from Population'!I$1,'Resin Fractions'!$A$24:$I$24,0)))*(VLOOKUP($A188,'Waste Per Capita'!$A$3:$C$18,3,FALSE))*$C188</f>
        <v>798.51277635683527</v>
      </c>
      <c r="J188" s="75">
        <f>(INDEX('Resin Fractions'!$A$24:$I$41,MATCH('Waste Estimate from Population'!$A188,'Resin Fractions'!$A$24:$A$41,0),MATCH('Waste Estimate from Population'!J$1,'Resin Fractions'!$A$24:$I$24,0)))*(VLOOKUP($A188,'Waste Per Capita'!$A$3:$C$18,3,FALSE))*$C188</f>
        <v>1300.9215317175915</v>
      </c>
      <c r="K188" s="75">
        <f>(INDEX('Resin Fractions'!$A$24:$I$41,MATCH('Waste Estimate from Population'!$A188,'Resin Fractions'!$A$24:$A$41,0),MATCH('Waste Estimate from Population'!K$1,'Resin Fractions'!$A$24:$I$24,0)))*(VLOOKUP($A188,'Waste Per Capita'!$A$3:$C$18,3,FALSE))*$C188</f>
        <v>18919.426668747368</v>
      </c>
    </row>
    <row r="189" spans="1:11" x14ac:dyDescent="0.2">
      <c r="A189" s="13">
        <v>2017</v>
      </c>
      <c r="B189" s="68" t="s">
        <v>93</v>
      </c>
      <c r="C189" s="70">
        <v>992951</v>
      </c>
      <c r="D189" s="75">
        <f>(INDEX('Resin Fractions'!$A$24:$I$41,MATCH('Waste Estimate from Population'!$A189,'Resin Fractions'!$A$24:$A$41,0),MATCH('Waste Estimate from Population'!D$1,'Resin Fractions'!$A$24:$I$24,0)))*(VLOOKUP($A189,'Waste Per Capita'!$A$3:$C$18,3,FALSE))*$C189</f>
        <v>8388.3299620354501</v>
      </c>
      <c r="E189" s="75">
        <f>(INDEX('Resin Fractions'!$A$24:$I$41,MATCH('Waste Estimate from Population'!$A189,'Resin Fractions'!$A$24:$A$41,0),MATCH('Waste Estimate from Population'!E$1,'Resin Fractions'!$A$24:$I$24,0)))*(VLOOKUP($A189,'Waste Per Capita'!$A$3:$C$18,3,FALSE))*$C189</f>
        <v>16826.074956107223</v>
      </c>
      <c r="F189" s="75">
        <f>(INDEX('Resin Fractions'!$A$24:$I$41,MATCH('Waste Estimate from Population'!$A189,'Resin Fractions'!$A$24:$A$41,0),MATCH('Waste Estimate from Population'!F$1,'Resin Fractions'!$A$24:$I$24,0)))*(VLOOKUP($A189,'Waste Per Capita'!$A$3:$C$18,3,FALSE))*$C189</f>
        <v>21302.628349257586</v>
      </c>
      <c r="G189" s="75">
        <f>(INDEX('Resin Fractions'!$A$24:$I$41,MATCH('Waste Estimate from Population'!$A189,'Resin Fractions'!$A$24:$A$41,0),MATCH('Waste Estimate from Population'!G$1,'Resin Fractions'!$A$24:$I$24,0)))*(VLOOKUP($A189,'Waste Per Capita'!$A$3:$C$18,3,FALSE))*$C189</f>
        <v>42240.341767408885</v>
      </c>
      <c r="H189" s="75">
        <f>(INDEX('Resin Fractions'!$A$24:$I$41,MATCH('Waste Estimate from Population'!$A189,'Resin Fractions'!$A$24:$A$41,0),MATCH('Waste Estimate from Population'!H$1,'Resin Fractions'!$A$24:$I$24,0)))*(VLOOKUP($A189,'Waste Per Capita'!$A$3:$C$18,3,FALSE))*$C189</f>
        <v>1524.0314752888498</v>
      </c>
      <c r="I189" s="75">
        <f>(INDEX('Resin Fractions'!$A$24:$I$41,MATCH('Waste Estimate from Population'!$A189,'Resin Fractions'!$A$24:$A$41,0),MATCH('Waste Estimate from Population'!I$1,'Resin Fractions'!$A$24:$I$24,0)))*(VLOOKUP($A189,'Waste Per Capita'!$A$3:$C$18,3,FALSE))*$C189</f>
        <v>4286.0219564864392</v>
      </c>
      <c r="J189" s="75">
        <f>(INDEX('Resin Fractions'!$A$24:$I$41,MATCH('Waste Estimate from Population'!$A189,'Resin Fractions'!$A$24:$A$41,0),MATCH('Waste Estimate from Population'!J$1,'Resin Fractions'!$A$24:$I$24,0)))*(VLOOKUP($A189,'Waste Per Capita'!$A$3:$C$18,3,FALSE))*$C189</f>
        <v>6982.7038636084299</v>
      </c>
      <c r="K189" s="75">
        <f>(INDEX('Resin Fractions'!$A$24:$I$41,MATCH('Waste Estimate from Population'!$A189,'Resin Fractions'!$A$24:$A$41,0),MATCH('Waste Estimate from Population'!K$1,'Resin Fractions'!$A$24:$I$24,0)))*(VLOOKUP($A189,'Waste Per Capita'!$A$3:$C$18,3,FALSE))*$C189</f>
        <v>101550.13233019286</v>
      </c>
    </row>
    <row r="190" spans="1:11" x14ac:dyDescent="0.2">
      <c r="A190" s="13">
        <v>2017</v>
      </c>
      <c r="B190" s="68" t="s">
        <v>94</v>
      </c>
      <c r="C190" s="70">
        <v>28328</v>
      </c>
      <c r="D190" s="75">
        <f>(INDEX('Resin Fractions'!$A$24:$I$41,MATCH('Waste Estimate from Population'!$A190,'Resin Fractions'!$A$24:$A$41,0),MATCH('Waste Estimate from Population'!D$1,'Resin Fractions'!$A$24:$I$24,0)))*(VLOOKUP($A190,'Waste Per Capita'!$A$3:$C$18,3,FALSE))*$C190</f>
        <v>239.31151805531212</v>
      </c>
      <c r="E190" s="75">
        <f>(INDEX('Resin Fractions'!$A$24:$I$41,MATCH('Waste Estimate from Population'!$A190,'Resin Fractions'!$A$24:$A$41,0),MATCH('Waste Estimate from Population'!E$1,'Resin Fractions'!$A$24:$I$24,0)))*(VLOOKUP($A190,'Waste Per Capita'!$A$3:$C$18,3,FALSE))*$C190</f>
        <v>480.0328025820059</v>
      </c>
      <c r="F190" s="75">
        <f>(INDEX('Resin Fractions'!$A$24:$I$41,MATCH('Waste Estimate from Population'!$A190,'Resin Fractions'!$A$24:$A$41,0),MATCH('Waste Estimate from Population'!F$1,'Resin Fractions'!$A$24:$I$24,0)))*(VLOOKUP($A190,'Waste Per Capita'!$A$3:$C$18,3,FALSE))*$C190</f>
        <v>607.74484932063001</v>
      </c>
      <c r="G190" s="75">
        <f>(INDEX('Resin Fractions'!$A$24:$I$41,MATCH('Waste Estimate from Population'!$A190,'Resin Fractions'!$A$24:$A$41,0),MATCH('Waste Estimate from Population'!G$1,'Resin Fractions'!$A$24:$I$24,0)))*(VLOOKUP($A190,'Waste Per Capita'!$A$3:$C$18,3,FALSE))*$C190</f>
        <v>1205.0790034827085</v>
      </c>
      <c r="H190" s="75">
        <f>(INDEX('Resin Fractions'!$A$24:$I$41,MATCH('Waste Estimate from Population'!$A190,'Resin Fractions'!$A$24:$A$41,0),MATCH('Waste Estimate from Population'!H$1,'Resin Fractions'!$A$24:$I$24,0)))*(VLOOKUP($A190,'Waste Per Capita'!$A$3:$C$18,3,FALSE))*$C190</f>
        <v>43.479248857176778</v>
      </c>
      <c r="I190" s="75">
        <f>(INDEX('Resin Fractions'!$A$24:$I$41,MATCH('Waste Estimate from Population'!$A190,'Resin Fractions'!$A$24:$A$41,0),MATCH('Waste Estimate from Population'!I$1,'Resin Fractions'!$A$24:$I$24,0)))*(VLOOKUP($A190,'Waste Per Capita'!$A$3:$C$18,3,FALSE))*$C190</f>
        <v>122.27635601691107</v>
      </c>
      <c r="J190" s="75">
        <f>(INDEX('Resin Fractions'!$A$24:$I$41,MATCH('Waste Estimate from Population'!$A190,'Resin Fractions'!$A$24:$A$41,0),MATCH('Waste Estimate from Population'!J$1,'Resin Fractions'!$A$24:$I$24,0)))*(VLOOKUP($A190,'Waste Per Capita'!$A$3:$C$18,3,FALSE))*$C190</f>
        <v>199.21026822904614</v>
      </c>
      <c r="K190" s="75">
        <f>(INDEX('Resin Fractions'!$A$24:$I$41,MATCH('Waste Estimate from Population'!$A190,'Resin Fractions'!$A$24:$A$41,0),MATCH('Waste Estimate from Population'!K$1,'Resin Fractions'!$A$24:$I$24,0)))*(VLOOKUP($A190,'Waste Per Capita'!$A$3:$C$18,3,FALSE))*$C190</f>
        <v>2897.1340465437906</v>
      </c>
    </row>
    <row r="191" spans="1:11" x14ac:dyDescent="0.2">
      <c r="A191" s="13">
        <v>2017</v>
      </c>
      <c r="B191" s="68" t="s">
        <v>95</v>
      </c>
      <c r="C191" s="70">
        <v>135449</v>
      </c>
      <c r="D191" s="75">
        <f>(INDEX('Resin Fractions'!$A$24:$I$41,MATCH('Waste Estimate from Population'!$A191,'Resin Fractions'!$A$24:$A$41,0),MATCH('Waste Estimate from Population'!D$1,'Resin Fractions'!$A$24:$I$24,0)))*(VLOOKUP($A191,'Waste Per Capita'!$A$3:$C$18,3,FALSE))*$C191</f>
        <v>1144.2567710065648</v>
      </c>
      <c r="E191" s="75">
        <f>(INDEX('Resin Fractions'!$A$24:$I$41,MATCH('Waste Estimate from Population'!$A191,'Resin Fractions'!$A$24:$A$41,0),MATCH('Waste Estimate from Population'!E$1,'Resin Fractions'!$A$24:$I$24,0)))*(VLOOKUP($A191,'Waste Per Capita'!$A$3:$C$18,3,FALSE))*$C191</f>
        <v>2295.2542741079537</v>
      </c>
      <c r="F191" s="75">
        <f>(INDEX('Resin Fractions'!$A$24:$I$41,MATCH('Waste Estimate from Population'!$A191,'Resin Fractions'!$A$24:$A$41,0),MATCH('Waste Estimate from Population'!F$1,'Resin Fractions'!$A$24:$I$24,0)))*(VLOOKUP($A191,'Waste Per Capita'!$A$3:$C$18,3,FALSE))*$C191</f>
        <v>2905.903420489622</v>
      </c>
      <c r="G191" s="75">
        <f>(INDEX('Resin Fractions'!$A$24:$I$41,MATCH('Waste Estimate from Population'!$A191,'Resin Fractions'!$A$24:$A$41,0),MATCH('Waste Estimate from Population'!G$1,'Resin Fractions'!$A$24:$I$24,0)))*(VLOOKUP($A191,'Waste Per Capita'!$A$3:$C$18,3,FALSE))*$C191</f>
        <v>5762.0285915959257</v>
      </c>
      <c r="H191" s="75">
        <f>(INDEX('Resin Fractions'!$A$24:$I$41,MATCH('Waste Estimate from Population'!$A191,'Resin Fractions'!$A$24:$A$41,0),MATCH('Waste Estimate from Population'!H$1,'Resin Fractions'!$A$24:$I$24,0)))*(VLOOKUP($A191,'Waste Per Capita'!$A$3:$C$18,3,FALSE))*$C191</f>
        <v>207.89398398954171</v>
      </c>
      <c r="I191" s="75">
        <f>(INDEX('Resin Fractions'!$A$24:$I$41,MATCH('Waste Estimate from Population'!$A191,'Resin Fractions'!$A$24:$A$41,0),MATCH('Waste Estimate from Population'!I$1,'Resin Fractions'!$A$24:$I$24,0)))*(VLOOKUP($A191,'Waste Per Capita'!$A$3:$C$18,3,FALSE))*$C191</f>
        <v>584.65864678532148</v>
      </c>
      <c r="J191" s="75">
        <f>(INDEX('Resin Fractions'!$A$24:$I$41,MATCH('Waste Estimate from Population'!$A191,'Resin Fractions'!$A$24:$A$41,0),MATCH('Waste Estimate from Population'!J$1,'Resin Fractions'!$A$24:$I$24,0)))*(VLOOKUP($A191,'Waste Per Capita'!$A$3:$C$18,3,FALSE))*$C191</f>
        <v>952.51453054772912</v>
      </c>
      <c r="K191" s="75">
        <f>(INDEX('Resin Fractions'!$A$24:$I$41,MATCH('Waste Estimate from Population'!$A191,'Resin Fractions'!$A$24:$A$41,0),MATCH('Waste Estimate from Population'!K$1,'Resin Fractions'!$A$24:$I$24,0)))*(VLOOKUP($A191,'Waste Per Capita'!$A$3:$C$18,3,FALSE))*$C191</f>
        <v>13852.510218522659</v>
      </c>
    </row>
    <row r="192" spans="1:11" x14ac:dyDescent="0.2">
      <c r="A192" s="13">
        <v>2017</v>
      </c>
      <c r="B192" s="68" t="s">
        <v>96</v>
      </c>
      <c r="C192" s="70">
        <v>186664</v>
      </c>
      <c r="D192" s="75">
        <f>(INDEX('Resin Fractions'!$A$24:$I$41,MATCH('Waste Estimate from Population'!$A192,'Resin Fractions'!$A$24:$A$41,0),MATCH('Waste Estimate from Population'!D$1,'Resin Fractions'!$A$24:$I$24,0)))*(VLOOKUP($A192,'Waste Per Capita'!$A$3:$C$18,3,FALSE))*$C192</f>
        <v>1576.9148971433488</v>
      </c>
      <c r="E192" s="75">
        <f>(INDEX('Resin Fractions'!$A$24:$I$41,MATCH('Waste Estimate from Population'!$A192,'Resin Fractions'!$A$24:$A$41,0),MATCH('Waste Estimate from Population'!E$1,'Resin Fractions'!$A$24:$I$24,0)))*(VLOOKUP($A192,'Waste Per Capita'!$A$3:$C$18,3,FALSE))*$C192</f>
        <v>3163.1192834357366</v>
      </c>
      <c r="F192" s="75">
        <f>(INDEX('Resin Fractions'!$A$24:$I$41,MATCH('Waste Estimate from Population'!$A192,'Resin Fractions'!$A$24:$A$41,0),MATCH('Waste Estimate from Population'!F$1,'Resin Fractions'!$A$24:$I$24,0)))*(VLOOKUP($A192,'Waste Per Capita'!$A$3:$C$18,3,FALSE))*$C192</f>
        <v>4004.6626854555943</v>
      </c>
      <c r="G192" s="75">
        <f>(INDEX('Resin Fractions'!$A$24:$I$41,MATCH('Waste Estimate from Population'!$A192,'Resin Fractions'!$A$24:$A$41,0),MATCH('Waste Estimate from Population'!G$1,'Resin Fractions'!$A$24:$I$24,0)))*(VLOOKUP($A192,'Waste Per Capita'!$A$3:$C$18,3,FALSE))*$C192</f>
        <v>7940.7253285122952</v>
      </c>
      <c r="H192" s="75">
        <f>(INDEX('Resin Fractions'!$A$24:$I$41,MATCH('Waste Estimate from Population'!$A192,'Resin Fractions'!$A$24:$A$41,0),MATCH('Waste Estimate from Population'!H$1,'Resin Fractions'!$A$24:$I$24,0)))*(VLOOKUP($A192,'Waste Per Capita'!$A$3:$C$18,3,FALSE))*$C192</f>
        <v>286.50135938562715</v>
      </c>
      <c r="I192" s="75">
        <f>(INDEX('Resin Fractions'!$A$24:$I$41,MATCH('Waste Estimate from Population'!$A192,'Resin Fractions'!$A$24:$A$41,0),MATCH('Waste Estimate from Population'!I$1,'Resin Fractions'!$A$24:$I$24,0)))*(VLOOKUP($A192,'Waste Per Capita'!$A$3:$C$18,3,FALSE))*$C192</f>
        <v>805.72556197192489</v>
      </c>
      <c r="J192" s="75">
        <f>(INDEX('Resin Fractions'!$A$24:$I$41,MATCH('Waste Estimate from Population'!$A192,'Resin Fractions'!$A$24:$A$41,0),MATCH('Waste Estimate from Population'!J$1,'Resin Fractions'!$A$24:$I$24,0)))*(VLOOKUP($A192,'Waste Per Capita'!$A$3:$C$18,3,FALSE))*$C192</f>
        <v>1312.6724621825285</v>
      </c>
      <c r="K192" s="75">
        <f>(INDEX('Resin Fractions'!$A$24:$I$41,MATCH('Waste Estimate from Population'!$A192,'Resin Fractions'!$A$24:$A$41,0),MATCH('Waste Estimate from Population'!K$1,'Resin Fractions'!$A$24:$I$24,0)))*(VLOOKUP($A192,'Waste Per Capita'!$A$3:$C$18,3,FALSE))*$C192</f>
        <v>19090.321578087056</v>
      </c>
    </row>
    <row r="193" spans="1:11" x14ac:dyDescent="0.2">
      <c r="A193" s="13">
        <v>2017</v>
      </c>
      <c r="B193" s="68" t="s">
        <v>97</v>
      </c>
      <c r="C193" s="70">
        <v>18595</v>
      </c>
      <c r="D193" s="75">
        <f>(INDEX('Resin Fractions'!$A$24:$I$41,MATCH('Waste Estimate from Population'!$A193,'Resin Fractions'!$A$24:$A$41,0),MATCH('Waste Estimate from Population'!D$1,'Resin Fractions'!$A$24:$I$24,0)))*(VLOOKUP($A193,'Waste Per Capita'!$A$3:$C$18,3,FALSE))*$C193</f>
        <v>157.08831114934088</v>
      </c>
      <c r="E193" s="75">
        <f>(INDEX('Resin Fractions'!$A$24:$I$41,MATCH('Waste Estimate from Population'!$A193,'Resin Fractions'!$A$24:$A$41,0),MATCH('Waste Estimate from Population'!E$1,'Resin Fractions'!$A$24:$I$24,0)))*(VLOOKUP($A193,'Waste Per Capita'!$A$3:$C$18,3,FALSE))*$C193</f>
        <v>315.10201793322506</v>
      </c>
      <c r="F193" s="75">
        <f>(INDEX('Resin Fractions'!$A$24:$I$41,MATCH('Waste Estimate from Population'!$A193,'Resin Fractions'!$A$24:$A$41,0),MATCH('Waste Estimate from Population'!F$1,'Resin Fractions'!$A$24:$I$24,0)))*(VLOOKUP($A193,'Waste Per Capita'!$A$3:$C$18,3,FALSE))*$C193</f>
        <v>398.93446318543897</v>
      </c>
      <c r="G193" s="75">
        <f>(INDEX('Resin Fractions'!$A$24:$I$41,MATCH('Waste Estimate from Population'!$A193,'Resin Fractions'!$A$24:$A$41,0),MATCH('Waste Estimate from Population'!G$1,'Resin Fractions'!$A$24:$I$24,0)))*(VLOOKUP($A193,'Waste Per Capita'!$A$3:$C$18,3,FALSE))*$C193</f>
        <v>791.03516202206174</v>
      </c>
      <c r="H193" s="75">
        <f>(INDEX('Resin Fractions'!$A$24:$I$41,MATCH('Waste Estimate from Population'!$A193,'Resin Fractions'!$A$24:$A$41,0),MATCH('Waste Estimate from Population'!H$1,'Resin Fractions'!$A$24:$I$24,0)))*(VLOOKUP($A193,'Waste Per Capita'!$A$3:$C$18,3,FALSE))*$C193</f>
        <v>28.540547603050062</v>
      </c>
      <c r="I193" s="75">
        <f>(INDEX('Resin Fractions'!$A$24:$I$41,MATCH('Waste Estimate from Population'!$A193,'Resin Fractions'!$A$24:$A$41,0),MATCH('Waste Estimate from Population'!I$1,'Resin Fractions'!$A$24:$I$24,0)))*(VLOOKUP($A193,'Waste Per Capita'!$A$3:$C$18,3,FALSE))*$C193</f>
        <v>80.264361766960647</v>
      </c>
      <c r="J193" s="75">
        <f>(INDEX('Resin Fractions'!$A$24:$I$41,MATCH('Waste Estimate from Population'!$A193,'Resin Fractions'!$A$24:$A$41,0),MATCH('Waste Estimate from Population'!J$1,'Resin Fractions'!$A$24:$I$24,0)))*(VLOOKUP($A193,'Waste Per Capita'!$A$3:$C$18,3,FALSE))*$C193</f>
        <v>130.7651418285482</v>
      </c>
      <c r="K193" s="75">
        <f>(INDEX('Resin Fractions'!$A$24:$I$41,MATCH('Waste Estimate from Population'!$A193,'Resin Fractions'!$A$24:$A$41,0),MATCH('Waste Estimate from Population'!K$1,'Resin Fractions'!$A$24:$I$24,0)))*(VLOOKUP($A193,'Waste Per Capita'!$A$3:$C$18,3,FALSE))*$C193</f>
        <v>1901.7300054886257</v>
      </c>
    </row>
    <row r="194" spans="1:11" x14ac:dyDescent="0.2">
      <c r="A194" s="13">
        <v>2017</v>
      </c>
      <c r="B194" s="68" t="s">
        <v>98</v>
      </c>
      <c r="C194" s="70">
        <v>890052</v>
      </c>
      <c r="D194" s="75">
        <f>(INDEX('Resin Fractions'!$A$24:$I$41,MATCH('Waste Estimate from Population'!$A194,'Resin Fractions'!$A$24:$A$41,0),MATCH('Waste Estimate from Population'!D$1,'Resin Fractions'!$A$24:$I$24,0)))*(VLOOKUP($A194,'Waste Per Capita'!$A$3:$C$18,3,FALSE))*$C194</f>
        <v>7519.0516544820202</v>
      </c>
      <c r="E194" s="75">
        <f>(INDEX('Resin Fractions'!$A$24:$I$41,MATCH('Waste Estimate from Population'!$A194,'Resin Fractions'!$A$24:$A$41,0),MATCH('Waste Estimate from Population'!E$1,'Resin Fractions'!$A$24:$I$24,0)))*(VLOOKUP($A194,'Waste Per Capita'!$A$3:$C$18,3,FALSE))*$C194</f>
        <v>15082.397486717013</v>
      </c>
      <c r="F194" s="75">
        <f>(INDEX('Resin Fractions'!$A$24:$I$41,MATCH('Waste Estimate from Population'!$A194,'Resin Fractions'!$A$24:$A$41,0),MATCH('Waste Estimate from Population'!F$1,'Resin Fractions'!$A$24:$I$24,0)))*(VLOOKUP($A194,'Waste Per Capita'!$A$3:$C$18,3,FALSE))*$C194</f>
        <v>19095.047960587595</v>
      </c>
      <c r="G194" s="75">
        <f>(INDEX('Resin Fractions'!$A$24:$I$41,MATCH('Waste Estimate from Population'!$A194,'Resin Fractions'!$A$24:$A$41,0),MATCH('Waste Estimate from Population'!G$1,'Resin Fractions'!$A$24:$I$24,0)))*(VLOOKUP($A194,'Waste Per Capita'!$A$3:$C$18,3,FALSE))*$C194</f>
        <v>37862.996936168871</v>
      </c>
      <c r="H194" s="75">
        <f>(INDEX('Resin Fractions'!$A$24:$I$41,MATCH('Waste Estimate from Population'!$A194,'Resin Fractions'!$A$24:$A$41,0),MATCH('Waste Estimate from Population'!H$1,'Resin Fractions'!$A$24:$I$24,0)))*(VLOOKUP($A194,'Waste Per Capita'!$A$3:$C$18,3,FALSE))*$C194</f>
        <v>1366.0968795477233</v>
      </c>
      <c r="I194" s="75">
        <f>(INDEX('Resin Fractions'!$A$24:$I$41,MATCH('Waste Estimate from Population'!$A194,'Resin Fractions'!$A$24:$A$41,0),MATCH('Waste Estimate from Population'!I$1,'Resin Fractions'!$A$24:$I$24,0)))*(VLOOKUP($A194,'Waste Per Capita'!$A$3:$C$18,3,FALSE))*$C194</f>
        <v>3841.8637117185726</v>
      </c>
      <c r="J194" s="75">
        <f>(INDEX('Resin Fractions'!$A$24:$I$41,MATCH('Waste Estimate from Population'!$A194,'Resin Fractions'!$A$24:$A$41,0),MATCH('Waste Estimate from Population'!J$1,'Resin Fractions'!$A$24:$I$24,0)))*(VLOOKUP($A194,'Waste Per Capita'!$A$3:$C$18,3,FALSE))*$C194</f>
        <v>6259.0898636613592</v>
      </c>
      <c r="K194" s="75">
        <f>(INDEX('Resin Fractions'!$A$24:$I$41,MATCH('Waste Estimate from Population'!$A194,'Resin Fractions'!$A$24:$A$41,0),MATCH('Waste Estimate from Population'!K$1,'Resin Fractions'!$A$24:$I$24,0)))*(VLOOKUP($A194,'Waste Per Capita'!$A$3:$C$18,3,FALSE))*$C194</f>
        <v>91026.544492883157</v>
      </c>
    </row>
    <row r="195" spans="1:11" x14ac:dyDescent="0.2">
      <c r="A195" s="13">
        <v>2017</v>
      </c>
      <c r="B195" s="68" t="s">
        <v>99</v>
      </c>
      <c r="C195" s="70">
        <v>148731</v>
      </c>
      <c r="D195" s="75">
        <f>(INDEX('Resin Fractions'!$A$24:$I$41,MATCH('Waste Estimate from Population'!$A195,'Resin Fractions'!$A$24:$A$41,0),MATCH('Waste Estimate from Population'!D$1,'Resin Fractions'!$A$24:$I$24,0)))*(VLOOKUP($A195,'Waste Per Capita'!$A$3:$C$18,3,FALSE))*$C195</f>
        <v>1256.4615007019424</v>
      </c>
      <c r="E195" s="75">
        <f>(INDEX('Resin Fractions'!$A$24:$I$41,MATCH('Waste Estimate from Population'!$A195,'Resin Fractions'!$A$24:$A$41,0),MATCH('Waste Estimate from Population'!E$1,'Resin Fractions'!$A$24:$I$24,0)))*(VLOOKUP($A195,'Waste Per Capita'!$A$3:$C$18,3,FALSE))*$C195</f>
        <v>2520.324723271121</v>
      </c>
      <c r="F195" s="75">
        <f>(INDEX('Resin Fractions'!$A$24:$I$41,MATCH('Waste Estimate from Population'!$A195,'Resin Fractions'!$A$24:$A$41,0),MATCH('Waste Estimate from Population'!F$1,'Resin Fractions'!$A$24:$I$24,0)))*(VLOOKUP($A195,'Waste Per Capita'!$A$3:$C$18,3,FALSE))*$C195</f>
        <v>3190.8535436425664</v>
      </c>
      <c r="G195" s="75">
        <f>(INDEX('Resin Fractions'!$A$24:$I$41,MATCH('Waste Estimate from Population'!$A195,'Resin Fractions'!$A$24:$A$41,0),MATCH('Waste Estimate from Population'!G$1,'Resin Fractions'!$A$24:$I$24,0)))*(VLOOKUP($A195,'Waste Per Capita'!$A$3:$C$18,3,FALSE))*$C195</f>
        <v>6327.0476301534427</v>
      </c>
      <c r="H195" s="75">
        <f>(INDEX('Resin Fractions'!$A$24:$I$41,MATCH('Waste Estimate from Population'!$A195,'Resin Fractions'!$A$24:$A$41,0),MATCH('Waste Estimate from Population'!H$1,'Resin Fractions'!$A$24:$I$24,0)))*(VLOOKUP($A195,'Waste Per Capita'!$A$3:$C$18,3,FALSE))*$C195</f>
        <v>228.27987015591498</v>
      </c>
      <c r="I195" s="75">
        <f>(INDEX('Resin Fractions'!$A$24:$I$41,MATCH('Waste Estimate from Population'!$A195,'Resin Fractions'!$A$24:$A$41,0),MATCH('Waste Estimate from Population'!I$1,'Resin Fractions'!$A$24:$I$24,0)))*(VLOOKUP($A195,'Waste Per Capita'!$A$3:$C$18,3,FALSE))*$C195</f>
        <v>641.98971712620721</v>
      </c>
      <c r="J195" s="75">
        <f>(INDEX('Resin Fractions'!$A$24:$I$41,MATCH('Waste Estimate from Population'!$A195,'Resin Fractions'!$A$24:$A$41,0),MATCH('Waste Estimate from Population'!J$1,'Resin Fractions'!$A$24:$I$24,0)))*(VLOOKUP($A195,'Waste Per Capita'!$A$3:$C$18,3,FALSE))*$C195</f>
        <v>1045.9171986717827</v>
      </c>
      <c r="K195" s="75">
        <f>(INDEX('Resin Fractions'!$A$24:$I$41,MATCH('Waste Estimate from Population'!$A195,'Resin Fractions'!$A$24:$A$41,0),MATCH('Waste Estimate from Population'!K$1,'Resin Fractions'!$A$24:$I$24,0)))*(VLOOKUP($A195,'Waste Per Capita'!$A$3:$C$18,3,FALSE))*$C195</f>
        <v>15210.874183722979</v>
      </c>
    </row>
    <row r="196" spans="1:11" x14ac:dyDescent="0.2">
      <c r="A196" s="13">
        <v>2017</v>
      </c>
      <c r="B196" s="68" t="s">
        <v>100</v>
      </c>
      <c r="C196" s="70">
        <v>64451</v>
      </c>
      <c r="D196" s="75">
        <f>(INDEX('Resin Fractions'!$A$24:$I$41,MATCH('Waste Estimate from Population'!$A196,'Resin Fractions'!$A$24:$A$41,0),MATCH('Waste Estimate from Population'!D$1,'Resin Fractions'!$A$24:$I$24,0)))*(VLOOKUP($A196,'Waste Per Capita'!$A$3:$C$18,3,FALSE))*$C196</f>
        <v>544.47425339533049</v>
      </c>
      <c r="E196" s="75">
        <f>(INDEX('Resin Fractions'!$A$24:$I$41,MATCH('Waste Estimate from Population'!$A196,'Resin Fractions'!$A$24:$A$41,0),MATCH('Waste Estimate from Population'!E$1,'Resin Fractions'!$A$24:$I$24,0)))*(VLOOKUP($A196,'Waste Per Capita'!$A$3:$C$18,3,FALSE))*$C196</f>
        <v>1092.1559643890448</v>
      </c>
      <c r="F196" s="75">
        <f>(INDEX('Resin Fractions'!$A$24:$I$41,MATCH('Waste Estimate from Population'!$A196,'Resin Fractions'!$A$24:$A$41,0),MATCH('Waste Estimate from Population'!F$1,'Resin Fractions'!$A$24:$I$24,0)))*(VLOOKUP($A196,'Waste Per Capita'!$A$3:$C$18,3,FALSE))*$C196</f>
        <v>1382.722510716038</v>
      </c>
      <c r="G196" s="75">
        <f>(INDEX('Resin Fractions'!$A$24:$I$41,MATCH('Waste Estimate from Population'!$A196,'Resin Fractions'!$A$24:$A$41,0),MATCH('Waste Estimate from Population'!G$1,'Resin Fractions'!$A$24:$I$24,0)))*(VLOOKUP($A196,'Waste Per Capita'!$A$3:$C$18,3,FALSE))*$C196</f>
        <v>2741.7589259200809</v>
      </c>
      <c r="H196" s="75">
        <f>(INDEX('Resin Fractions'!$A$24:$I$41,MATCH('Waste Estimate from Population'!$A196,'Resin Fractions'!$A$24:$A$41,0),MATCH('Waste Estimate from Population'!H$1,'Resin Fractions'!$A$24:$I$24,0)))*(VLOOKUP($A196,'Waste Per Capita'!$A$3:$C$18,3,FALSE))*$C196</f>
        <v>98.922658433136846</v>
      </c>
      <c r="I196" s="75">
        <f>(INDEX('Resin Fractions'!$A$24:$I$41,MATCH('Waste Estimate from Population'!$A196,'Resin Fractions'!$A$24:$A$41,0),MATCH('Waste Estimate from Population'!I$1,'Resin Fractions'!$A$24:$I$24,0)))*(VLOOKUP($A196,'Waste Per Capita'!$A$3:$C$18,3,FALSE))*$C196</f>
        <v>278.19942889176559</v>
      </c>
      <c r="J196" s="75">
        <f>(INDEX('Resin Fractions'!$A$24:$I$41,MATCH('Waste Estimate from Population'!$A196,'Resin Fractions'!$A$24:$A$41,0),MATCH('Waste Estimate from Population'!J$1,'Resin Fractions'!$A$24:$I$24,0)))*(VLOOKUP($A196,'Waste Per Capita'!$A$3:$C$18,3,FALSE))*$C196</f>
        <v>453.23711513803488</v>
      </c>
      <c r="K196" s="75">
        <f>(INDEX('Resin Fractions'!$A$24:$I$41,MATCH('Waste Estimate from Population'!$A196,'Resin Fractions'!$A$24:$A$41,0),MATCH('Waste Estimate from Population'!K$1,'Resin Fractions'!$A$24:$I$24,0)))*(VLOOKUP($A196,'Waste Per Capita'!$A$3:$C$18,3,FALSE))*$C196</f>
        <v>6591.4708568834312</v>
      </c>
    </row>
    <row r="197" spans="1:11" x14ac:dyDescent="0.2">
      <c r="A197" s="13">
        <v>2017</v>
      </c>
      <c r="B197" s="68" t="s">
        <v>101</v>
      </c>
      <c r="C197" s="70">
        <v>29765</v>
      </c>
      <c r="D197" s="75">
        <f>(INDEX('Resin Fractions'!$A$24:$I$41,MATCH('Waste Estimate from Population'!$A197,'Resin Fractions'!$A$24:$A$41,0),MATCH('Waste Estimate from Population'!D$1,'Resin Fractions'!$A$24:$I$24,0)))*(VLOOKUP($A197,'Waste Per Capita'!$A$3:$C$18,3,FALSE))*$C197</f>
        <v>251.45112026674545</v>
      </c>
      <c r="E197" s="75">
        <f>(INDEX('Resin Fractions'!$A$24:$I$41,MATCH('Waste Estimate from Population'!$A197,'Resin Fractions'!$A$24:$A$41,0),MATCH('Waste Estimate from Population'!E$1,'Resin Fractions'!$A$24:$I$24,0)))*(VLOOKUP($A197,'Waste Per Capita'!$A$3:$C$18,3,FALSE))*$C197</f>
        <v>504.38352050456814</v>
      </c>
      <c r="F197" s="75">
        <f>(INDEX('Resin Fractions'!$A$24:$I$41,MATCH('Waste Estimate from Population'!$A197,'Resin Fractions'!$A$24:$A$41,0),MATCH('Waste Estimate from Population'!F$1,'Resin Fractions'!$A$24:$I$24,0)))*(VLOOKUP($A197,'Waste Per Capita'!$A$3:$C$18,3,FALSE))*$C197</f>
        <v>638.57404123229855</v>
      </c>
      <c r="G197" s="75">
        <f>(INDEX('Resin Fractions'!$A$24:$I$41,MATCH('Waste Estimate from Population'!$A197,'Resin Fractions'!$A$24:$A$41,0),MATCH('Waste Estimate from Population'!G$1,'Resin Fractions'!$A$24:$I$24,0)))*(VLOOKUP($A197,'Waste Per Capita'!$A$3:$C$18,3,FALSE))*$C197</f>
        <v>1266.2092819352874</v>
      </c>
      <c r="H197" s="75">
        <f>(INDEX('Resin Fractions'!$A$24:$I$41,MATCH('Waste Estimate from Population'!$A197,'Resin Fractions'!$A$24:$A$41,0),MATCH('Waste Estimate from Population'!H$1,'Resin Fractions'!$A$24:$I$24,0)))*(VLOOKUP($A197,'Waste Per Capita'!$A$3:$C$18,3,FALSE))*$C197</f>
        <v>45.684829223166716</v>
      </c>
      <c r="I197" s="75">
        <f>(INDEX('Resin Fractions'!$A$24:$I$41,MATCH('Waste Estimate from Population'!$A197,'Resin Fractions'!$A$24:$A$41,0),MATCH('Waste Estimate from Population'!I$1,'Resin Fractions'!$A$24:$I$24,0)))*(VLOOKUP($A197,'Waste Per Capita'!$A$3:$C$18,3,FALSE))*$C197</f>
        <v>128.47909265897198</v>
      </c>
      <c r="J197" s="75">
        <f>(INDEX('Resin Fractions'!$A$24:$I$41,MATCH('Waste Estimate from Population'!$A197,'Resin Fractions'!$A$24:$A$41,0),MATCH('Waste Estimate from Population'!J$1,'Resin Fractions'!$A$24:$I$24,0)))*(VLOOKUP($A197,'Waste Per Capita'!$A$3:$C$18,3,FALSE))*$C197</f>
        <v>209.31564649243003</v>
      </c>
      <c r="K197" s="75">
        <f>(INDEX('Resin Fractions'!$A$24:$I$41,MATCH('Waste Estimate from Population'!$A197,'Resin Fractions'!$A$24:$A$41,0),MATCH('Waste Estimate from Population'!K$1,'Resin Fractions'!$A$24:$I$24,0)))*(VLOOKUP($A197,'Waste Per Capita'!$A$3:$C$18,3,FALSE))*$C197</f>
        <v>3044.097532313468</v>
      </c>
    </row>
    <row r="198" spans="1:11" x14ac:dyDescent="0.2">
      <c r="A198" s="13">
        <v>2017</v>
      </c>
      <c r="B198" s="68" t="s">
        <v>102</v>
      </c>
      <c r="C198" s="70">
        <v>10181162</v>
      </c>
      <c r="D198" s="75">
        <f>(INDEX('Resin Fractions'!$A$24:$I$41,MATCH('Waste Estimate from Population'!$A198,'Resin Fractions'!$A$24:$A$41,0),MATCH('Waste Estimate from Population'!D$1,'Resin Fractions'!$A$24:$I$24,0)))*(VLOOKUP($A198,'Waste Per Capita'!$A$3:$C$18,3,FALSE))*$C198</f>
        <v>86009.225281949228</v>
      </c>
      <c r="E198" s="75">
        <f>(INDEX('Resin Fractions'!$A$24:$I$41,MATCH('Waste Estimate from Population'!$A198,'Resin Fractions'!$A$24:$A$41,0),MATCH('Waste Estimate from Population'!E$1,'Resin Fractions'!$A$24:$I$24,0)))*(VLOOKUP($A198,'Waste Per Capita'!$A$3:$C$18,3,FALSE))*$C198</f>
        <v>172525.12455526053</v>
      </c>
      <c r="F198" s="75">
        <f>(INDEX('Resin Fractions'!$A$24:$I$41,MATCH('Waste Estimate from Population'!$A198,'Resin Fractions'!$A$24:$A$41,0),MATCH('Waste Estimate from Population'!F$1,'Resin Fractions'!$A$24:$I$24,0)))*(VLOOKUP($A198,'Waste Per Capita'!$A$3:$C$18,3,FALSE))*$C198</f>
        <v>218425.18940973326</v>
      </c>
      <c r="G198" s="75">
        <f>(INDEX('Resin Fractions'!$A$24:$I$41,MATCH('Waste Estimate from Population'!$A198,'Resin Fractions'!$A$24:$A$41,0),MATCH('Waste Estimate from Population'!G$1,'Resin Fractions'!$A$24:$I$24,0)))*(VLOOKUP($A198,'Waste Per Capita'!$A$3:$C$18,3,FALSE))*$C198</f>
        <v>433108.74602005153</v>
      </c>
      <c r="H198" s="75">
        <f>(INDEX('Resin Fractions'!$A$24:$I$41,MATCH('Waste Estimate from Population'!$A198,'Resin Fractions'!$A$24:$A$41,0),MATCH('Waste Estimate from Population'!H$1,'Resin Fractions'!$A$24:$I$24,0)))*(VLOOKUP($A198,'Waste Per Capita'!$A$3:$C$18,3,FALSE))*$C198</f>
        <v>15626.562985499564</v>
      </c>
      <c r="I198" s="75">
        <f>(INDEX('Resin Fractions'!$A$24:$I$41,MATCH('Waste Estimate from Population'!$A198,'Resin Fractions'!$A$24:$A$41,0),MATCH('Waste Estimate from Population'!I$1,'Resin Fractions'!$A$24:$I$24,0)))*(VLOOKUP($A198,'Waste Per Capita'!$A$3:$C$18,3,FALSE))*$C198</f>
        <v>43946.462488627731</v>
      </c>
      <c r="J198" s="75">
        <f>(INDEX('Resin Fractions'!$A$24:$I$41,MATCH('Waste Estimate from Population'!$A198,'Resin Fractions'!$A$24:$A$41,0),MATCH('Waste Estimate from Population'!J$1,'Resin Fractions'!$A$24:$I$24,0)))*(VLOOKUP($A198,'Waste Per Capita'!$A$3:$C$18,3,FALSE))*$C198</f>
        <v>71596.724544739191</v>
      </c>
      <c r="K198" s="75">
        <f>(INDEX('Resin Fractions'!$A$24:$I$41,MATCH('Waste Estimate from Population'!$A198,'Resin Fractions'!$A$24:$A$41,0),MATCH('Waste Estimate from Population'!K$1,'Resin Fractions'!$A$24:$I$24,0)))*(VLOOKUP($A198,'Waste Per Capita'!$A$3:$C$18,3,FALSE))*$C198</f>
        <v>1041238.0352858611</v>
      </c>
    </row>
    <row r="199" spans="1:11" x14ac:dyDescent="0.2">
      <c r="A199" s="13">
        <v>2017</v>
      </c>
      <c r="B199" s="68" t="s">
        <v>103</v>
      </c>
      <c r="C199" s="70">
        <v>155976</v>
      </c>
      <c r="D199" s="75">
        <f>(INDEX('Resin Fractions'!$A$24:$I$41,MATCH('Waste Estimate from Population'!$A199,'Resin Fractions'!$A$24:$A$41,0),MATCH('Waste Estimate from Population'!D$1,'Resin Fractions'!$A$24:$I$24,0)))*(VLOOKUP($A199,'Waste Per Capita'!$A$3:$C$18,3,FALSE))*$C199</f>
        <v>1317.6663845028015</v>
      </c>
      <c r="E199" s="75">
        <f>(INDEX('Resin Fractions'!$A$24:$I$41,MATCH('Waste Estimate from Population'!$A199,'Resin Fractions'!$A$24:$A$41,0),MATCH('Waste Estimate from Population'!E$1,'Resin Fractions'!$A$24:$I$24,0)))*(VLOOKUP($A199,'Waste Per Capita'!$A$3:$C$18,3,FALSE))*$C199</f>
        <v>2643.0950443212</v>
      </c>
      <c r="F199" s="75">
        <f>(INDEX('Resin Fractions'!$A$24:$I$41,MATCH('Waste Estimate from Population'!$A199,'Resin Fractions'!$A$24:$A$41,0),MATCH('Waste Estimate from Population'!F$1,'Resin Fractions'!$A$24:$I$24,0)))*(VLOOKUP($A199,'Waste Per Capita'!$A$3:$C$18,3,FALSE))*$C199</f>
        <v>3346.286734595968</v>
      </c>
      <c r="G199" s="75">
        <f>(INDEX('Resin Fractions'!$A$24:$I$41,MATCH('Waste Estimate from Population'!$A199,'Resin Fractions'!$A$24:$A$41,0),MATCH('Waste Estimate from Population'!G$1,'Resin Fractions'!$A$24:$I$24,0)))*(VLOOKUP($A199,'Waste Per Capita'!$A$3:$C$18,3,FALSE))*$C199</f>
        <v>6635.2514348778222</v>
      </c>
      <c r="H199" s="75">
        <f>(INDEX('Resin Fractions'!$A$24:$I$41,MATCH('Waste Estimate from Population'!$A199,'Resin Fractions'!$A$24:$A$41,0),MATCH('Waste Estimate from Population'!H$1,'Resin Fractions'!$A$24:$I$24,0)))*(VLOOKUP($A199,'Waste Per Capita'!$A$3:$C$18,3,FALSE))*$C199</f>
        <v>239.3998630241106</v>
      </c>
      <c r="I199" s="75">
        <f>(INDEX('Resin Fractions'!$A$24:$I$41,MATCH('Waste Estimate from Population'!$A199,'Resin Fractions'!$A$24:$A$41,0),MATCH('Waste Estimate from Population'!I$1,'Resin Fractions'!$A$24:$I$24,0)))*(VLOOKUP($A199,'Waste Per Capita'!$A$3:$C$18,3,FALSE))*$C199</f>
        <v>673.26238725267297</v>
      </c>
      <c r="J199" s="75">
        <f>(INDEX('Resin Fractions'!$A$24:$I$41,MATCH('Waste Estimate from Population'!$A199,'Resin Fractions'!$A$24:$A$41,0),MATCH('Waste Estimate from Population'!J$1,'Resin Fractions'!$A$24:$I$24,0)))*(VLOOKUP($A199,'Waste Per Capita'!$A$3:$C$18,3,FALSE))*$C199</f>
        <v>1096.8660264506389</v>
      </c>
      <c r="K199" s="75">
        <f>(INDEX('Resin Fractions'!$A$24:$I$41,MATCH('Waste Estimate from Population'!$A199,'Resin Fractions'!$A$24:$A$41,0),MATCH('Waste Estimate from Population'!K$1,'Resin Fractions'!$A$24:$I$24,0)))*(VLOOKUP($A199,'Waste Per Capita'!$A$3:$C$18,3,FALSE))*$C199</f>
        <v>15951.827875025216</v>
      </c>
    </row>
    <row r="200" spans="1:11" x14ac:dyDescent="0.2">
      <c r="A200" s="13">
        <v>2017</v>
      </c>
      <c r="B200" s="68" t="s">
        <v>104</v>
      </c>
      <c r="C200" s="70">
        <v>262695</v>
      </c>
      <c r="D200" s="75">
        <f>(INDEX('Resin Fractions'!$A$24:$I$41,MATCH('Waste Estimate from Population'!$A200,'Resin Fractions'!$A$24:$A$41,0),MATCH('Waste Estimate from Population'!D$1,'Resin Fractions'!$A$24:$I$24,0)))*(VLOOKUP($A200,'Waste Per Capita'!$A$3:$C$18,3,FALSE))*$C200</f>
        <v>2219.2155900713151</v>
      </c>
      <c r="E200" s="75">
        <f>(INDEX('Resin Fractions'!$A$24:$I$41,MATCH('Waste Estimate from Population'!$A200,'Resin Fractions'!$A$24:$A$41,0),MATCH('Waste Estimate from Population'!E$1,'Resin Fractions'!$A$24:$I$24,0)))*(VLOOKUP($A200,'Waste Per Capita'!$A$3:$C$18,3,FALSE))*$C200</f>
        <v>4451.5044152174542</v>
      </c>
      <c r="F200" s="75">
        <f>(INDEX('Resin Fractions'!$A$24:$I$41,MATCH('Waste Estimate from Population'!$A200,'Resin Fractions'!$A$24:$A$41,0),MATCH('Waste Estimate from Population'!F$1,'Resin Fractions'!$A$24:$I$24,0)))*(VLOOKUP($A200,'Waste Per Capita'!$A$3:$C$18,3,FALSE))*$C200</f>
        <v>5635.8208554180637</v>
      </c>
      <c r="G200" s="75">
        <f>(INDEX('Resin Fractions'!$A$24:$I$41,MATCH('Waste Estimate from Population'!$A200,'Resin Fractions'!$A$24:$A$41,0),MATCH('Waste Estimate from Population'!G$1,'Resin Fractions'!$A$24:$I$24,0)))*(VLOOKUP($A200,'Waste Per Capita'!$A$3:$C$18,3,FALSE))*$C200</f>
        <v>11175.099859499087</v>
      </c>
      <c r="H200" s="75">
        <f>(INDEX('Resin Fractions'!$A$24:$I$41,MATCH('Waste Estimate from Population'!$A200,'Resin Fractions'!$A$24:$A$41,0),MATCH('Waste Estimate from Population'!H$1,'Resin Fractions'!$A$24:$I$24,0)))*(VLOOKUP($A200,'Waste Per Capita'!$A$3:$C$18,3,FALSE))*$C200</f>
        <v>403.19758820022781</v>
      </c>
      <c r="I200" s="75">
        <f>(INDEX('Resin Fractions'!$A$24:$I$41,MATCH('Waste Estimate from Population'!$A200,'Resin Fractions'!$A$24:$A$41,0),MATCH('Waste Estimate from Population'!I$1,'Resin Fractions'!$A$24:$I$24,0)))*(VLOOKUP($A200,'Waste Per Capita'!$A$3:$C$18,3,FALSE))*$C200</f>
        <v>1133.9094656828033</v>
      </c>
      <c r="J200" s="75">
        <f>(INDEX('Resin Fractions'!$A$24:$I$41,MATCH('Waste Estimate from Population'!$A200,'Resin Fractions'!$A$24:$A$41,0),MATCH('Waste Estimate from Population'!J$1,'Resin Fractions'!$A$24:$I$24,0)))*(VLOOKUP($A200,'Waste Per Capita'!$A$3:$C$18,3,FALSE))*$C200</f>
        <v>1847.343314474346</v>
      </c>
      <c r="K200" s="75">
        <f>(INDEX('Resin Fractions'!$A$24:$I$41,MATCH('Waste Estimate from Population'!$A200,'Resin Fractions'!$A$24:$A$41,0),MATCH('Waste Estimate from Population'!K$1,'Resin Fractions'!$A$24:$I$24,0)))*(VLOOKUP($A200,'Waste Per Capita'!$A$3:$C$18,3,FALSE))*$C200</f>
        <v>26866.091088563298</v>
      </c>
    </row>
    <row r="201" spans="1:11" x14ac:dyDescent="0.2">
      <c r="A201" s="13">
        <v>2017</v>
      </c>
      <c r="B201" s="68" t="s">
        <v>105</v>
      </c>
      <c r="C201" s="70">
        <v>18137</v>
      </c>
      <c r="D201" s="75">
        <f>(INDEX('Resin Fractions'!$A$24:$I$41,MATCH('Waste Estimate from Population'!$A201,'Resin Fractions'!$A$24:$A$41,0),MATCH('Waste Estimate from Population'!D$1,'Resin Fractions'!$A$24:$I$24,0)))*(VLOOKUP($A201,'Waste Per Capita'!$A$3:$C$18,3,FALSE))*$C201</f>
        <v>153.21918253915547</v>
      </c>
      <c r="E201" s="75">
        <f>(INDEX('Resin Fractions'!$A$24:$I$41,MATCH('Waste Estimate from Population'!$A201,'Resin Fractions'!$A$24:$A$41,0),MATCH('Waste Estimate from Population'!E$1,'Resin Fractions'!$A$24:$I$24,0)))*(VLOOKUP($A201,'Waste Per Capita'!$A$3:$C$18,3,FALSE))*$C201</f>
        <v>307.34096796208138</v>
      </c>
      <c r="F201" s="75">
        <f>(INDEX('Resin Fractions'!$A$24:$I$41,MATCH('Waste Estimate from Population'!$A201,'Resin Fractions'!$A$24:$A$41,0),MATCH('Waste Estimate from Population'!F$1,'Resin Fractions'!$A$24:$I$24,0)))*(VLOOKUP($A201,'Waste Per Capita'!$A$3:$C$18,3,FALSE))*$C201</f>
        <v>389.10859686982019</v>
      </c>
      <c r="G201" s="75">
        <f>(INDEX('Resin Fractions'!$A$24:$I$41,MATCH('Waste Estimate from Population'!$A201,'Resin Fractions'!$A$24:$A$41,0),MATCH('Waste Estimate from Population'!G$1,'Resin Fractions'!$A$24:$I$24,0)))*(VLOOKUP($A201,'Waste Per Capita'!$A$3:$C$18,3,FALSE))*$C201</f>
        <v>771.55174689938872</v>
      </c>
      <c r="H201" s="75">
        <f>(INDEX('Resin Fractions'!$A$24:$I$41,MATCH('Waste Estimate from Population'!$A201,'Resin Fractions'!$A$24:$A$41,0),MATCH('Waste Estimate from Population'!H$1,'Resin Fractions'!$A$24:$I$24,0)))*(VLOOKUP($A201,'Waste Per Capita'!$A$3:$C$18,3,FALSE))*$C201</f>
        <v>27.837586011106158</v>
      </c>
      <c r="I201" s="75">
        <f>(INDEX('Resin Fractions'!$A$24:$I$41,MATCH('Waste Estimate from Population'!$A201,'Resin Fractions'!$A$24:$A$41,0),MATCH('Waste Estimate from Population'!I$1,'Resin Fractions'!$A$24:$I$24,0)))*(VLOOKUP($A201,'Waste Per Capita'!$A$3:$C$18,3,FALSE))*$C201</f>
        <v>78.28742830693011</v>
      </c>
      <c r="J201" s="75">
        <f>(INDEX('Resin Fractions'!$A$24:$I$41,MATCH('Waste Estimate from Population'!$A201,'Resin Fractions'!$A$24:$A$41,0),MATCH('Waste Estimate from Population'!J$1,'Resin Fractions'!$A$24:$I$24,0)))*(VLOOKUP($A201,'Waste Per Capita'!$A$3:$C$18,3,FALSE))*$C201</f>
        <v>127.54436016909806</v>
      </c>
      <c r="K201" s="75">
        <f>(INDEX('Resin Fractions'!$A$24:$I$41,MATCH('Waste Estimate from Population'!$A201,'Resin Fractions'!$A$24:$A$41,0),MATCH('Waste Estimate from Population'!K$1,'Resin Fractions'!$A$24:$I$24,0)))*(VLOOKUP($A201,'Waste Per Capita'!$A$3:$C$18,3,FALSE))*$C201</f>
        <v>1854.8898687575802</v>
      </c>
    </row>
    <row r="202" spans="1:11" x14ac:dyDescent="0.2">
      <c r="A202" s="13">
        <v>2017</v>
      </c>
      <c r="B202" s="68" t="s">
        <v>106</v>
      </c>
      <c r="C202" s="70">
        <v>88646</v>
      </c>
      <c r="D202" s="75">
        <f>(INDEX('Resin Fractions'!$A$24:$I$41,MATCH('Waste Estimate from Population'!$A202,'Resin Fractions'!$A$24:$A$41,0),MATCH('Waste Estimate from Population'!D$1,'Resin Fractions'!$A$24:$I$24,0)))*(VLOOKUP($A202,'Waste Per Capita'!$A$3:$C$18,3,FALSE))*$C202</f>
        <v>748.87068728929671</v>
      </c>
      <c r="E202" s="75">
        <f>(INDEX('Resin Fractions'!$A$24:$I$41,MATCH('Waste Estimate from Population'!$A202,'Resin Fractions'!$A$24:$A$41,0),MATCH('Waste Estimate from Population'!E$1,'Resin Fractions'!$A$24:$I$24,0)))*(VLOOKUP($A202,'Waste Per Capita'!$A$3:$C$18,3,FALSE))*$C202</f>
        <v>1502.1529164672584</v>
      </c>
      <c r="F202" s="75">
        <f>(INDEX('Resin Fractions'!$A$24:$I$41,MATCH('Waste Estimate from Population'!$A202,'Resin Fractions'!$A$24:$A$41,0),MATCH('Waste Estimate from Population'!F$1,'Resin Fractions'!$A$24:$I$24,0)))*(VLOOKUP($A202,'Waste Per Capita'!$A$3:$C$18,3,FALSE))*$C202</f>
        <v>1901.7985707736716</v>
      </c>
      <c r="G202" s="75">
        <f>(INDEX('Resin Fractions'!$A$24:$I$41,MATCH('Waste Estimate from Population'!$A202,'Resin Fractions'!$A$24:$A$41,0),MATCH('Waste Estimate from Population'!G$1,'Resin Fractions'!$A$24:$I$24,0)))*(VLOOKUP($A202,'Waste Per Capita'!$A$3:$C$18,3,FALSE))*$C202</f>
        <v>3771.0192510141269</v>
      </c>
      <c r="H202" s="75">
        <f>(INDEX('Resin Fractions'!$A$24:$I$41,MATCH('Waste Estimate from Population'!$A202,'Resin Fractions'!$A$24:$A$41,0),MATCH('Waste Estimate from Population'!H$1,'Resin Fractions'!$A$24:$I$24,0)))*(VLOOKUP($A202,'Waste Per Capita'!$A$3:$C$18,3,FALSE))*$C202</f>
        <v>136.05836960580672</v>
      </c>
      <c r="I202" s="75">
        <f>(INDEX('Resin Fractions'!$A$24:$I$41,MATCH('Waste Estimate from Population'!$A202,'Resin Fractions'!$A$24:$A$41,0),MATCH('Waste Estimate from Population'!I$1,'Resin Fractions'!$A$24:$I$24,0)))*(VLOOKUP($A202,'Waste Per Capita'!$A$3:$C$18,3,FALSE))*$C202</f>
        <v>382.63590283377215</v>
      </c>
      <c r="J202" s="75">
        <f>(INDEX('Resin Fractions'!$A$24:$I$41,MATCH('Waste Estimate from Population'!$A202,'Resin Fractions'!$A$24:$A$41,0),MATCH('Waste Estimate from Population'!J$1,'Resin Fractions'!$A$24:$I$24,0)))*(VLOOKUP($A202,'Waste Per Capita'!$A$3:$C$18,3,FALSE))*$C202</f>
        <v>623.38299341400818</v>
      </c>
      <c r="K202" s="75">
        <f>(INDEX('Resin Fractions'!$A$24:$I$41,MATCH('Waste Estimate from Population'!$A202,'Resin Fractions'!$A$24:$A$41,0),MATCH('Waste Estimate from Population'!K$1,'Resin Fractions'!$A$24:$I$24,0)))*(VLOOKUP($A202,'Waste Per Capita'!$A$3:$C$18,3,FALSE))*$C202</f>
        <v>9065.9186913979411</v>
      </c>
    </row>
    <row r="203" spans="1:11" x14ac:dyDescent="0.2">
      <c r="A203" s="13">
        <v>2017</v>
      </c>
      <c r="B203" s="68" t="s">
        <v>107</v>
      </c>
      <c r="C203" s="70">
        <v>273215</v>
      </c>
      <c r="D203" s="75">
        <f>(INDEX('Resin Fractions'!$A$24:$I$41,MATCH('Waste Estimate from Population'!$A203,'Resin Fractions'!$A$24:$A$41,0),MATCH('Waste Estimate from Population'!D$1,'Resin Fractions'!$A$24:$I$24,0)))*(VLOOKUP($A203,'Waste Per Capita'!$A$3:$C$18,3,FALSE))*$C203</f>
        <v>2308.0872777987188</v>
      </c>
      <c r="E203" s="75">
        <f>(INDEX('Resin Fractions'!$A$24:$I$41,MATCH('Waste Estimate from Population'!$A203,'Resin Fractions'!$A$24:$A$41,0),MATCH('Waste Estimate from Population'!E$1,'Resin Fractions'!$A$24:$I$24,0)))*(VLOOKUP($A203,'Waste Per Capita'!$A$3:$C$18,3,FALSE))*$C203</f>
        <v>4629.7713272183964</v>
      </c>
      <c r="F203" s="75">
        <f>(INDEX('Resin Fractions'!$A$24:$I$41,MATCH('Waste Estimate from Population'!$A203,'Resin Fractions'!$A$24:$A$41,0),MATCH('Waste Estimate from Population'!F$1,'Resin Fractions'!$A$24:$I$24,0)))*(VLOOKUP($A203,'Waste Per Capita'!$A$3:$C$18,3,FALSE))*$C203</f>
        <v>5861.515426685115</v>
      </c>
      <c r="G203" s="75">
        <f>(INDEX('Resin Fractions'!$A$24:$I$41,MATCH('Waste Estimate from Population'!$A203,'Resin Fractions'!$A$24:$A$41,0),MATCH('Waste Estimate from Population'!G$1,'Resin Fractions'!$A$24:$I$24,0)))*(VLOOKUP($A203,'Waste Per Capita'!$A$3:$C$18,3,FALSE))*$C203</f>
        <v>11622.622844412885</v>
      </c>
      <c r="H203" s="75">
        <f>(INDEX('Resin Fractions'!$A$24:$I$41,MATCH('Waste Estimate from Population'!$A203,'Resin Fractions'!$A$24:$A$41,0),MATCH('Waste Estimate from Population'!H$1,'Resin Fractions'!$A$24:$I$24,0)))*(VLOOKUP($A203,'Waste Per Capita'!$A$3:$C$18,3,FALSE))*$C203</f>
        <v>419.34421690601357</v>
      </c>
      <c r="I203" s="75">
        <f>(INDEX('Resin Fractions'!$A$24:$I$41,MATCH('Waste Estimate from Population'!$A203,'Resin Fractions'!$A$24:$A$41,0),MATCH('Waste Estimate from Population'!I$1,'Resin Fractions'!$A$24:$I$24,0)))*(VLOOKUP($A203,'Waste Per Capita'!$A$3:$C$18,3,FALSE))*$C203</f>
        <v>1179.3185049830681</v>
      </c>
      <c r="J203" s="75">
        <f>(INDEX('Resin Fractions'!$A$24:$I$41,MATCH('Waste Estimate from Population'!$A203,'Resin Fractions'!$A$24:$A$41,0),MATCH('Waste Estimate from Population'!J$1,'Resin Fractions'!$A$24:$I$24,0)))*(VLOOKUP($A203,'Waste Per Capita'!$A$3:$C$18,3,FALSE))*$C203</f>
        <v>1921.3228408005803</v>
      </c>
      <c r="K203" s="75">
        <f>(INDEX('Resin Fractions'!$A$24:$I$41,MATCH('Waste Estimate from Population'!$A203,'Resin Fractions'!$A$24:$A$41,0),MATCH('Waste Estimate from Population'!K$1,'Resin Fractions'!$A$24:$I$24,0)))*(VLOOKUP($A203,'Waste Per Capita'!$A$3:$C$18,3,FALSE))*$C203</f>
        <v>27941.982438804778</v>
      </c>
    </row>
    <row r="204" spans="1:11" x14ac:dyDescent="0.2">
      <c r="A204" s="13">
        <v>2017</v>
      </c>
      <c r="B204" s="68" t="s">
        <v>108</v>
      </c>
      <c r="C204" s="70">
        <v>9562</v>
      </c>
      <c r="D204" s="75">
        <f>(INDEX('Resin Fractions'!$A$24:$I$41,MATCH('Waste Estimate from Population'!$A204,'Resin Fractions'!$A$24:$A$41,0),MATCH('Waste Estimate from Population'!D$1,'Resin Fractions'!$A$24:$I$24,0)))*(VLOOKUP($A204,'Waste Per Capita'!$A$3:$C$18,3,FALSE))*$C204</f>
        <v>80.778619586447846</v>
      </c>
      <c r="E204" s="75">
        <f>(INDEX('Resin Fractions'!$A$24:$I$41,MATCH('Waste Estimate from Population'!$A204,'Resin Fractions'!$A$24:$A$41,0),MATCH('Waste Estimate from Population'!E$1,'Resin Fractions'!$A$24:$I$24,0)))*(VLOOKUP($A204,'Waste Per Capita'!$A$3:$C$18,3,FALSE))*$C204</f>
        <v>162.03310005256779</v>
      </c>
      <c r="F204" s="75">
        <f>(INDEX('Resin Fractions'!$A$24:$I$41,MATCH('Waste Estimate from Population'!$A204,'Resin Fractions'!$A$24:$A$41,0),MATCH('Waste Estimate from Population'!F$1,'Resin Fractions'!$A$24:$I$24,0)))*(VLOOKUP($A204,'Waste Per Capita'!$A$3:$C$18,3,FALSE))*$C204</f>
        <v>205.14177665927224</v>
      </c>
      <c r="G204" s="75">
        <f>(INDEX('Resin Fractions'!$A$24:$I$41,MATCH('Waste Estimate from Population'!$A204,'Resin Fractions'!$A$24:$A$41,0),MATCH('Waste Estimate from Population'!G$1,'Resin Fractions'!$A$24:$I$24,0)))*(VLOOKUP($A204,'Waste Per Capita'!$A$3:$C$18,3,FALSE))*$C204</f>
        <v>406.769465945413</v>
      </c>
      <c r="H204" s="75">
        <f>(INDEX('Resin Fractions'!$A$24:$I$41,MATCH('Waste Estimate from Population'!$A204,'Resin Fractions'!$A$24:$A$41,0),MATCH('Waste Estimate from Population'!H$1,'Resin Fractions'!$A$24:$I$24,0)))*(VLOOKUP($A204,'Waste Per Capita'!$A$3:$C$18,3,FALSE))*$C204</f>
        <v>14.676241795125824</v>
      </c>
      <c r="I204" s="75">
        <f>(INDEX('Resin Fractions'!$A$24:$I$41,MATCH('Waste Estimate from Population'!$A204,'Resin Fractions'!$A$24:$A$41,0),MATCH('Waste Estimate from Population'!I$1,'Resin Fractions'!$A$24:$I$24,0)))*(VLOOKUP($A204,'Waste Per Capita'!$A$3:$C$18,3,FALSE))*$C204</f>
        <v>41.273881538890976</v>
      </c>
      <c r="J204" s="75">
        <f>(INDEX('Resin Fractions'!$A$24:$I$41,MATCH('Waste Estimate from Population'!$A204,'Resin Fractions'!$A$24:$A$41,0),MATCH('Waste Estimate from Population'!J$1,'Resin Fractions'!$A$24:$I$24,0)))*(VLOOKUP($A204,'Waste Per Capita'!$A$3:$C$18,3,FALSE))*$C204</f>
        <v>67.242607483978361</v>
      </c>
      <c r="K204" s="75">
        <f>(INDEX('Resin Fractions'!$A$24:$I$41,MATCH('Waste Estimate from Population'!$A204,'Resin Fractions'!$A$24:$A$41,0),MATCH('Waste Estimate from Population'!K$1,'Resin Fractions'!$A$24:$I$24,0)))*(VLOOKUP($A204,'Waste Per Capita'!$A$3:$C$18,3,FALSE))*$C204</f>
        <v>977.91569306169606</v>
      </c>
    </row>
    <row r="205" spans="1:11" x14ac:dyDescent="0.2">
      <c r="A205" s="13">
        <v>2017</v>
      </c>
      <c r="B205" s="68" t="s">
        <v>109</v>
      </c>
      <c r="C205" s="70">
        <v>13594</v>
      </c>
      <c r="D205" s="75">
        <f>(INDEX('Resin Fractions'!$A$24:$I$41,MATCH('Waste Estimate from Population'!$A205,'Resin Fractions'!$A$24:$A$41,0),MATCH('Waste Estimate from Population'!D$1,'Resin Fractions'!$A$24:$I$24,0)))*(VLOOKUP($A205,'Waste Per Capita'!$A$3:$C$18,3,FALSE))*$C205</f>
        <v>114.84046796257812</v>
      </c>
      <c r="E205" s="75">
        <f>(INDEX('Resin Fractions'!$A$24:$I$41,MATCH('Waste Estimate from Population'!$A205,'Resin Fractions'!$A$24:$A$41,0),MATCH('Waste Estimate from Population'!E$1,'Resin Fractions'!$A$24:$I$24,0)))*(VLOOKUP($A205,'Waste Per Capita'!$A$3:$C$18,3,FALSE))*$C205</f>
        <v>230.35745263695949</v>
      </c>
      <c r="F205" s="75">
        <f>(INDEX('Resin Fractions'!$A$24:$I$41,MATCH('Waste Estimate from Population'!$A205,'Resin Fractions'!$A$24:$A$41,0),MATCH('Waste Estimate from Population'!F$1,'Resin Fractions'!$A$24:$I$24,0)))*(VLOOKUP($A205,'Waste Per Capita'!$A$3:$C$18,3,FALSE))*$C205</f>
        <v>291.64372640725236</v>
      </c>
      <c r="G205" s="75">
        <f>(INDEX('Resin Fractions'!$A$24:$I$41,MATCH('Waste Estimate from Population'!$A205,'Resin Fractions'!$A$24:$A$41,0),MATCH('Waste Estimate from Population'!G$1,'Resin Fractions'!$A$24:$I$24,0)))*(VLOOKUP($A205,'Waste Per Capita'!$A$3:$C$18,3,FALSE))*$C205</f>
        <v>578.29158335724162</v>
      </c>
      <c r="H205" s="75">
        <f>(INDEX('Resin Fractions'!$A$24:$I$41,MATCH('Waste Estimate from Population'!$A205,'Resin Fractions'!$A$24:$A$41,0),MATCH('Waste Estimate from Population'!H$1,'Resin Fractions'!$A$24:$I$24,0)))*(VLOOKUP($A205,'Waste Per Capita'!$A$3:$C$18,3,FALSE))*$C205</f>
        <v>20.864759565252086</v>
      </c>
      <c r="I205" s="75">
        <f>(INDEX('Resin Fractions'!$A$24:$I$41,MATCH('Waste Estimate from Population'!$A205,'Resin Fractions'!$A$24:$A$41,0),MATCH('Waste Estimate from Population'!I$1,'Resin Fractions'!$A$24:$I$24,0)))*(VLOOKUP($A205,'Waste Per Capita'!$A$3:$C$18,3,FALSE))*$C205</f>
        <v>58.677802304924072</v>
      </c>
      <c r="J205" s="75">
        <f>(INDEX('Resin Fractions'!$A$24:$I$41,MATCH('Waste Estimate from Population'!$A205,'Resin Fractions'!$A$24:$A$41,0),MATCH('Waste Estimate from Population'!J$1,'Resin Fractions'!$A$24:$I$24,0)))*(VLOOKUP($A205,'Waste Per Capita'!$A$3:$C$18,3,FALSE))*$C205</f>
        <v>95.596737726124445</v>
      </c>
      <c r="K205" s="75">
        <f>(INDEX('Resin Fractions'!$A$24:$I$41,MATCH('Waste Estimate from Population'!$A205,'Resin Fractions'!$A$24:$A$41,0),MATCH('Waste Estimate from Population'!K$1,'Resin Fractions'!$A$24:$I$24,0)))*(VLOOKUP($A205,'Waste Per Capita'!$A$3:$C$18,3,FALSE))*$C205</f>
        <v>1390.2725299603321</v>
      </c>
    </row>
    <row r="206" spans="1:11" x14ac:dyDescent="0.2">
      <c r="A206" s="13">
        <v>2017</v>
      </c>
      <c r="B206" s="68" t="s">
        <v>110</v>
      </c>
      <c r="C206" s="70">
        <v>438358</v>
      </c>
      <c r="D206" s="75">
        <f>(INDEX('Resin Fractions'!$A$24:$I$41,MATCH('Waste Estimate from Population'!$A206,'Resin Fractions'!$A$24:$A$41,0),MATCH('Waste Estimate from Population'!D$1,'Resin Fractions'!$A$24:$I$24,0)))*(VLOOKUP($A206,'Waste Per Capita'!$A$3:$C$18,3,FALSE))*$C206</f>
        <v>3703.1953696586597</v>
      </c>
      <c r="E206" s="75">
        <f>(INDEX('Resin Fractions'!$A$24:$I$41,MATCH('Waste Estimate from Population'!$A206,'Resin Fractions'!$A$24:$A$41,0),MATCH('Waste Estimate from Population'!E$1,'Resin Fractions'!$A$24:$I$24,0)))*(VLOOKUP($A206,'Waste Per Capita'!$A$3:$C$18,3,FALSE))*$C206</f>
        <v>7428.2059896301516</v>
      </c>
      <c r="F206" s="75">
        <f>(INDEX('Resin Fractions'!$A$24:$I$41,MATCH('Waste Estimate from Population'!$A206,'Resin Fractions'!$A$24:$A$41,0),MATCH('Waste Estimate from Population'!F$1,'Resin Fractions'!$A$24:$I$24,0)))*(VLOOKUP($A206,'Waste Per Capita'!$A$3:$C$18,3,FALSE))*$C206</f>
        <v>9404.4696645895492</v>
      </c>
      <c r="G206" s="75">
        <f>(INDEX('Resin Fractions'!$A$24:$I$41,MATCH('Waste Estimate from Population'!$A206,'Resin Fractions'!$A$24:$A$41,0),MATCH('Waste Estimate from Population'!G$1,'Resin Fractions'!$A$24:$I$24,0)))*(VLOOKUP($A206,'Waste Per Capita'!$A$3:$C$18,3,FALSE))*$C206</f>
        <v>18647.840363198007</v>
      </c>
      <c r="H206" s="75">
        <f>(INDEX('Resin Fractions'!$A$24:$I$41,MATCH('Waste Estimate from Population'!$A206,'Resin Fractions'!$A$24:$A$41,0),MATCH('Waste Estimate from Population'!H$1,'Resin Fractions'!$A$24:$I$24,0)))*(VLOOKUP($A206,'Waste Per Capita'!$A$3:$C$18,3,FALSE))*$C206</f>
        <v>672.81405572346432</v>
      </c>
      <c r="I206" s="75">
        <f>(INDEX('Resin Fractions'!$A$24:$I$41,MATCH('Waste Estimate from Population'!$A206,'Resin Fractions'!$A$24:$A$41,0),MATCH('Waste Estimate from Population'!I$1,'Resin Fractions'!$A$24:$I$24,0)))*(VLOOKUP($A206,'Waste Per Capita'!$A$3:$C$18,3,FALSE))*$C206</f>
        <v>1892.149776576571</v>
      </c>
      <c r="J206" s="75">
        <f>(INDEX('Resin Fractions'!$A$24:$I$41,MATCH('Waste Estimate from Population'!$A206,'Resin Fractions'!$A$24:$A$41,0),MATCH('Waste Estimate from Population'!J$1,'Resin Fractions'!$A$24:$I$24,0)))*(VLOOKUP($A206,'Waste Per Capita'!$A$3:$C$18,3,FALSE))*$C206</f>
        <v>3082.6537263607811</v>
      </c>
      <c r="K206" s="75">
        <f>(INDEX('Resin Fractions'!$A$24:$I$41,MATCH('Waste Estimate from Population'!$A206,'Resin Fractions'!$A$24:$A$41,0),MATCH('Waste Estimate from Population'!K$1,'Resin Fractions'!$A$24:$I$24,0)))*(VLOOKUP($A206,'Waste Per Capita'!$A$3:$C$18,3,FALSE))*$C206</f>
        <v>44831.328945737187</v>
      </c>
    </row>
    <row r="207" spans="1:11" x14ac:dyDescent="0.2">
      <c r="A207" s="13">
        <v>2017</v>
      </c>
      <c r="B207" s="68" t="s">
        <v>111</v>
      </c>
      <c r="C207" s="70">
        <v>141320</v>
      </c>
      <c r="D207" s="75">
        <f>(INDEX('Resin Fractions'!$A$24:$I$41,MATCH('Waste Estimate from Population'!$A207,'Resin Fractions'!$A$24:$A$41,0),MATCH('Waste Estimate from Population'!D$1,'Resin Fractions'!$A$24:$I$24,0)))*(VLOOKUP($A207,'Waste Per Capita'!$A$3:$C$18,3,FALSE))*$C207</f>
        <v>1193.8542689768676</v>
      </c>
      <c r="E207" s="75">
        <f>(INDEX('Resin Fractions'!$A$24:$I$41,MATCH('Waste Estimate from Population'!$A207,'Resin Fractions'!$A$24:$A$41,0),MATCH('Waste Estimate from Population'!E$1,'Resin Fractions'!$A$24:$I$24,0)))*(VLOOKUP($A207,'Waste Per Capita'!$A$3:$C$18,3,FALSE))*$C207</f>
        <v>2394.7414452446014</v>
      </c>
      <c r="F207" s="75">
        <f>(INDEX('Resin Fractions'!$A$24:$I$41,MATCH('Waste Estimate from Population'!$A207,'Resin Fractions'!$A$24:$A$41,0),MATCH('Waste Estimate from Population'!F$1,'Resin Fractions'!$A$24:$I$24,0)))*(VLOOKUP($A207,'Waste Per Capita'!$A$3:$C$18,3,FALSE))*$C207</f>
        <v>3031.8590124961675</v>
      </c>
      <c r="G207" s="75">
        <f>(INDEX('Resin Fractions'!$A$24:$I$41,MATCH('Waste Estimate from Population'!$A207,'Resin Fractions'!$A$24:$A$41,0),MATCH('Waste Estimate from Population'!G$1,'Resin Fractions'!$A$24:$I$24,0)))*(VLOOKUP($A207,'Waste Per Capita'!$A$3:$C$18,3,FALSE))*$C207</f>
        <v>6011.7821509522864</v>
      </c>
      <c r="H207" s="75">
        <f>(INDEX('Resin Fractions'!$A$24:$I$41,MATCH('Waste Estimate from Population'!$A207,'Resin Fractions'!$A$24:$A$41,0),MATCH('Waste Estimate from Population'!H$1,'Resin Fractions'!$A$24:$I$24,0)))*(VLOOKUP($A207,'Waste Per Capita'!$A$3:$C$18,3,FALSE))*$C207</f>
        <v>216.90509208190562</v>
      </c>
      <c r="I207" s="75">
        <f>(INDEX('Resin Fractions'!$A$24:$I$41,MATCH('Waste Estimate from Population'!$A207,'Resin Fractions'!$A$24:$A$41,0),MATCH('Waste Estimate from Population'!I$1,'Resin Fractions'!$A$24:$I$24,0)))*(VLOOKUP($A207,'Waste Per Capita'!$A$3:$C$18,3,FALSE))*$C207</f>
        <v>610.00051653169555</v>
      </c>
      <c r="J207" s="75">
        <f>(INDEX('Resin Fractions'!$A$24:$I$41,MATCH('Waste Estimate from Population'!$A207,'Resin Fractions'!$A$24:$A$41,0),MATCH('Waste Estimate from Population'!J$1,'Resin Fractions'!$A$24:$I$24,0)))*(VLOOKUP($A207,'Waste Per Capita'!$A$3:$C$18,3,FALSE))*$C207</f>
        <v>993.80101334823496</v>
      </c>
      <c r="K207" s="75">
        <f>(INDEX('Resin Fractions'!$A$24:$I$41,MATCH('Waste Estimate from Population'!$A207,'Resin Fractions'!$A$24:$A$41,0),MATCH('Waste Estimate from Population'!K$1,'Resin Fractions'!$A$24:$I$24,0)))*(VLOOKUP($A207,'Waste Per Capita'!$A$3:$C$18,3,FALSE))*$C207</f>
        <v>14452.94349963176</v>
      </c>
    </row>
    <row r="208" spans="1:11" x14ac:dyDescent="0.2">
      <c r="A208" s="13">
        <v>2017</v>
      </c>
      <c r="B208" s="68" t="s">
        <v>112</v>
      </c>
      <c r="C208" s="70">
        <v>97894</v>
      </c>
      <c r="D208" s="75">
        <f>(INDEX('Resin Fractions'!$A$24:$I$41,MATCH('Waste Estimate from Population'!$A208,'Resin Fractions'!$A$24:$A$41,0),MATCH('Waste Estimate from Population'!D$1,'Resin Fractions'!$A$24:$I$24,0)))*(VLOOKUP($A208,'Waste Per Capita'!$A$3:$C$18,3,FALSE))*$C208</f>
        <v>826.99667285042096</v>
      </c>
      <c r="E208" s="75">
        <f>(INDEX('Resin Fractions'!$A$24:$I$41,MATCH('Waste Estimate from Population'!$A208,'Resin Fractions'!$A$24:$A$41,0),MATCH('Waste Estimate from Population'!E$1,'Resin Fractions'!$A$24:$I$24,0)))*(VLOOKUP($A208,'Waste Per Capita'!$A$3:$C$18,3,FALSE))*$C208</f>
        <v>1658.865121998125</v>
      </c>
      <c r="F208" s="75">
        <f>(INDEX('Resin Fractions'!$A$24:$I$41,MATCH('Waste Estimate from Population'!$A208,'Resin Fractions'!$A$24:$A$41,0),MATCH('Waste Estimate from Population'!F$1,'Resin Fractions'!$A$24:$I$24,0)))*(VLOOKUP($A208,'Waste Per Capita'!$A$3:$C$18,3,FALSE))*$C208</f>
        <v>2100.2038364654672</v>
      </c>
      <c r="G208" s="75">
        <f>(INDEX('Resin Fractions'!$A$24:$I$41,MATCH('Waste Estimate from Population'!$A208,'Resin Fractions'!$A$24:$A$41,0),MATCH('Waste Estimate from Population'!G$1,'Resin Fractions'!$A$24:$I$24,0)))*(VLOOKUP($A208,'Waste Per Capita'!$A$3:$C$18,3,FALSE))*$C208</f>
        <v>4164.4310917444318</v>
      </c>
      <c r="H208" s="75">
        <f>(INDEX('Resin Fractions'!$A$24:$I$41,MATCH('Waste Estimate from Population'!$A208,'Resin Fractions'!$A$24:$A$41,0),MATCH('Waste Estimate from Population'!H$1,'Resin Fractions'!$A$24:$I$24,0)))*(VLOOKUP($A208,'Waste Per Capita'!$A$3:$C$18,3,FALSE))*$C208</f>
        <v>150.25266830077885</v>
      </c>
      <c r="I208" s="75">
        <f>(INDEX('Resin Fractions'!$A$24:$I$41,MATCH('Waste Estimate from Population'!$A208,'Resin Fractions'!$A$24:$A$41,0),MATCH('Waste Estimate from Population'!I$1,'Resin Fractions'!$A$24:$I$24,0)))*(VLOOKUP($A208,'Waste Per Capita'!$A$3:$C$18,3,FALSE))*$C208</f>
        <v>422.5544195114195</v>
      </c>
      <c r="J208" s="75">
        <f>(INDEX('Resin Fractions'!$A$24:$I$41,MATCH('Waste Estimate from Population'!$A208,'Resin Fractions'!$A$24:$A$41,0),MATCH('Waste Estimate from Population'!J$1,'Resin Fractions'!$A$24:$I$24,0)))*(VLOOKUP($A208,'Waste Per Capita'!$A$3:$C$18,3,FALSE))*$C208</f>
        <v>688.41746674718445</v>
      </c>
      <c r="K208" s="75">
        <f>(INDEX('Resin Fractions'!$A$24:$I$41,MATCH('Waste Estimate from Population'!$A208,'Resin Fractions'!$A$24:$A$41,0),MATCH('Waste Estimate from Population'!K$1,'Resin Fractions'!$A$24:$I$24,0)))*(VLOOKUP($A208,'Waste Per Capita'!$A$3:$C$18,3,FALSE))*$C208</f>
        <v>10011.721277617828</v>
      </c>
    </row>
    <row r="209" spans="1:11" x14ac:dyDescent="0.2">
      <c r="A209" s="13">
        <v>2017</v>
      </c>
      <c r="B209" s="68" t="s">
        <v>113</v>
      </c>
      <c r="C209" s="70">
        <v>3180125</v>
      </c>
      <c r="D209" s="75">
        <f>(INDEX('Resin Fractions'!$A$24:$I$41,MATCH('Waste Estimate from Population'!$A209,'Resin Fractions'!$A$24:$A$41,0),MATCH('Waste Estimate from Population'!D$1,'Resin Fractions'!$A$24:$I$24,0)))*(VLOOKUP($A209,'Waste Per Capita'!$A$3:$C$18,3,FALSE))*$C209</f>
        <v>26865.311400580678</v>
      </c>
      <c r="E209" s="75">
        <f>(INDEX('Resin Fractions'!$A$24:$I$41,MATCH('Waste Estimate from Population'!$A209,'Resin Fractions'!$A$24:$A$41,0),MATCH('Waste Estimate from Population'!E$1,'Resin Fractions'!$A$24:$I$24,0)))*(VLOOKUP($A209,'Waste Per Capita'!$A$3:$C$18,3,FALSE))*$C209</f>
        <v>53888.884365684185</v>
      </c>
      <c r="F209" s="75">
        <f>(INDEX('Resin Fractions'!$A$24:$I$41,MATCH('Waste Estimate from Population'!$A209,'Resin Fractions'!$A$24:$A$41,0),MATCH('Waste Estimate from Population'!F$1,'Resin Fractions'!$A$24:$I$24,0)))*(VLOOKUP($A209,'Waste Per Capita'!$A$3:$C$18,3,FALSE))*$C209</f>
        <v>68225.94567021211</v>
      </c>
      <c r="G209" s="75">
        <f>(INDEX('Resin Fractions'!$A$24:$I$41,MATCH('Waste Estimate from Population'!$A209,'Resin Fractions'!$A$24:$A$41,0),MATCH('Waste Estimate from Population'!G$1,'Resin Fractions'!$A$24:$I$24,0)))*(VLOOKUP($A209,'Waste Per Capita'!$A$3:$C$18,3,FALSE))*$C209</f>
        <v>135283.1779846953</v>
      </c>
      <c r="H209" s="75">
        <f>(INDEX('Resin Fractions'!$A$24:$I$41,MATCH('Waste Estimate from Population'!$A209,'Resin Fractions'!$A$24:$A$41,0),MATCH('Waste Estimate from Population'!H$1,'Resin Fractions'!$A$24:$I$24,0)))*(VLOOKUP($A209,'Waste Per Capita'!$A$3:$C$18,3,FALSE))*$C209</f>
        <v>4881.0168833637845</v>
      </c>
      <c r="I209" s="75">
        <f>(INDEX('Resin Fractions'!$A$24:$I$41,MATCH('Waste Estimate from Population'!$A209,'Resin Fractions'!$A$24:$A$41,0),MATCH('Waste Estimate from Population'!I$1,'Resin Fractions'!$A$24:$I$24,0)))*(VLOOKUP($A209,'Waste Per Capita'!$A$3:$C$18,3,FALSE))*$C209</f>
        <v>13726.846112619292</v>
      </c>
      <c r="J209" s="75">
        <f>(INDEX('Resin Fractions'!$A$24:$I$41,MATCH('Waste Estimate from Population'!$A209,'Resin Fractions'!$A$24:$A$41,0),MATCH('Waste Estimate from Population'!J$1,'Resin Fractions'!$A$24:$I$24,0)))*(VLOOKUP($A209,'Waste Per Capita'!$A$3:$C$18,3,FALSE))*$C209</f>
        <v>22363.511516940671</v>
      </c>
      <c r="K209" s="75">
        <f>(INDEX('Resin Fractions'!$A$24:$I$41,MATCH('Waste Estimate from Population'!$A209,'Resin Fractions'!$A$24:$A$41,0),MATCH('Waste Estimate from Population'!K$1,'Resin Fractions'!$A$24:$I$24,0)))*(VLOOKUP($A209,'Waste Per Capita'!$A$3:$C$18,3,FALSE))*$C209</f>
        <v>325234.69393409602</v>
      </c>
    </row>
    <row r="210" spans="1:11" x14ac:dyDescent="0.2">
      <c r="A210" s="13">
        <v>2017</v>
      </c>
      <c r="B210" s="68" t="s">
        <v>114</v>
      </c>
      <c r="C210" s="70">
        <v>383258</v>
      </c>
      <c r="D210" s="75">
        <f>(INDEX('Resin Fractions'!$A$24:$I$41,MATCH('Waste Estimate from Population'!$A210,'Resin Fractions'!$A$24:$A$41,0),MATCH('Waste Estimate from Population'!D$1,'Resin Fractions'!$A$24:$I$24,0)))*(VLOOKUP($A210,'Waste Per Capita'!$A$3:$C$18,3,FALSE))*$C210</f>
        <v>3237.7172333677918</v>
      </c>
      <c r="E210" s="75">
        <f>(INDEX('Resin Fractions'!$A$24:$I$41,MATCH('Waste Estimate from Population'!$A210,'Resin Fractions'!$A$24:$A$41,0),MATCH('Waste Estimate from Population'!E$1,'Resin Fractions'!$A$24:$I$24,0)))*(VLOOKUP($A210,'Waste Per Capita'!$A$3:$C$18,3,FALSE))*$C210</f>
        <v>6494.5076197392837</v>
      </c>
      <c r="F210" s="75">
        <f>(INDEX('Resin Fractions'!$A$24:$I$41,MATCH('Waste Estimate from Population'!$A210,'Resin Fractions'!$A$24:$A$41,0),MATCH('Waste Estimate from Population'!F$1,'Resin Fractions'!$A$24:$I$24,0)))*(VLOOKUP($A210,'Waste Per Capita'!$A$3:$C$18,3,FALSE))*$C210</f>
        <v>8222.3621667934913</v>
      </c>
      <c r="G210" s="75">
        <f>(INDEX('Resin Fractions'!$A$24:$I$41,MATCH('Waste Estimate from Population'!$A210,'Resin Fractions'!$A$24:$A$41,0),MATCH('Waste Estimate from Population'!G$1,'Resin Fractions'!$A$24:$I$24,0)))*(VLOOKUP($A210,'Waste Per Capita'!$A$3:$C$18,3,FALSE))*$C210</f>
        <v>16303.874919400449</v>
      </c>
      <c r="H210" s="75">
        <f>(INDEX('Resin Fractions'!$A$24:$I$41,MATCH('Waste Estimate from Population'!$A210,'Resin Fractions'!$A$24:$A$41,0),MATCH('Waste Estimate from Population'!H$1,'Resin Fractions'!$A$24:$I$24,0)))*(VLOOKUP($A210,'Waste Per Capita'!$A$3:$C$18,3,FALSE))*$C210</f>
        <v>588.24378560095511</v>
      </c>
      <c r="I210" s="75">
        <f>(INDEX('Resin Fractions'!$A$24:$I$41,MATCH('Waste Estimate from Population'!$A210,'Resin Fractions'!$A$24:$A$41,0),MATCH('Waste Estimate from Population'!I$1,'Resin Fractions'!$A$24:$I$24,0)))*(VLOOKUP($A210,'Waste Per Capita'!$A$3:$C$18,3,FALSE))*$C210</f>
        <v>1654.3134585685293</v>
      </c>
      <c r="J210" s="75">
        <f>(INDEX('Resin Fractions'!$A$24:$I$41,MATCH('Waste Estimate from Population'!$A210,'Resin Fractions'!$A$24:$A$41,0),MATCH('Waste Estimate from Population'!J$1,'Resin Fractions'!$A$24:$I$24,0)))*(VLOOKUP($A210,'Waste Per Capita'!$A$3:$C$18,3,FALSE))*$C210</f>
        <v>2695.1754088155803</v>
      </c>
      <c r="K210" s="75">
        <f>(INDEX('Resin Fractions'!$A$24:$I$41,MATCH('Waste Estimate from Population'!$A210,'Resin Fractions'!$A$24:$A$41,0),MATCH('Waste Estimate from Population'!K$1,'Resin Fractions'!$A$24:$I$24,0)))*(VLOOKUP($A210,'Waste Per Capita'!$A$3:$C$18,3,FALSE))*$C210</f>
        <v>39196.194592286083</v>
      </c>
    </row>
    <row r="211" spans="1:11" x14ac:dyDescent="0.2">
      <c r="A211" s="13">
        <v>2017</v>
      </c>
      <c r="B211" s="68" t="s">
        <v>115</v>
      </c>
      <c r="C211" s="70">
        <v>18309</v>
      </c>
      <c r="D211" s="75">
        <f>(INDEX('Resin Fractions'!$A$24:$I$41,MATCH('Waste Estimate from Population'!$A211,'Resin Fractions'!$A$24:$A$41,0),MATCH('Waste Estimate from Population'!D$1,'Resin Fractions'!$A$24:$I$24,0)))*(VLOOKUP($A211,'Waste Per Capita'!$A$3:$C$18,3,FALSE))*$C211</f>
        <v>154.6722177377404</v>
      </c>
      <c r="E211" s="75">
        <f>(INDEX('Resin Fractions'!$A$24:$I$41,MATCH('Waste Estimate from Population'!$A211,'Resin Fractions'!$A$24:$A$41,0),MATCH('Waste Estimate from Population'!E$1,'Resin Fractions'!$A$24:$I$24,0)))*(VLOOKUP($A211,'Waste Per Capita'!$A$3:$C$18,3,FALSE))*$C211</f>
        <v>310.25559808224887</v>
      </c>
      <c r="F211" s="75">
        <f>(INDEX('Resin Fractions'!$A$24:$I$41,MATCH('Waste Estimate from Population'!$A211,'Resin Fractions'!$A$24:$A$41,0),MATCH('Waste Estimate from Population'!F$1,'Resin Fractions'!$A$24:$I$24,0)))*(VLOOKUP($A211,'Waste Per Capita'!$A$3:$C$18,3,FALSE))*$C211</f>
        <v>392.79866020232333</v>
      </c>
      <c r="G211" s="75">
        <f>(INDEX('Resin Fractions'!$A$24:$I$41,MATCH('Waste Estimate from Population'!$A211,'Resin Fractions'!$A$24:$A$41,0),MATCH('Waste Estimate from Population'!G$1,'Resin Fractions'!$A$24:$I$24,0)))*(VLOOKUP($A211,'Waste Per Capita'!$A$3:$C$18,3,FALSE))*$C211</f>
        <v>778.86866262231399</v>
      </c>
      <c r="H211" s="75">
        <f>(INDEX('Resin Fractions'!$A$24:$I$41,MATCH('Waste Estimate from Population'!$A211,'Resin Fractions'!$A$24:$A$41,0),MATCH('Waste Estimate from Population'!H$1,'Resin Fractions'!$A$24:$I$24,0)))*(VLOOKUP($A211,'Waste Per Capita'!$A$3:$C$18,3,FALSE))*$C211</f>
        <v>28.101580320744478</v>
      </c>
      <c r="I211" s="75">
        <f>(INDEX('Resin Fractions'!$A$24:$I$41,MATCH('Waste Estimate from Population'!$A211,'Resin Fractions'!$A$24:$A$41,0),MATCH('Waste Estimate from Population'!I$1,'Resin Fractions'!$A$24:$I$24,0)))*(VLOOKUP($A211,'Waste Per Capita'!$A$3:$C$18,3,FALSE))*$C211</f>
        <v>79.029857466592233</v>
      </c>
      <c r="J211" s="75">
        <f>(INDEX('Resin Fractions'!$A$24:$I$41,MATCH('Waste Estimate from Population'!$A211,'Resin Fractions'!$A$24:$A$41,0),MATCH('Waste Estimate from Population'!J$1,'Resin Fractions'!$A$24:$I$24,0)))*(VLOOKUP($A211,'Waste Per Capita'!$A$3:$C$18,3,FALSE))*$C211</f>
        <v>128.75391135998325</v>
      </c>
      <c r="K211" s="75">
        <f>(INDEX('Resin Fractions'!$A$24:$I$41,MATCH('Waste Estimate from Population'!$A211,'Resin Fractions'!$A$24:$A$41,0),MATCH('Waste Estimate from Population'!K$1,'Resin Fractions'!$A$24:$I$24,0)))*(VLOOKUP($A211,'Waste Per Capita'!$A$3:$C$18,3,FALSE))*$C211</f>
        <v>1872.4804877919466</v>
      </c>
    </row>
    <row r="212" spans="1:11" x14ac:dyDescent="0.2">
      <c r="A212" s="13">
        <v>2017</v>
      </c>
      <c r="B212" s="68" t="s">
        <v>116</v>
      </c>
      <c r="C212" s="70">
        <v>2374555</v>
      </c>
      <c r="D212" s="75">
        <f>(INDEX('Resin Fractions'!$A$24:$I$41,MATCH('Waste Estimate from Population'!$A212,'Resin Fractions'!$A$24:$A$41,0),MATCH('Waste Estimate from Population'!D$1,'Resin Fractions'!$A$24:$I$24,0)))*(VLOOKUP($A212,'Waste Per Capita'!$A$3:$C$18,3,FALSE))*$C212</f>
        <v>20059.953464975701</v>
      </c>
      <c r="E212" s="75">
        <f>(INDEX('Resin Fractions'!$A$24:$I$41,MATCH('Waste Estimate from Population'!$A212,'Resin Fractions'!$A$24:$A$41,0),MATCH('Waste Estimate from Population'!E$1,'Resin Fractions'!$A$24:$I$24,0)))*(VLOOKUP($A212,'Waste Per Capita'!$A$3:$C$18,3,FALSE))*$C212</f>
        <v>40238.078633688048</v>
      </c>
      <c r="F212" s="75">
        <f>(INDEX('Resin Fractions'!$A$24:$I$41,MATCH('Waste Estimate from Population'!$A212,'Resin Fractions'!$A$24:$A$41,0),MATCH('Waste Estimate from Population'!F$1,'Resin Fractions'!$A$24:$I$24,0)))*(VLOOKUP($A212,'Waste Per Capita'!$A$3:$C$18,3,FALSE))*$C212</f>
        <v>50943.362421581071</v>
      </c>
      <c r="G212" s="75">
        <f>(INDEX('Resin Fractions'!$A$24:$I$41,MATCH('Waste Estimate from Population'!$A212,'Resin Fractions'!$A$24:$A$41,0),MATCH('Waste Estimate from Population'!G$1,'Resin Fractions'!$A$24:$I$24,0)))*(VLOOKUP($A212,'Waste Per Capita'!$A$3:$C$18,3,FALSE))*$C212</f>
        <v>101014.06287471346</v>
      </c>
      <c r="H212" s="75">
        <f>(INDEX('Resin Fractions'!$A$24:$I$41,MATCH('Waste Estimate from Population'!$A212,'Resin Fractions'!$A$24:$A$41,0),MATCH('Waste Estimate from Population'!H$1,'Resin Fractions'!$A$24:$I$24,0)))*(VLOOKUP($A212,'Waste Per Capita'!$A$3:$C$18,3,FALSE))*$C212</f>
        <v>3644.5872553676008</v>
      </c>
      <c r="I212" s="75">
        <f>(INDEX('Resin Fractions'!$A$24:$I$41,MATCH('Waste Estimate from Population'!$A212,'Resin Fractions'!$A$24:$A$41,0),MATCH('Waste Estimate from Population'!I$1,'Resin Fractions'!$A$24:$I$24,0)))*(VLOOKUP($A212,'Waste Per Capita'!$A$3:$C$18,3,FALSE))*$C212</f>
        <v>10249.644611752903</v>
      </c>
      <c r="J212" s="75">
        <f>(INDEX('Resin Fractions'!$A$24:$I$41,MATCH('Waste Estimate from Population'!$A212,'Resin Fractions'!$A$24:$A$41,0),MATCH('Waste Estimate from Population'!J$1,'Resin Fractions'!$A$24:$I$24,0)))*(VLOOKUP($A212,'Waste Per Capita'!$A$3:$C$18,3,FALSE))*$C212</f>
        <v>16698.522256234915</v>
      </c>
      <c r="K212" s="75">
        <f>(INDEX('Resin Fractions'!$A$24:$I$41,MATCH('Waste Estimate from Population'!$A212,'Resin Fractions'!$A$24:$A$41,0),MATCH('Waste Estimate from Population'!K$1,'Resin Fractions'!$A$24:$I$24,0)))*(VLOOKUP($A212,'Waste Per Capita'!$A$3:$C$18,3,FALSE))*$C212</f>
        <v>242848.21151831371</v>
      </c>
    </row>
    <row r="213" spans="1:11" x14ac:dyDescent="0.2">
      <c r="A213" s="13">
        <v>2017</v>
      </c>
      <c r="B213" s="68" t="s">
        <v>117</v>
      </c>
      <c r="C213" s="70">
        <v>1511390</v>
      </c>
      <c r="D213" s="75">
        <f>(INDEX('Resin Fractions'!$A$24:$I$41,MATCH('Waste Estimate from Population'!$A213,'Resin Fractions'!$A$24:$A$41,0),MATCH('Waste Estimate from Population'!D$1,'Resin Fractions'!$A$24:$I$24,0)))*(VLOOKUP($A213,'Waste Per Capita'!$A$3:$C$18,3,FALSE))*$C213</f>
        <v>12768.039934821314</v>
      </c>
      <c r="E213" s="75">
        <f>(INDEX('Resin Fractions'!$A$24:$I$41,MATCH('Waste Estimate from Population'!$A213,'Resin Fractions'!$A$24:$A$41,0),MATCH('Waste Estimate from Population'!E$1,'Resin Fractions'!$A$24:$I$24,0)))*(VLOOKUP($A213,'Waste Per Capita'!$A$3:$C$18,3,FALSE))*$C213</f>
        <v>25611.295449534664</v>
      </c>
      <c r="F213" s="75">
        <f>(INDEX('Resin Fractions'!$A$24:$I$41,MATCH('Waste Estimate from Population'!$A213,'Resin Fractions'!$A$24:$A$41,0),MATCH('Waste Estimate from Population'!F$1,'Resin Fractions'!$A$24:$I$24,0)))*(VLOOKUP($A213,'Waste Per Capita'!$A$3:$C$18,3,FALSE))*$C213</f>
        <v>32425.144302976099</v>
      </c>
      <c r="G213" s="75">
        <f>(INDEX('Resin Fractions'!$A$24:$I$41,MATCH('Waste Estimate from Population'!$A213,'Resin Fractions'!$A$24:$A$41,0),MATCH('Waste Estimate from Population'!G$1,'Resin Fractions'!$A$24:$I$24,0)))*(VLOOKUP($A213,'Waste Per Capita'!$A$3:$C$18,3,FALSE))*$C213</f>
        <v>64294.844502743959</v>
      </c>
      <c r="H213" s="75">
        <f>(INDEX('Resin Fractions'!$A$24:$I$41,MATCH('Waste Estimate from Population'!$A213,'Resin Fractions'!$A$24:$A$41,0),MATCH('Waste Estimate from Population'!H$1,'Resin Fractions'!$A$24:$I$24,0)))*(VLOOKUP($A213,'Waste Per Capita'!$A$3:$C$18,3,FALSE))*$C213</f>
        <v>2319.7579049085148</v>
      </c>
      <c r="I213" s="75">
        <f>(INDEX('Resin Fractions'!$A$24:$I$41,MATCH('Waste Estimate from Population'!$A213,'Resin Fractions'!$A$24:$A$41,0),MATCH('Waste Estimate from Population'!I$1,'Resin Fractions'!$A$24:$I$24,0)))*(VLOOKUP($A213,'Waste Per Capita'!$A$3:$C$18,3,FALSE))*$C213</f>
        <v>6523.8372536147699</v>
      </c>
      <c r="J213" s="75">
        <f>(INDEX('Resin Fractions'!$A$24:$I$41,MATCH('Waste Estimate from Population'!$A213,'Resin Fractions'!$A$24:$A$41,0),MATCH('Waste Estimate from Population'!J$1,'Resin Fractions'!$A$24:$I$24,0)))*(VLOOKUP($A213,'Waste Per Capita'!$A$3:$C$18,3,FALSE))*$C213</f>
        <v>10628.509153441755</v>
      </c>
      <c r="K213" s="75">
        <f>(INDEX('Resin Fractions'!$A$24:$I$41,MATCH('Waste Estimate from Population'!$A213,'Resin Fractions'!$A$24:$A$41,0),MATCH('Waste Estimate from Population'!K$1,'Resin Fractions'!$A$24:$I$24,0)))*(VLOOKUP($A213,'Waste Per Capita'!$A$3:$C$18,3,FALSE))*$C213</f>
        <v>154571.42850204109</v>
      </c>
    </row>
    <row r="214" spans="1:11" x14ac:dyDescent="0.2">
      <c r="A214" s="13">
        <v>2017</v>
      </c>
      <c r="B214" s="68" t="s">
        <v>118</v>
      </c>
      <c r="C214" s="70">
        <v>59498</v>
      </c>
      <c r="D214" s="75">
        <f>(INDEX('Resin Fractions'!$A$24:$I$41,MATCH('Waste Estimate from Population'!$A214,'Resin Fractions'!$A$24:$A$41,0),MATCH('Waste Estimate from Population'!D$1,'Resin Fractions'!$A$24:$I$24,0)))*(VLOOKUP($A214,'Waste Per Capita'!$A$3:$C$18,3,FALSE))*$C214</f>
        <v>502.63190840352161</v>
      </c>
      <c r="E214" s="75">
        <f>(INDEX('Resin Fractions'!$A$24:$I$41,MATCH('Waste Estimate from Population'!$A214,'Resin Fractions'!$A$24:$A$41,0),MATCH('Waste Estimate from Population'!E$1,'Resin Fractions'!$A$24:$I$24,0)))*(VLOOKUP($A214,'Waste Per Capita'!$A$3:$C$18,3,FALSE))*$C214</f>
        <v>1008.2247842425935</v>
      </c>
      <c r="F214" s="75">
        <f>(INDEX('Resin Fractions'!$A$24:$I$41,MATCH('Waste Estimate from Population'!$A214,'Resin Fractions'!$A$24:$A$41,0),MATCH('Waste Estimate from Population'!F$1,'Resin Fractions'!$A$24:$I$24,0)))*(VLOOKUP($A214,'Waste Per Capita'!$A$3:$C$18,3,FALSE))*$C214</f>
        <v>1276.4615590538988</v>
      </c>
      <c r="G214" s="75">
        <f>(INDEX('Resin Fractions'!$A$24:$I$41,MATCH('Waste Estimate from Population'!$A214,'Resin Fractions'!$A$24:$A$41,0),MATCH('Waste Estimate from Population'!G$1,'Resin Fractions'!$A$24:$I$24,0)))*(VLOOKUP($A214,'Waste Per Capita'!$A$3:$C$18,3,FALSE))*$C214</f>
        <v>2531.0572772244491</v>
      </c>
      <c r="H214" s="75">
        <f>(INDEX('Resin Fractions'!$A$24:$I$41,MATCH('Waste Estimate from Population'!$A214,'Resin Fractions'!$A$24:$A$41,0),MATCH('Waste Estimate from Population'!H$1,'Resin Fractions'!$A$24:$I$24,0)))*(VLOOKUP($A214,'Waste Per Capita'!$A$3:$C$18,3,FALSE))*$C214</f>
        <v>91.320543225935609</v>
      </c>
      <c r="I214" s="75">
        <f>(INDEX('Resin Fractions'!$A$24:$I$41,MATCH('Waste Estimate from Population'!$A214,'Resin Fractions'!$A$24:$A$41,0),MATCH('Waste Estimate from Population'!I$1,'Resin Fractions'!$A$24:$I$24,0)))*(VLOOKUP($A214,'Waste Per Capita'!$A$3:$C$18,3,FALSE))*$C214</f>
        <v>256.82005896265792</v>
      </c>
      <c r="J214" s="75">
        <f>(INDEX('Resin Fractions'!$A$24:$I$41,MATCH('Waste Estimate from Population'!$A214,'Resin Fractions'!$A$24:$A$41,0),MATCH('Waste Estimate from Population'!J$1,'Resin Fractions'!$A$24:$I$24,0)))*(VLOOKUP($A214,'Waste Per Capita'!$A$3:$C$18,3,FALSE))*$C214</f>
        <v>418.40626020516049</v>
      </c>
      <c r="K214" s="75">
        <f>(INDEX('Resin Fractions'!$A$24:$I$41,MATCH('Waste Estimate from Population'!$A214,'Resin Fractions'!$A$24:$A$41,0),MATCH('Waste Estimate from Population'!K$1,'Resin Fractions'!$A$24:$I$24,0)))*(VLOOKUP($A214,'Waste Per Capita'!$A$3:$C$18,3,FALSE))*$C214</f>
        <v>6084.9223913182168</v>
      </c>
    </row>
    <row r="215" spans="1:11" x14ac:dyDescent="0.2">
      <c r="A215" s="13">
        <v>2017</v>
      </c>
      <c r="B215" s="68" t="s">
        <v>119</v>
      </c>
      <c r="C215" s="70">
        <v>2139520</v>
      </c>
      <c r="D215" s="75">
        <f>(INDEX('Resin Fractions'!$A$24:$I$41,MATCH('Waste Estimate from Population'!$A215,'Resin Fractions'!$A$24:$A$41,0),MATCH('Waste Estimate from Population'!D$1,'Resin Fractions'!$A$24:$I$24,0)))*(VLOOKUP($A215,'Waste Per Capita'!$A$3:$C$18,3,FALSE))*$C215</f>
        <v>18074.40620974659</v>
      </c>
      <c r="E215" s="75">
        <f>(INDEX('Resin Fractions'!$A$24:$I$41,MATCH('Waste Estimate from Population'!$A215,'Resin Fractions'!$A$24:$A$41,0),MATCH('Waste Estimate from Population'!E$1,'Resin Fractions'!$A$24:$I$24,0)))*(VLOOKUP($A215,'Waste Per Capita'!$A$3:$C$18,3,FALSE))*$C215</f>
        <v>36255.287411051017</v>
      </c>
      <c r="F215" s="75">
        <f>(INDEX('Resin Fractions'!$A$24:$I$41,MATCH('Waste Estimate from Population'!$A215,'Resin Fractions'!$A$24:$A$41,0),MATCH('Waste Estimate from Population'!F$1,'Resin Fractions'!$A$24:$I$24,0)))*(VLOOKUP($A215,'Waste Per Capita'!$A$3:$C$18,3,FALSE))*$C215</f>
        <v>45900.955239285315</v>
      </c>
      <c r="G215" s="75">
        <f>(INDEX('Resin Fractions'!$A$24:$I$41,MATCH('Waste Estimate from Population'!$A215,'Resin Fractions'!$A$24:$A$41,0),MATCH('Waste Estimate from Population'!G$1,'Resin Fractions'!$A$24:$I$24,0)))*(VLOOKUP($A215,'Waste Per Capita'!$A$3:$C$18,3,FALSE))*$C215</f>
        <v>91015.625159959207</v>
      </c>
      <c r="H215" s="75">
        <f>(INDEX('Resin Fractions'!$A$24:$I$41,MATCH('Waste Estimate from Population'!$A215,'Resin Fractions'!$A$24:$A$41,0),MATCH('Waste Estimate from Population'!H$1,'Resin Fractions'!$A$24:$I$24,0)))*(VLOOKUP($A215,'Waste Per Capita'!$A$3:$C$18,3,FALSE))*$C215</f>
        <v>3283.8436357987453</v>
      </c>
      <c r="I215" s="75">
        <f>(INDEX('Resin Fractions'!$A$24:$I$41,MATCH('Waste Estimate from Population'!$A215,'Resin Fractions'!$A$24:$A$41,0),MATCH('Waste Estimate from Population'!I$1,'Resin Fractions'!$A$24:$I$24,0)))*(VLOOKUP($A215,'Waste Per Capita'!$A$3:$C$18,3,FALSE))*$C215</f>
        <v>9235.1281144204168</v>
      </c>
      <c r="J215" s="75">
        <f>(INDEX('Resin Fractions'!$A$24:$I$41,MATCH('Waste Estimate from Population'!$A215,'Resin Fractions'!$A$24:$A$41,0),MATCH('Waste Estimate from Population'!J$1,'Resin Fractions'!$A$24:$I$24,0)))*(VLOOKUP($A215,'Waste Per Capita'!$A$3:$C$18,3,FALSE))*$C215</f>
        <v>15045.691650713386</v>
      </c>
      <c r="K215" s="75">
        <f>(INDEX('Resin Fractions'!$A$24:$I$41,MATCH('Waste Estimate from Population'!$A215,'Resin Fractions'!$A$24:$A$41,0),MATCH('Waste Estimate from Population'!K$1,'Resin Fractions'!$A$24:$I$24,0)))*(VLOOKUP($A215,'Waste Per Capita'!$A$3:$C$18,3,FALSE))*$C215</f>
        <v>218810.93742097469</v>
      </c>
    </row>
    <row r="216" spans="1:11" x14ac:dyDescent="0.2">
      <c r="A216" s="13">
        <v>2017</v>
      </c>
      <c r="B216" s="68" t="s">
        <v>120</v>
      </c>
      <c r="C216" s="70">
        <v>3303366</v>
      </c>
      <c r="D216" s="75">
        <f>(INDEX('Resin Fractions'!$A$24:$I$41,MATCH('Waste Estimate from Population'!$A216,'Resin Fractions'!$A$24:$A$41,0),MATCH('Waste Estimate from Population'!D$1,'Resin Fractions'!$A$24:$I$24,0)))*(VLOOKUP($A216,'Waste Per Capita'!$A$3:$C$18,3,FALSE))*$C216</f>
        <v>27906.43646400396</v>
      </c>
      <c r="E216" s="75">
        <f>(INDEX('Resin Fractions'!$A$24:$I$41,MATCH('Waste Estimate from Population'!$A216,'Resin Fractions'!$A$24:$A$41,0),MATCH('Waste Estimate from Population'!E$1,'Resin Fractions'!$A$24:$I$24,0)))*(VLOOKUP($A216,'Waste Per Capita'!$A$3:$C$18,3,FALSE))*$C216</f>
        <v>55977.267683356062</v>
      </c>
      <c r="F216" s="75">
        <f>(INDEX('Resin Fractions'!$A$24:$I$41,MATCH('Waste Estimate from Population'!$A216,'Resin Fractions'!$A$24:$A$41,0),MATCH('Waste Estimate from Population'!F$1,'Resin Fractions'!$A$24:$I$24,0)))*(VLOOKUP($A216,'Waste Per Capita'!$A$3:$C$18,3,FALSE))*$C216</f>
        <v>70869.940409520335</v>
      </c>
      <c r="G216" s="75">
        <f>(INDEX('Resin Fractions'!$A$24:$I$41,MATCH('Waste Estimate from Population'!$A216,'Resin Fractions'!$A$24:$A$41,0),MATCH('Waste Estimate from Population'!G$1,'Resin Fractions'!$A$24:$I$24,0)))*(VLOOKUP($A216,'Waste Per Capita'!$A$3:$C$18,3,FALSE))*$C216</f>
        <v>140525.87572079431</v>
      </c>
      <c r="H216" s="75">
        <f>(INDEX('Resin Fractions'!$A$24:$I$41,MATCH('Waste Estimate from Population'!$A216,'Resin Fractions'!$A$24:$A$41,0),MATCH('Waste Estimate from Population'!H$1,'Resin Fractions'!$A$24:$I$24,0)))*(VLOOKUP($A216,'Waste Per Capita'!$A$3:$C$18,3,FALSE))*$C216</f>
        <v>5070.1734107715556</v>
      </c>
      <c r="I216" s="75">
        <f>(INDEX('Resin Fractions'!$A$24:$I$41,MATCH('Waste Estimate from Population'!$A216,'Resin Fractions'!$A$24:$A$41,0),MATCH('Waste Estimate from Population'!I$1,'Resin Fractions'!$A$24:$I$24,0)))*(VLOOKUP($A216,'Waste Per Capita'!$A$3:$C$18,3,FALSE))*$C216</f>
        <v>14258.809554863014</v>
      </c>
      <c r="J216" s="75">
        <f>(INDEX('Resin Fractions'!$A$24:$I$41,MATCH('Waste Estimate from Population'!$A216,'Resin Fractions'!$A$24:$A$41,0),MATCH('Waste Estimate from Population'!J$1,'Resin Fractions'!$A$24:$I$24,0)))*(VLOOKUP($A216,'Waste Per Capita'!$A$3:$C$18,3,FALSE))*$C216</f>
        <v>23230.176042033014</v>
      </c>
      <c r="K216" s="75">
        <f>(INDEX('Resin Fractions'!$A$24:$I$41,MATCH('Waste Estimate from Population'!$A216,'Resin Fractions'!$A$24:$A$41,0),MATCH('Waste Estimate from Population'!K$1,'Resin Fractions'!$A$24:$I$24,0)))*(VLOOKUP($A216,'Waste Per Capita'!$A$3:$C$18,3,FALSE))*$C216</f>
        <v>337838.67928534228</v>
      </c>
    </row>
    <row r="217" spans="1:11" x14ac:dyDescent="0.2">
      <c r="A217" s="13">
        <v>2017</v>
      </c>
      <c r="B217" s="68" t="s">
        <v>121</v>
      </c>
      <c r="C217" s="70">
        <v>878697</v>
      </c>
      <c r="D217" s="75">
        <f>(INDEX('Resin Fractions'!$A$24:$I$41,MATCH('Waste Estimate from Population'!$A217,'Resin Fractions'!$A$24:$A$41,0),MATCH('Waste Estimate from Population'!D$1,'Resin Fractions'!$A$24:$I$24,0)))*(VLOOKUP($A217,'Waste Per Capita'!$A$3:$C$18,3,FALSE))*$C217</f>
        <v>7423.1259877382308</v>
      </c>
      <c r="E217" s="75">
        <f>(INDEX('Resin Fractions'!$A$24:$I$41,MATCH('Waste Estimate from Population'!$A217,'Resin Fractions'!$A$24:$A$41,0),MATCH('Waste Estimate from Population'!E$1,'Resin Fractions'!$A$24:$I$24,0)))*(VLOOKUP($A217,'Waste Per Capita'!$A$3:$C$18,3,FALSE))*$C217</f>
        <v>14889.981062214094</v>
      </c>
      <c r="F217" s="75">
        <f>(INDEX('Resin Fractions'!$A$24:$I$41,MATCH('Waste Estimate from Population'!$A217,'Resin Fractions'!$A$24:$A$41,0),MATCH('Waste Estimate from Population'!F$1,'Resin Fractions'!$A$24:$I$24,0)))*(VLOOKUP($A217,'Waste Per Capita'!$A$3:$C$18,3,FALSE))*$C217</f>
        <v>18851.439419072634</v>
      </c>
      <c r="G217" s="75">
        <f>(INDEX('Resin Fractions'!$A$24:$I$41,MATCH('Waste Estimate from Population'!$A217,'Resin Fractions'!$A$24:$A$41,0),MATCH('Waste Estimate from Population'!G$1,'Resin Fractions'!$A$24:$I$24,0)))*(VLOOKUP($A217,'Waste Per Capita'!$A$3:$C$18,3,FALSE))*$C217</f>
        <v>37379.952877832729</v>
      </c>
      <c r="H217" s="75">
        <f>(INDEX('Resin Fractions'!$A$24:$I$41,MATCH('Waste Estimate from Population'!$A217,'Resin Fractions'!$A$24:$A$41,0),MATCH('Waste Estimate from Population'!H$1,'Resin Fractions'!$A$24:$I$24,0)))*(VLOOKUP($A217,'Waste Per Capita'!$A$3:$C$18,3,FALSE))*$C217</f>
        <v>1348.6686505596817</v>
      </c>
      <c r="I217" s="75">
        <f>(INDEX('Resin Fractions'!$A$24:$I$41,MATCH('Waste Estimate from Population'!$A217,'Resin Fractions'!$A$24:$A$41,0),MATCH('Waste Estimate from Population'!I$1,'Resin Fractions'!$A$24:$I$24,0)))*(VLOOKUP($A217,'Waste Per Capita'!$A$3:$C$18,3,FALSE))*$C217</f>
        <v>3792.8504378350644</v>
      </c>
      <c r="J217" s="75">
        <f>(INDEX('Resin Fractions'!$A$24:$I$41,MATCH('Waste Estimate from Population'!$A217,'Resin Fractions'!$A$24:$A$41,0),MATCH('Waste Estimate from Population'!J$1,'Resin Fractions'!$A$24:$I$24,0)))*(VLOOKUP($A217,'Waste Per Capita'!$A$3:$C$18,3,FALSE))*$C217</f>
        <v>6179.238388239839</v>
      </c>
      <c r="K217" s="75">
        <f>(INDEX('Resin Fractions'!$A$24:$I$41,MATCH('Waste Estimate from Population'!$A217,'Resin Fractions'!$A$24:$A$41,0),MATCH('Waste Estimate from Population'!K$1,'Resin Fractions'!$A$24:$I$24,0)))*(VLOOKUP($A217,'Waste Per Capita'!$A$3:$C$18,3,FALSE))*$C217</f>
        <v>89865.25682349228</v>
      </c>
    </row>
    <row r="218" spans="1:11" x14ac:dyDescent="0.2">
      <c r="A218" s="13">
        <v>2017</v>
      </c>
      <c r="B218" s="68" t="s">
        <v>122</v>
      </c>
      <c r="C218" s="70">
        <v>744843</v>
      </c>
      <c r="D218" s="75">
        <f>(INDEX('Resin Fractions'!$A$24:$I$41,MATCH('Waste Estimate from Population'!$A218,'Resin Fractions'!$A$24:$A$41,0),MATCH('Waste Estimate from Population'!D$1,'Resin Fractions'!$A$24:$I$24,0)))*(VLOOKUP($A218,'Waste Per Capita'!$A$3:$C$18,3,FALSE))*$C218</f>
        <v>6292.3435838348223</v>
      </c>
      <c r="E218" s="75">
        <f>(INDEX('Resin Fractions'!$A$24:$I$41,MATCH('Waste Estimate from Population'!$A218,'Resin Fractions'!$A$24:$A$41,0),MATCH('Waste Estimate from Population'!E$1,'Resin Fractions'!$A$24:$I$24,0)))*(VLOOKUP($A218,'Waste Per Capita'!$A$3:$C$18,3,FALSE))*$C218</f>
        <v>12621.754898813508</v>
      </c>
      <c r="F218" s="75">
        <f>(INDEX('Resin Fractions'!$A$24:$I$41,MATCH('Waste Estimate from Population'!$A218,'Resin Fractions'!$A$24:$A$41,0),MATCH('Waste Estimate from Population'!F$1,'Resin Fractions'!$A$24:$I$24,0)))*(VLOOKUP($A218,'Waste Per Capita'!$A$3:$C$18,3,FALSE))*$C218</f>
        <v>15979.754899835005</v>
      </c>
      <c r="G218" s="75">
        <f>(INDEX('Resin Fractions'!$A$24:$I$41,MATCH('Waste Estimate from Population'!$A218,'Resin Fractions'!$A$24:$A$41,0),MATCH('Waste Estimate from Population'!G$1,'Resin Fractions'!$A$24:$I$24,0)))*(VLOOKUP($A218,'Waste Per Capita'!$A$3:$C$18,3,FALSE))*$C218</f>
        <v>31685.775917504627</v>
      </c>
      <c r="H218" s="75">
        <f>(INDEX('Resin Fractions'!$A$24:$I$41,MATCH('Waste Estimate from Population'!$A218,'Resin Fractions'!$A$24:$A$41,0),MATCH('Waste Estimate from Population'!H$1,'Resin Fractions'!$A$24:$I$24,0)))*(VLOOKUP($A218,'Waste Per Capita'!$A$3:$C$18,3,FALSE))*$C218</f>
        <v>1143.2227533368441</v>
      </c>
      <c r="I218" s="75">
        <f>(INDEX('Resin Fractions'!$A$24:$I$41,MATCH('Waste Estimate from Population'!$A218,'Resin Fractions'!$A$24:$A$41,0),MATCH('Waste Estimate from Population'!I$1,'Resin Fractions'!$A$24:$I$24,0)))*(VLOOKUP($A218,'Waste Per Capita'!$A$3:$C$18,3,FALSE))*$C218</f>
        <v>3215.0765265710284</v>
      </c>
      <c r="J218" s="75">
        <f>(INDEX('Resin Fractions'!$A$24:$I$41,MATCH('Waste Estimate from Population'!$A218,'Resin Fractions'!$A$24:$A$41,0),MATCH('Waste Estimate from Population'!J$1,'Resin Fractions'!$A$24:$I$24,0)))*(VLOOKUP($A218,'Waste Per Capita'!$A$3:$C$18,3,FALSE))*$C218</f>
        <v>5237.9403353052603</v>
      </c>
      <c r="K218" s="75">
        <f>(INDEX('Resin Fractions'!$A$24:$I$41,MATCH('Waste Estimate from Population'!$A218,'Resin Fractions'!$A$24:$A$41,0),MATCH('Waste Estimate from Population'!K$1,'Resin Fractions'!$A$24:$I$24,0)))*(VLOOKUP($A218,'Waste Per Capita'!$A$3:$C$18,3,FALSE))*$C218</f>
        <v>76175.868915201092</v>
      </c>
    </row>
    <row r="219" spans="1:11" x14ac:dyDescent="0.2">
      <c r="A219" s="13">
        <v>2017</v>
      </c>
      <c r="B219" s="68" t="s">
        <v>123</v>
      </c>
      <c r="C219" s="70">
        <v>278361</v>
      </c>
      <c r="D219" s="75">
        <f>(INDEX('Resin Fractions'!$A$24:$I$41,MATCH('Waste Estimate from Population'!$A219,'Resin Fractions'!$A$24:$A$41,0),MATCH('Waste Estimate from Population'!D$1,'Resin Fractions'!$A$24:$I$24,0)))*(VLOOKUP($A219,'Waste Per Capita'!$A$3:$C$18,3,FALSE))*$C219</f>
        <v>2351.5600634494049</v>
      </c>
      <c r="E219" s="75">
        <f>(INDEX('Resin Fractions'!$A$24:$I$41,MATCH('Waste Estimate from Population'!$A219,'Resin Fractions'!$A$24:$A$41,0),MATCH('Waste Estimate from Population'!E$1,'Resin Fractions'!$A$24:$I$24,0)))*(VLOOKUP($A219,'Waste Per Capita'!$A$3:$C$18,3,FALSE))*$C219</f>
        <v>4716.9729934880597</v>
      </c>
      <c r="F219" s="75">
        <f>(INDEX('Resin Fractions'!$A$24:$I$41,MATCH('Waste Estimate from Population'!$A219,'Resin Fractions'!$A$24:$A$41,0),MATCH('Waste Estimate from Population'!F$1,'Resin Fractions'!$A$24:$I$24,0)))*(VLOOKUP($A219,'Waste Per Capita'!$A$3:$C$18,3,FALSE))*$C219</f>
        <v>5971.9169726680275</v>
      </c>
      <c r="G219" s="75">
        <f>(INDEX('Resin Fractions'!$A$24:$I$41,MATCH('Waste Estimate from Population'!$A219,'Resin Fractions'!$A$24:$A$41,0),MATCH('Waste Estimate from Population'!G$1,'Resin Fractions'!$A$24:$I$24,0)))*(VLOOKUP($A219,'Waste Per Capita'!$A$3:$C$18,3,FALSE))*$C219</f>
        <v>11841.534753192962</v>
      </c>
      <c r="H219" s="75">
        <f>(INDEX('Resin Fractions'!$A$24:$I$41,MATCH('Waste Estimate from Population'!$A219,'Resin Fractions'!$A$24:$A$41,0),MATCH('Waste Estimate from Population'!H$1,'Resin Fractions'!$A$24:$I$24,0)))*(VLOOKUP($A219,'Waste Per Capita'!$A$3:$C$18,3,FALSE))*$C219</f>
        <v>427.24255828623922</v>
      </c>
      <c r="I219" s="75">
        <f>(INDEX('Resin Fractions'!$A$24:$I$41,MATCH('Waste Estimate from Population'!$A219,'Resin Fractions'!$A$24:$A$41,0),MATCH('Waste Estimate from Population'!I$1,'Resin Fractions'!$A$24:$I$24,0)))*(VLOOKUP($A219,'Waste Per Capita'!$A$3:$C$18,3,FALSE))*$C219</f>
        <v>1201.5309494924943</v>
      </c>
      <c r="J219" s="75">
        <f>(INDEX('Resin Fractions'!$A$24:$I$41,MATCH('Waste Estimate from Population'!$A219,'Resin Fractions'!$A$24:$A$41,0),MATCH('Waste Estimate from Population'!J$1,'Resin Fractions'!$A$24:$I$24,0)))*(VLOOKUP($A219,'Waste Per Capita'!$A$3:$C$18,3,FALSE))*$C219</f>
        <v>1957.5109246860177</v>
      </c>
      <c r="K219" s="75">
        <f>(INDEX('Resin Fractions'!$A$24:$I$41,MATCH('Waste Estimate from Population'!$A219,'Resin Fractions'!$A$24:$A$41,0),MATCH('Waste Estimate from Population'!K$1,'Resin Fractions'!$A$24:$I$24,0)))*(VLOOKUP($A219,'Waste Per Capita'!$A$3:$C$18,3,FALSE))*$C219</f>
        <v>28468.269215263208</v>
      </c>
    </row>
    <row r="220" spans="1:11" x14ac:dyDescent="0.2">
      <c r="A220" s="13">
        <v>2017</v>
      </c>
      <c r="B220" s="68" t="s">
        <v>124</v>
      </c>
      <c r="C220" s="70">
        <v>769401</v>
      </c>
      <c r="D220" s="75">
        <f>(INDEX('Resin Fractions'!$A$24:$I$41,MATCH('Waste Estimate from Population'!$A220,'Resin Fractions'!$A$24:$A$41,0),MATCH('Waste Estimate from Population'!D$1,'Resin Fractions'!$A$24:$I$24,0)))*(VLOOKUP($A220,'Waste Per Capita'!$A$3:$C$18,3,FALSE))*$C220</f>
        <v>6499.8065978281275</v>
      </c>
      <c r="E220" s="75">
        <f>(INDEX('Resin Fractions'!$A$24:$I$41,MATCH('Waste Estimate from Population'!$A220,'Resin Fractions'!$A$24:$A$41,0),MATCH('Waste Estimate from Population'!E$1,'Resin Fractions'!$A$24:$I$24,0)))*(VLOOKUP($A220,'Waste Per Capita'!$A$3:$C$18,3,FALSE))*$C220</f>
        <v>13037.90307608719</v>
      </c>
      <c r="F220" s="75">
        <f>(INDEX('Resin Fractions'!$A$24:$I$41,MATCH('Waste Estimate from Population'!$A220,'Resin Fractions'!$A$24:$A$41,0),MATCH('Waste Estimate from Population'!F$1,'Resin Fractions'!$A$24:$I$24,0)))*(VLOOKUP($A220,'Waste Per Capita'!$A$3:$C$18,3,FALSE))*$C220</f>
        <v>16506.618709832746</v>
      </c>
      <c r="G220" s="75">
        <f>(INDEX('Resin Fractions'!$A$24:$I$41,MATCH('Waste Estimate from Population'!$A220,'Resin Fractions'!$A$24:$A$41,0),MATCH('Waste Estimate from Population'!G$1,'Resin Fractions'!$A$24:$I$24,0)))*(VLOOKUP($A220,'Waste Per Capita'!$A$3:$C$18,3,FALSE))*$C220</f>
        <v>32730.478337990662</v>
      </c>
      <c r="H220" s="75">
        <f>(INDEX('Resin Fractions'!$A$24:$I$41,MATCH('Waste Estimate from Population'!$A220,'Resin Fractions'!$A$24:$A$41,0),MATCH('Waste Estimate from Population'!H$1,'Resin Fractions'!$A$24:$I$24,0)))*(VLOOKUP($A220,'Waste Per Capita'!$A$3:$C$18,3,FALSE))*$C220</f>
        <v>1180.915615290902</v>
      </c>
      <c r="I220" s="75">
        <f>(INDEX('Resin Fractions'!$A$24:$I$41,MATCH('Waste Estimate from Population'!$A220,'Resin Fractions'!$A$24:$A$41,0),MATCH('Waste Estimate from Population'!I$1,'Resin Fractions'!$A$24:$I$24,0)))*(VLOOKUP($A220,'Waste Per Capita'!$A$3:$C$18,3,FALSE))*$C220</f>
        <v>3321.0798713558102</v>
      </c>
      <c r="J220" s="75">
        <f>(INDEX('Resin Fractions'!$A$24:$I$41,MATCH('Waste Estimate from Population'!$A220,'Resin Fractions'!$A$24:$A$41,0),MATCH('Waste Estimate from Population'!J$1,'Resin Fractions'!$A$24:$I$24,0)))*(VLOOKUP($A220,'Waste Per Capita'!$A$3:$C$18,3,FALSE))*$C220</f>
        <v>5410.6389291759506</v>
      </c>
      <c r="K220" s="75">
        <f>(INDEX('Resin Fractions'!$A$24:$I$41,MATCH('Waste Estimate from Population'!$A220,'Resin Fractions'!$A$24:$A$41,0),MATCH('Waste Estimate from Population'!K$1,'Resin Fractions'!$A$24:$I$24,0)))*(VLOOKUP($A220,'Waste Per Capita'!$A$3:$C$18,3,FALSE))*$C220</f>
        <v>78687.441137561385</v>
      </c>
    </row>
    <row r="221" spans="1:11" x14ac:dyDescent="0.2">
      <c r="A221" s="13">
        <v>2017</v>
      </c>
      <c r="B221" s="68" t="s">
        <v>125</v>
      </c>
      <c r="C221" s="70">
        <v>447174</v>
      </c>
      <c r="D221" s="75">
        <f>(INDEX('Resin Fractions'!$A$24:$I$41,MATCH('Waste Estimate from Population'!$A221,'Resin Fractions'!$A$24:$A$41,0),MATCH('Waste Estimate from Population'!D$1,'Resin Fractions'!$A$24:$I$24,0)))*(VLOOKUP($A221,'Waste Per Capita'!$A$3:$C$18,3,FALSE))*$C221</f>
        <v>3777.6718714651984</v>
      </c>
      <c r="E221" s="75">
        <f>(INDEX('Resin Fractions'!$A$24:$I$41,MATCH('Waste Estimate from Population'!$A221,'Resin Fractions'!$A$24:$A$41,0),MATCH('Waste Estimate from Population'!E$1,'Resin Fractions'!$A$24:$I$24,0)))*(VLOOKUP($A221,'Waste Per Capita'!$A$3:$C$18,3,FALSE))*$C221</f>
        <v>7577.5977288126915</v>
      </c>
      <c r="F221" s="75">
        <f>(INDEX('Resin Fractions'!$A$24:$I$41,MATCH('Waste Estimate from Population'!$A221,'Resin Fractions'!$A$24:$A$41,0),MATCH('Waste Estimate from Population'!F$1,'Resin Fractions'!$A$24:$I$24,0)))*(VLOOKUP($A221,'Waste Per Capita'!$A$3:$C$18,3,FALSE))*$C221</f>
        <v>9593.6068642369173</v>
      </c>
      <c r="G221" s="75">
        <f>(INDEX('Resin Fractions'!$A$24:$I$41,MATCH('Waste Estimate from Population'!$A221,'Resin Fractions'!$A$24:$A$41,0),MATCH('Waste Estimate from Population'!G$1,'Resin Fractions'!$A$24:$I$24,0)))*(VLOOKUP($A221,'Waste Per Capita'!$A$3:$C$18,3,FALSE))*$C221</f>
        <v>19022.874834205617</v>
      </c>
      <c r="H221" s="75">
        <f>(INDEX('Resin Fractions'!$A$24:$I$41,MATCH('Waste Estimate from Population'!$A221,'Resin Fractions'!$A$24:$A$41,0),MATCH('Waste Estimate from Population'!H$1,'Resin Fractions'!$A$24:$I$24,0)))*(VLOOKUP($A221,'Waste Per Capita'!$A$3:$C$18,3,FALSE))*$C221</f>
        <v>686.34529894306581</v>
      </c>
      <c r="I221" s="75">
        <f>(INDEX('Resin Fractions'!$A$24:$I$41,MATCH('Waste Estimate from Population'!$A221,'Resin Fractions'!$A$24:$A$41,0),MATCH('Waste Estimate from Population'!I$1,'Resin Fractions'!$A$24:$I$24,0)))*(VLOOKUP($A221,'Waste Per Capita'!$A$3:$C$18,3,FALSE))*$C221</f>
        <v>1930.2035874578576</v>
      </c>
      <c r="J221" s="75">
        <f>(INDEX('Resin Fractions'!$A$24:$I$41,MATCH('Waste Estimate from Population'!$A221,'Resin Fractions'!$A$24:$A$41,0),MATCH('Waste Estimate from Population'!J$1,'Resin Fractions'!$A$24:$I$24,0)))*(VLOOKUP($A221,'Waste Per Capita'!$A$3:$C$18,3,FALSE))*$C221</f>
        <v>3144.650257168013</v>
      </c>
      <c r="K221" s="75">
        <f>(INDEX('Resin Fractions'!$A$24:$I$41,MATCH('Waste Estimate from Population'!$A221,'Resin Fractions'!$A$24:$A$41,0),MATCH('Waste Estimate from Population'!K$1,'Resin Fractions'!$A$24:$I$24,0)))*(VLOOKUP($A221,'Waste Per Capita'!$A$3:$C$18,3,FALSE))*$C221</f>
        <v>45732.950442289359</v>
      </c>
    </row>
    <row r="222" spans="1:11" x14ac:dyDescent="0.2">
      <c r="A222" s="13">
        <v>2017</v>
      </c>
      <c r="B222" s="68" t="s">
        <v>126</v>
      </c>
      <c r="C222" s="70">
        <v>1937008</v>
      </c>
      <c r="D222" s="75">
        <f>(INDEX('Resin Fractions'!$A$24:$I$41,MATCH('Waste Estimate from Population'!$A222,'Resin Fractions'!$A$24:$A$41,0),MATCH('Waste Estimate from Population'!D$1,'Resin Fractions'!$A$24:$I$24,0)))*(VLOOKUP($A222,'Waste Per Capita'!$A$3:$C$18,3,FALSE))*$C222</f>
        <v>16363.609325235951</v>
      </c>
      <c r="E222" s="75">
        <f>(INDEX('Resin Fractions'!$A$24:$I$41,MATCH('Waste Estimate from Population'!$A222,'Resin Fractions'!$A$24:$A$41,0),MATCH('Waste Estimate from Population'!E$1,'Resin Fractions'!$A$24:$I$24,0)))*(VLOOKUP($A222,'Waste Per Capita'!$A$3:$C$18,3,FALSE))*$C222</f>
        <v>32823.615463984963</v>
      </c>
      <c r="F222" s="75">
        <f>(INDEX('Resin Fractions'!$A$24:$I$41,MATCH('Waste Estimate from Population'!$A222,'Resin Fractions'!$A$24:$A$41,0),MATCH('Waste Estimate from Population'!F$1,'Resin Fractions'!$A$24:$I$24,0)))*(VLOOKUP($A222,'Waste Per Capita'!$A$3:$C$18,3,FALSE))*$C222</f>
        <v>41556.291834681404</v>
      </c>
      <c r="G222" s="75">
        <f>(INDEX('Resin Fractions'!$A$24:$I$41,MATCH('Waste Estimate from Population'!$A222,'Resin Fractions'!$A$24:$A$41,0),MATCH('Waste Estimate from Population'!G$1,'Resin Fractions'!$A$24:$I$24,0)))*(VLOOKUP($A222,'Waste Per Capita'!$A$3:$C$18,3,FALSE))*$C222</f>
        <v>82400.722619953202</v>
      </c>
      <c r="H222" s="75">
        <f>(INDEX('Resin Fractions'!$A$24:$I$41,MATCH('Waste Estimate from Population'!$A222,'Resin Fractions'!$A$24:$A$41,0),MATCH('Waste Estimate from Population'!H$1,'Resin Fractions'!$A$24:$I$24,0)))*(VLOOKUP($A222,'Waste Per Capita'!$A$3:$C$18,3,FALSE))*$C222</f>
        <v>2973.017963511094</v>
      </c>
      <c r="I222" s="75">
        <f>(INDEX('Resin Fractions'!$A$24:$I$41,MATCH('Waste Estimate from Population'!$A222,'Resin Fractions'!$A$24:$A$41,0),MATCH('Waste Estimate from Population'!I$1,'Resin Fractions'!$A$24:$I$24,0)))*(VLOOKUP($A222,'Waste Per Capita'!$A$3:$C$18,3,FALSE))*$C222</f>
        <v>8360.9954749931112</v>
      </c>
      <c r="J222" s="75">
        <f>(INDEX('Resin Fractions'!$A$24:$I$41,MATCH('Waste Estimate from Population'!$A222,'Resin Fractions'!$A$24:$A$41,0),MATCH('Waste Estimate from Population'!J$1,'Resin Fractions'!$A$24:$I$24,0)))*(VLOOKUP($A222,'Waste Per Capita'!$A$3:$C$18,3,FALSE))*$C222</f>
        <v>13621.571704384643</v>
      </c>
      <c r="K222" s="75">
        <f>(INDEX('Resin Fractions'!$A$24:$I$41,MATCH('Waste Estimate from Population'!$A222,'Resin Fractions'!$A$24:$A$41,0),MATCH('Waste Estimate from Population'!K$1,'Resin Fractions'!$A$24:$I$24,0)))*(VLOOKUP($A222,'Waste Per Capita'!$A$3:$C$18,3,FALSE))*$C222</f>
        <v>198099.82438674438</v>
      </c>
    </row>
    <row r="223" spans="1:11" x14ac:dyDescent="0.2">
      <c r="A223" s="13">
        <v>2017</v>
      </c>
      <c r="B223" s="68" t="s">
        <v>127</v>
      </c>
      <c r="C223" s="70">
        <v>274797</v>
      </c>
      <c r="D223" s="75">
        <f>(INDEX('Resin Fractions'!$A$24:$I$41,MATCH('Waste Estimate from Population'!$A223,'Resin Fractions'!$A$24:$A$41,0),MATCH('Waste Estimate from Population'!D$1,'Resin Fractions'!$A$24:$I$24,0)))*(VLOOKUP($A223,'Waste Per Capita'!$A$3:$C$18,3,FALSE))*$C223</f>
        <v>2321.4518224740755</v>
      </c>
      <c r="E223" s="75">
        <f>(INDEX('Resin Fractions'!$A$24:$I$41,MATCH('Waste Estimate from Population'!$A223,'Resin Fractions'!$A$24:$A$41,0),MATCH('Waste Estimate from Population'!E$1,'Resin Fractions'!$A$24:$I$24,0)))*(VLOOKUP($A223,'Waste Per Capita'!$A$3:$C$18,3,FALSE))*$C223</f>
        <v>4656.5791461143563</v>
      </c>
      <c r="F223" s="75">
        <f>(INDEX('Resin Fractions'!$A$24:$I$41,MATCH('Waste Estimate from Population'!$A223,'Resin Fractions'!$A$24:$A$41,0),MATCH('Waste Estimate from Population'!F$1,'Resin Fractions'!$A$24:$I$24,0)))*(VLOOKUP($A223,'Waste Per Capita'!$A$3:$C$18,3,FALSE))*$C223</f>
        <v>5895.4554278015094</v>
      </c>
      <c r="G223" s="75">
        <f>(INDEX('Resin Fractions'!$A$24:$I$41,MATCH('Waste Estimate from Population'!$A223,'Resin Fractions'!$A$24:$A$41,0),MATCH('Waste Estimate from Population'!G$1,'Resin Fractions'!$A$24:$I$24,0)))*(VLOOKUP($A223,'Waste Per Capita'!$A$3:$C$18,3,FALSE))*$C223</f>
        <v>11689.921452980721</v>
      </c>
      <c r="H223" s="75">
        <f>(INDEX('Resin Fractions'!$A$24:$I$41,MATCH('Waste Estimate from Population'!$A223,'Resin Fractions'!$A$24:$A$41,0),MATCH('Waste Estimate from Population'!H$1,'Resin Fractions'!$A$24:$I$24,0)))*(VLOOKUP($A223,'Waste Per Capita'!$A$3:$C$18,3,FALSE))*$C223</f>
        <v>421.77235061443122</v>
      </c>
      <c r="I223" s="75">
        <f>(INDEX('Resin Fractions'!$A$24:$I$41,MATCH('Waste Estimate from Population'!$A223,'Resin Fractions'!$A$24:$A$41,0),MATCH('Waste Estimate from Population'!I$1,'Resin Fractions'!$A$24:$I$24,0)))*(VLOOKUP($A223,'Waste Per Capita'!$A$3:$C$18,3,FALSE))*$C223</f>
        <v>1186.1471266725187</v>
      </c>
      <c r="J223" s="75">
        <f>(INDEX('Resin Fractions'!$A$24:$I$41,MATCH('Waste Estimate from Population'!$A223,'Resin Fractions'!$A$24:$A$41,0),MATCH('Waste Estimate from Population'!J$1,'Resin Fractions'!$A$24:$I$24,0)))*(VLOOKUP($A223,'Waste Per Capita'!$A$3:$C$18,3,FALSE))*$C223</f>
        <v>1932.447898846978</v>
      </c>
      <c r="K223" s="75">
        <f>(INDEX('Resin Fractions'!$A$24:$I$41,MATCH('Waste Estimate from Population'!$A223,'Resin Fractions'!$A$24:$A$41,0),MATCH('Waste Estimate from Population'!K$1,'Resin Fractions'!$A$24:$I$24,0)))*(VLOOKUP($A223,'Waste Per Capita'!$A$3:$C$18,3,FALSE))*$C223</f>
        <v>28103.775225504589</v>
      </c>
    </row>
    <row r="224" spans="1:11" x14ac:dyDescent="0.2">
      <c r="A224" s="13">
        <v>2017</v>
      </c>
      <c r="B224" s="68" t="s">
        <v>128</v>
      </c>
      <c r="C224" s="70">
        <v>177770</v>
      </c>
      <c r="D224" s="75">
        <f>(INDEX('Resin Fractions'!$A$24:$I$41,MATCH('Waste Estimate from Population'!$A224,'Resin Fractions'!$A$24:$A$41,0),MATCH('Waste Estimate from Population'!D$1,'Resin Fractions'!$A$24:$I$24,0)))*(VLOOKUP($A224,'Waste Per Capita'!$A$3:$C$18,3,FALSE))*$C224</f>
        <v>1501.7794607700098</v>
      </c>
      <c r="E224" s="75">
        <f>(INDEX('Resin Fractions'!$A$24:$I$41,MATCH('Waste Estimate from Population'!$A224,'Resin Fractions'!$A$24:$A$41,0),MATCH('Waste Estimate from Population'!E$1,'Resin Fractions'!$A$24:$I$24,0)))*(VLOOKUP($A224,'Waste Per Capita'!$A$3:$C$18,3,FALSE))*$C224</f>
        <v>3012.4057933847498</v>
      </c>
      <c r="F224" s="75">
        <f>(INDEX('Resin Fractions'!$A$24:$I$41,MATCH('Waste Estimate from Population'!$A224,'Resin Fractions'!$A$24:$A$41,0),MATCH('Waste Estimate from Population'!F$1,'Resin Fractions'!$A$24:$I$24,0)))*(VLOOKUP($A224,'Waste Per Capita'!$A$3:$C$18,3,FALSE))*$C224</f>
        <v>3813.8520849946481</v>
      </c>
      <c r="G224" s="75">
        <f>(INDEX('Resin Fractions'!$A$24:$I$41,MATCH('Waste Estimate from Population'!$A224,'Resin Fractions'!$A$24:$A$41,0),MATCH('Waste Estimate from Population'!G$1,'Resin Fractions'!$A$24:$I$24,0)))*(VLOOKUP($A224,'Waste Per Capita'!$A$3:$C$18,3,FALSE))*$C224</f>
        <v>7562.372721304755</v>
      </c>
      <c r="H224" s="75">
        <f>(INDEX('Resin Fractions'!$A$24:$I$41,MATCH('Waste Estimate from Population'!$A224,'Resin Fractions'!$A$24:$A$41,0),MATCH('Waste Estimate from Population'!H$1,'Resin Fractions'!$A$24:$I$24,0)))*(VLOOKUP($A224,'Waste Per Capita'!$A$3:$C$18,3,FALSE))*$C224</f>
        <v>272.85039781630599</v>
      </c>
      <c r="I224" s="75">
        <f>(INDEX('Resin Fractions'!$A$24:$I$41,MATCH('Waste Estimate from Population'!$A224,'Resin Fractions'!$A$24:$A$41,0),MATCH('Waste Estimate from Population'!I$1,'Resin Fractions'!$A$24:$I$24,0)))*(VLOOKUP($A224,'Waste Per Capita'!$A$3:$C$18,3,FALSE))*$C224</f>
        <v>767.33506809962864</v>
      </c>
      <c r="J224" s="75">
        <f>(INDEX('Resin Fractions'!$A$24:$I$41,MATCH('Waste Estimate from Population'!$A224,'Resin Fractions'!$A$24:$A$41,0),MATCH('Waste Estimate from Population'!J$1,'Resin Fractions'!$A$24:$I$24,0)))*(VLOOKUP($A224,'Waste Per Capita'!$A$3:$C$18,3,FALSE))*$C224</f>
        <v>1250.1274139747786</v>
      </c>
      <c r="K224" s="75">
        <f>(INDEX('Resin Fractions'!$A$24:$I$41,MATCH('Waste Estimate from Population'!$A224,'Resin Fractions'!$A$24:$A$41,0),MATCH('Waste Estimate from Population'!K$1,'Resin Fractions'!$A$24:$I$24,0)))*(VLOOKUP($A224,'Waste Per Capita'!$A$3:$C$18,3,FALSE))*$C224</f>
        <v>18180.722940344876</v>
      </c>
    </row>
    <row r="225" spans="1:11" x14ac:dyDescent="0.2">
      <c r="A225" s="13">
        <v>2017</v>
      </c>
      <c r="B225" s="68" t="s">
        <v>129</v>
      </c>
      <c r="C225" s="70">
        <v>3212</v>
      </c>
      <c r="D225" s="75">
        <f>(INDEX('Resin Fractions'!$A$24:$I$41,MATCH('Waste Estimate from Population'!$A225,'Resin Fractions'!$A$24:$A$41,0),MATCH('Waste Estimate from Population'!D$1,'Resin Fractions'!$A$24:$I$24,0)))*(VLOOKUP($A225,'Waste Per Capita'!$A$3:$C$18,3,FALSE))*$C225</f>
        <v>27.134587545667273</v>
      </c>
      <c r="E225" s="75">
        <f>(INDEX('Resin Fractions'!$A$24:$I$41,MATCH('Waste Estimate from Population'!$A225,'Resin Fractions'!$A$24:$A$41,0),MATCH('Waste Estimate from Population'!E$1,'Resin Fractions'!$A$24:$I$24,0)))*(VLOOKUP($A225,'Waste Per Capita'!$A$3:$C$18,3,FALSE))*$C225</f>
        <v>54.429022941732669</v>
      </c>
      <c r="F225" s="75">
        <f>(INDEX('Resin Fractions'!$A$24:$I$41,MATCH('Waste Estimate from Population'!$A225,'Resin Fractions'!$A$24:$A$41,0),MATCH('Waste Estimate from Population'!F$1,'Resin Fractions'!$A$24:$I$24,0)))*(VLOOKUP($A225,'Waste Per Capita'!$A$3:$C$18,3,FALSE))*$C225</f>
        <v>68.909787348837312</v>
      </c>
      <c r="G225" s="75">
        <f>(INDEX('Resin Fractions'!$A$24:$I$41,MATCH('Waste Estimate from Population'!$A225,'Resin Fractions'!$A$24:$A$41,0),MATCH('Waste Estimate from Population'!G$1,'Resin Fractions'!$A$24:$I$24,0)))*(VLOOKUP($A225,'Waste Per Capita'!$A$3:$C$18,3,FALSE))*$C225</f>
        <v>136.63914710485949</v>
      </c>
      <c r="H225" s="75">
        <f>(INDEX('Resin Fractions'!$A$24:$I$41,MATCH('Waste Estimate from Population'!$A225,'Resin Fractions'!$A$24:$A$41,0),MATCH('Waste Estimate from Population'!H$1,'Resin Fractions'!$A$24:$I$24,0)))*(VLOOKUP($A225,'Waste Per Capita'!$A$3:$C$18,3,FALSE))*$C225</f>
        <v>4.9299402474319329</v>
      </c>
      <c r="I225" s="75">
        <f>(INDEX('Resin Fractions'!$A$24:$I$41,MATCH('Waste Estimate from Population'!$A225,'Resin Fractions'!$A$24:$A$41,0),MATCH('Waste Estimate from Population'!I$1,'Resin Fractions'!$A$24:$I$24,0)))*(VLOOKUP($A225,'Waste Per Capita'!$A$3:$C$18,3,FALSE))*$C225</f>
        <v>13.864432911829933</v>
      </c>
      <c r="J225" s="75">
        <f>(INDEX('Resin Fractions'!$A$24:$I$41,MATCH('Waste Estimate from Population'!$A225,'Resin Fractions'!$A$24:$A$41,0),MATCH('Waste Estimate from Population'!J$1,'Resin Fractions'!$A$24:$I$24,0)))*(VLOOKUP($A225,'Waste Per Capita'!$A$3:$C$18,3,FALSE))*$C225</f>
        <v>22.587665262344544</v>
      </c>
      <c r="K225" s="75">
        <f>(INDEX('Resin Fractions'!$A$24:$I$41,MATCH('Waste Estimate from Population'!$A225,'Resin Fractions'!$A$24:$A$41,0),MATCH('Waste Estimate from Population'!K$1,'Resin Fractions'!$A$24:$I$24,0)))*(VLOOKUP($A225,'Waste Per Capita'!$A$3:$C$18,3,FALSE))*$C225</f>
        <v>328.49458336270317</v>
      </c>
    </row>
    <row r="226" spans="1:11" x14ac:dyDescent="0.2">
      <c r="A226" s="13">
        <v>2017</v>
      </c>
      <c r="B226" s="68" t="s">
        <v>130</v>
      </c>
      <c r="C226" s="70">
        <v>44621</v>
      </c>
      <c r="D226" s="75">
        <f>(INDEX('Resin Fractions'!$A$24:$I$41,MATCH('Waste Estimate from Population'!$A226,'Resin Fractions'!$A$24:$A$41,0),MATCH('Waste Estimate from Population'!D$1,'Resin Fractions'!$A$24:$I$24,0)))*(VLOOKUP($A226,'Waste Per Capita'!$A$3:$C$18,3,FALSE))*$C226</f>
        <v>376.95281160498735</v>
      </c>
      <c r="E226" s="75">
        <f>(INDEX('Resin Fractions'!$A$24:$I$41,MATCH('Waste Estimate from Population'!$A226,'Resin Fractions'!$A$24:$A$41,0),MATCH('Waste Estimate from Population'!E$1,'Resin Fractions'!$A$24:$I$24,0)))*(VLOOKUP($A226,'Waste Per Capita'!$A$3:$C$18,3,FALSE))*$C226</f>
        <v>756.12622437205891</v>
      </c>
      <c r="F226" s="75">
        <f>(INDEX('Resin Fractions'!$A$24:$I$41,MATCH('Waste Estimate from Population'!$A226,'Resin Fractions'!$A$24:$A$41,0),MATCH('Waste Estimate from Population'!F$1,'Resin Fractions'!$A$24:$I$24,0)))*(VLOOKUP($A226,'Waste Per Capita'!$A$3:$C$18,3,FALSE))*$C226</f>
        <v>957.29253464896328</v>
      </c>
      <c r="G226" s="75">
        <f>(INDEX('Resin Fractions'!$A$24:$I$41,MATCH('Waste Estimate from Population'!$A226,'Resin Fractions'!$A$24:$A$41,0),MATCH('Waste Estimate from Population'!G$1,'Resin Fractions'!$A$24:$I$24,0)))*(VLOOKUP($A226,'Waste Per Capita'!$A$3:$C$18,3,FALSE))*$C226</f>
        <v>1898.1866073991082</v>
      </c>
      <c r="H226" s="75">
        <f>(INDEX('Resin Fractions'!$A$24:$I$41,MATCH('Waste Estimate from Population'!$A226,'Resin Fractions'!$A$24:$A$41,0),MATCH('Waste Estimate from Population'!H$1,'Resin Fractions'!$A$24:$I$24,0)))*(VLOOKUP($A226,'Waste Per Capita'!$A$3:$C$18,3,FALSE))*$C226</f>
        <v>68.486570292858119</v>
      </c>
      <c r="I226" s="75">
        <f>(INDEX('Resin Fractions'!$A$24:$I$41,MATCH('Waste Estimate from Population'!$A226,'Resin Fractions'!$A$24:$A$41,0),MATCH('Waste Estimate from Population'!I$1,'Resin Fractions'!$A$24:$I$24,0)))*(VLOOKUP($A226,'Waste Per Capita'!$A$3:$C$18,3,FALSE))*$C226</f>
        <v>192.60425310048674</v>
      </c>
      <c r="J226" s="75">
        <f>(INDEX('Resin Fractions'!$A$24:$I$41,MATCH('Waste Estimate from Population'!$A226,'Resin Fractions'!$A$24:$A$41,0),MATCH('Waste Estimate from Population'!J$1,'Resin Fractions'!$A$24:$I$24,0)))*(VLOOKUP($A226,'Waste Per Capita'!$A$3:$C$18,3,FALSE))*$C226</f>
        <v>313.78711446795637</v>
      </c>
      <c r="K226" s="75">
        <f>(INDEX('Resin Fractions'!$A$24:$I$41,MATCH('Waste Estimate from Population'!$A226,'Resin Fractions'!$A$24:$A$41,0),MATCH('Waste Estimate from Population'!K$1,'Resin Fractions'!$A$24:$I$24,0)))*(VLOOKUP($A226,'Waste Per Capita'!$A$3:$C$18,3,FALSE))*$C226</f>
        <v>4563.4361158864194</v>
      </c>
    </row>
    <row r="227" spans="1:11" x14ac:dyDescent="0.2">
      <c r="A227" s="13">
        <v>2017</v>
      </c>
      <c r="B227" s="68" t="s">
        <v>131</v>
      </c>
      <c r="C227" s="70">
        <v>435186</v>
      </c>
      <c r="D227" s="75">
        <f>(INDEX('Resin Fractions'!$A$24:$I$41,MATCH('Waste Estimate from Population'!$A227,'Resin Fractions'!$A$24:$A$41,0),MATCH('Waste Estimate from Population'!D$1,'Resin Fractions'!$A$24:$I$24,0)))*(VLOOKUP($A227,'Waste Per Capita'!$A$3:$C$18,3,FALSE))*$C227</f>
        <v>3676.3986972754537</v>
      </c>
      <c r="E227" s="75">
        <f>(INDEX('Resin Fractions'!$A$24:$I$41,MATCH('Waste Estimate from Population'!$A227,'Resin Fractions'!$A$24:$A$41,0),MATCH('Waste Estimate from Population'!E$1,'Resin Fractions'!$A$24:$I$24,0)))*(VLOOKUP($A227,'Waste Per Capita'!$A$3:$C$18,3,FALSE))*$C227</f>
        <v>7374.4547876465977</v>
      </c>
      <c r="F227" s="75">
        <f>(INDEX('Resin Fractions'!$A$24:$I$41,MATCH('Waste Estimate from Population'!$A227,'Resin Fractions'!$A$24:$A$41,0),MATCH('Waste Estimate from Population'!F$1,'Resin Fractions'!$A$24:$I$24,0)))*(VLOOKUP($A227,'Waste Per Capita'!$A$3:$C$18,3,FALSE))*$C227</f>
        <v>9336.418031504083</v>
      </c>
      <c r="G227" s="75">
        <f>(INDEX('Resin Fractions'!$A$24:$I$41,MATCH('Waste Estimate from Population'!$A227,'Resin Fractions'!$A$24:$A$41,0),MATCH('Waste Estimate from Population'!G$1,'Resin Fractions'!$A$24:$I$24,0)))*(VLOOKUP($A227,'Waste Per Capita'!$A$3:$C$18,3,FALSE))*$C227</f>
        <v>18512.902824400804</v>
      </c>
      <c r="H227" s="75">
        <f>(INDEX('Resin Fractions'!$A$24:$I$41,MATCH('Waste Estimate from Population'!$A227,'Resin Fractions'!$A$24:$A$41,0),MATCH('Waste Estimate from Population'!H$1,'Resin Fractions'!$A$24:$I$24,0)))*(VLOOKUP($A227,'Waste Per Capita'!$A$3:$C$18,3,FALSE))*$C227</f>
        <v>667.94550950152973</v>
      </c>
      <c r="I227" s="75">
        <f>(INDEX('Resin Fractions'!$A$24:$I$41,MATCH('Waste Estimate from Population'!$A227,'Resin Fractions'!$A$24:$A$41,0),MATCH('Waste Estimate from Population'!I$1,'Resin Fractions'!$A$24:$I$24,0)))*(VLOOKUP($A227,'Waste Per Capita'!$A$3:$C$18,3,FALSE))*$C227</f>
        <v>1878.4580016088485</v>
      </c>
      <c r="J227" s="75">
        <f>(INDEX('Resin Fractions'!$A$24:$I$41,MATCH('Waste Estimate from Population'!$A227,'Resin Fractions'!$A$24:$A$41,0),MATCH('Waste Estimate from Population'!J$1,'Resin Fractions'!$A$24:$I$24,0)))*(VLOOKUP($A227,'Waste Per Capita'!$A$3:$C$18,3,FALSE))*$C227</f>
        <v>3060.3473520730608</v>
      </c>
      <c r="K227" s="75">
        <f>(INDEX('Resin Fractions'!$A$24:$I$41,MATCH('Waste Estimate from Population'!$A227,'Resin Fractions'!$A$24:$A$41,0),MATCH('Waste Estimate from Population'!K$1,'Resin Fractions'!$A$24:$I$24,0)))*(VLOOKUP($A227,'Waste Per Capita'!$A$3:$C$18,3,FALSE))*$C227</f>
        <v>44506.925204010382</v>
      </c>
    </row>
    <row r="228" spans="1:11" x14ac:dyDescent="0.2">
      <c r="A228" s="13">
        <v>2017</v>
      </c>
      <c r="B228" s="68" t="s">
        <v>132</v>
      </c>
      <c r="C228" s="70">
        <v>503405</v>
      </c>
      <c r="D228" s="75">
        <f>(INDEX('Resin Fractions'!$A$24:$I$41,MATCH('Waste Estimate from Population'!$A228,'Resin Fractions'!$A$24:$A$41,0),MATCH('Waste Estimate from Population'!D$1,'Resin Fractions'!$A$24:$I$24,0)))*(VLOOKUP($A228,'Waste Per Capita'!$A$3:$C$18,3,FALSE))*$C228</f>
        <v>4252.7045589746676</v>
      </c>
      <c r="E228" s="75">
        <f>(INDEX('Resin Fractions'!$A$24:$I$41,MATCH('Waste Estimate from Population'!$A228,'Resin Fractions'!$A$24:$A$41,0),MATCH('Waste Estimate from Population'!E$1,'Resin Fractions'!$A$24:$I$24,0)))*(VLOOKUP($A228,'Waste Per Capita'!$A$3:$C$18,3,FALSE))*$C228</f>
        <v>8530.461486296057</v>
      </c>
      <c r="F228" s="75">
        <f>(INDEX('Resin Fractions'!$A$24:$I$41,MATCH('Waste Estimate from Population'!$A228,'Resin Fractions'!$A$24:$A$41,0),MATCH('Waste Estimate from Population'!F$1,'Resin Fractions'!$A$24:$I$24,0)))*(VLOOKUP($A228,'Waste Per Capita'!$A$3:$C$18,3,FALSE))*$C228</f>
        <v>10799.978673829841</v>
      </c>
      <c r="G228" s="75">
        <f>(INDEX('Resin Fractions'!$A$24:$I$41,MATCH('Waste Estimate from Population'!$A228,'Resin Fractions'!$A$24:$A$41,0),MATCH('Waste Estimate from Population'!G$1,'Resin Fractions'!$A$24:$I$24,0)))*(VLOOKUP($A228,'Waste Per Capita'!$A$3:$C$18,3,FALSE))*$C228</f>
        <v>21414.953252902178</v>
      </c>
      <c r="H228" s="75">
        <f>(INDEX('Resin Fractions'!$A$24:$I$41,MATCH('Waste Estimate from Population'!$A228,'Resin Fractions'!$A$24:$A$41,0),MATCH('Waste Estimate from Population'!H$1,'Resin Fractions'!$A$24:$I$24,0)))*(VLOOKUP($A228,'Waste Per Capita'!$A$3:$C$18,3,FALSE))*$C228</f>
        <v>772.6514851365107</v>
      </c>
      <c r="I228" s="75">
        <f>(INDEX('Resin Fractions'!$A$24:$I$41,MATCH('Waste Estimate from Population'!$A228,'Resin Fractions'!$A$24:$A$41,0),MATCH('Waste Estimate from Population'!I$1,'Resin Fractions'!$A$24:$I$24,0)))*(VLOOKUP($A228,'Waste Per Capita'!$A$3:$C$18,3,FALSE))*$C228</f>
        <v>2172.9218088355378</v>
      </c>
      <c r="J228" s="75">
        <f>(INDEX('Resin Fractions'!$A$24:$I$41,MATCH('Waste Estimate from Population'!$A228,'Resin Fractions'!$A$24:$A$41,0),MATCH('Waste Estimate from Population'!J$1,'Resin Fractions'!$A$24:$I$24,0)))*(VLOOKUP($A228,'Waste Per Capita'!$A$3:$C$18,3,FALSE))*$C228</f>
        <v>3540.0820770207206</v>
      </c>
      <c r="K228" s="75">
        <f>(INDEX('Resin Fractions'!$A$24:$I$41,MATCH('Waste Estimate from Population'!$A228,'Resin Fractions'!$A$24:$A$41,0),MATCH('Waste Estimate from Population'!K$1,'Resin Fractions'!$A$24:$I$24,0)))*(VLOOKUP($A228,'Waste Per Capita'!$A$3:$C$18,3,FALSE))*$C228</f>
        <v>51483.753342995515</v>
      </c>
    </row>
    <row r="229" spans="1:11" x14ac:dyDescent="0.2">
      <c r="A229" s="13">
        <v>2017</v>
      </c>
      <c r="B229" s="68" t="s">
        <v>133</v>
      </c>
      <c r="C229" s="70">
        <v>546918</v>
      </c>
      <c r="D229" s="75">
        <f>(INDEX('Resin Fractions'!$A$24:$I$41,MATCH('Waste Estimate from Population'!$A229,'Resin Fractions'!$A$24:$A$41,0),MATCH('Waste Estimate from Population'!D$1,'Resin Fractions'!$A$24:$I$24,0)))*(VLOOKUP($A229,'Waste Per Capita'!$A$3:$C$18,3,FALSE))*$C229</f>
        <v>4620.2971205794693</v>
      </c>
      <c r="E229" s="75">
        <f>(INDEX('Resin Fractions'!$A$24:$I$41,MATCH('Waste Estimate from Population'!$A229,'Resin Fractions'!$A$24:$A$41,0),MATCH('Waste Estimate from Population'!E$1,'Resin Fractions'!$A$24:$I$24,0)))*(VLOOKUP($A229,'Waste Per Capita'!$A$3:$C$18,3,FALSE))*$C229</f>
        <v>9267.8120701265707</v>
      </c>
      <c r="F229" s="75">
        <f>(INDEX('Resin Fractions'!$A$24:$I$41,MATCH('Waste Estimate from Population'!$A229,'Resin Fractions'!$A$24:$A$41,0),MATCH('Waste Estimate from Population'!F$1,'Resin Fractions'!$A$24:$I$24,0)))*(VLOOKUP($A229,'Waste Per Capita'!$A$3:$C$18,3,FALSE))*$C229</f>
        <v>11733.500335383378</v>
      </c>
      <c r="G229" s="75">
        <f>(INDEX('Resin Fractions'!$A$24:$I$41,MATCH('Waste Estimate from Population'!$A229,'Resin Fractions'!$A$24:$A$41,0),MATCH('Waste Estimate from Population'!G$1,'Resin Fractions'!$A$24:$I$24,0)))*(VLOOKUP($A229,'Waste Per Capita'!$A$3:$C$18,3,FALSE))*$C229</f>
        <v>23266.005310179185</v>
      </c>
      <c r="H229" s="75">
        <f>(INDEX('Resin Fractions'!$A$24:$I$41,MATCH('Waste Estimate from Population'!$A229,'Resin Fractions'!$A$24:$A$41,0),MATCH('Waste Estimate from Population'!H$1,'Resin Fractions'!$A$24:$I$24,0)))*(VLOOKUP($A229,'Waste Per Capita'!$A$3:$C$18,3,FALSE))*$C229</f>
        <v>839.43744092309407</v>
      </c>
      <c r="I229" s="75">
        <f>(INDEX('Resin Fractions'!$A$24:$I$41,MATCH('Waste Estimate from Population'!$A229,'Resin Fractions'!$A$24:$A$41,0),MATCH('Waste Estimate from Population'!I$1,'Resin Fractions'!$A$24:$I$24,0)))*(VLOOKUP($A229,'Waste Per Capita'!$A$3:$C$18,3,FALSE))*$C229</f>
        <v>2360.7434368842478</v>
      </c>
      <c r="J229" s="75">
        <f>(INDEX('Resin Fractions'!$A$24:$I$41,MATCH('Waste Estimate from Population'!$A229,'Resin Fractions'!$A$24:$A$41,0),MATCH('Waste Estimate from Population'!J$1,'Resin Fractions'!$A$24:$I$24,0)))*(VLOOKUP($A229,'Waste Per Capita'!$A$3:$C$18,3,FALSE))*$C229</f>
        <v>3846.0774314915793</v>
      </c>
      <c r="K229" s="75">
        <f>(INDEX('Resin Fractions'!$A$24:$I$41,MATCH('Waste Estimate from Population'!$A229,'Resin Fractions'!$A$24:$A$41,0),MATCH('Waste Estimate from Population'!K$1,'Resin Fractions'!$A$24:$I$24,0)))*(VLOOKUP($A229,'Waste Per Capita'!$A$3:$C$18,3,FALSE))*$C229</f>
        <v>55933.87314556753</v>
      </c>
    </row>
    <row r="230" spans="1:11" x14ac:dyDescent="0.2">
      <c r="A230" s="13">
        <v>2017</v>
      </c>
      <c r="B230" s="68" t="s">
        <v>134</v>
      </c>
      <c r="C230" s="70">
        <v>98530</v>
      </c>
      <c r="D230" s="75">
        <f>(INDEX('Resin Fractions'!$A$24:$I$41,MATCH('Waste Estimate from Population'!$A230,'Resin Fractions'!$A$24:$A$41,0),MATCH('Waste Estimate from Population'!D$1,'Resin Fractions'!$A$24:$I$24,0)))*(VLOOKUP($A230,'Waste Per Capita'!$A$3:$C$18,3,FALSE))*$C230</f>
        <v>832.36952393356057</v>
      </c>
      <c r="E230" s="75">
        <f>(INDEX('Resin Fractions'!$A$24:$I$41,MATCH('Waste Estimate from Population'!$A230,'Resin Fractions'!$A$24:$A$41,0),MATCH('Waste Estimate from Population'!E$1,'Resin Fractions'!$A$24:$I$24,0)))*(VLOOKUP($A230,'Waste Per Capita'!$A$3:$C$18,3,FALSE))*$C230</f>
        <v>1669.6424752331629</v>
      </c>
      <c r="F230" s="75">
        <f>(INDEX('Resin Fractions'!$A$24:$I$41,MATCH('Waste Estimate from Population'!$A230,'Resin Fractions'!$A$24:$A$41,0),MATCH('Waste Estimate from Population'!F$1,'Resin Fractions'!$A$24:$I$24,0)))*(VLOOKUP($A230,'Waste Per Capita'!$A$3:$C$18,3,FALSE))*$C230</f>
        <v>2113.8484892530951</v>
      </c>
      <c r="G230" s="75">
        <f>(INDEX('Resin Fractions'!$A$24:$I$41,MATCH('Waste Estimate from Population'!$A230,'Resin Fractions'!$A$24:$A$41,0),MATCH('Waste Estimate from Population'!G$1,'Resin Fractions'!$A$24:$I$24,0)))*(VLOOKUP($A230,'Waste Per Capita'!$A$3:$C$18,3,FALSE))*$C230</f>
        <v>4191.4866638361791</v>
      </c>
      <c r="H230" s="75">
        <f>(INDEX('Resin Fractions'!$A$24:$I$41,MATCH('Waste Estimate from Population'!$A230,'Resin Fractions'!$A$24:$A$41,0),MATCH('Waste Estimate from Population'!H$1,'Resin Fractions'!$A$24:$I$24,0)))*(VLOOKUP($A230,'Waste Per Capita'!$A$3:$C$18,3,FALSE))*$C230</f>
        <v>151.22883330618566</v>
      </c>
      <c r="I230" s="75">
        <f>(INDEX('Resin Fractions'!$A$24:$I$41,MATCH('Waste Estimate from Population'!$A230,'Resin Fractions'!$A$24:$A$41,0),MATCH('Waste Estimate from Population'!I$1,'Resin Fractions'!$A$24:$I$24,0)))*(VLOOKUP($A230,'Waste Per Capita'!$A$3:$C$18,3,FALSE))*$C230</f>
        <v>425.29968082272831</v>
      </c>
      <c r="J230" s="75">
        <f>(INDEX('Resin Fractions'!$A$24:$I$41,MATCH('Waste Estimate from Population'!$A230,'Resin Fractions'!$A$24:$A$41,0),MATCH('Waste Estimate from Population'!J$1,'Resin Fractions'!$A$24:$I$24,0)))*(VLOOKUP($A230,'Waste Per Capita'!$A$3:$C$18,3,FALSE))*$C230</f>
        <v>692.88999324371355</v>
      </c>
      <c r="K230" s="75">
        <f>(INDEX('Resin Fractions'!$A$24:$I$41,MATCH('Waste Estimate from Population'!$A230,'Resin Fractions'!$A$24:$A$41,0),MATCH('Waste Estimate from Population'!K$1,'Resin Fractions'!$A$24:$I$24,0)))*(VLOOKUP($A230,'Waste Per Capita'!$A$3:$C$18,3,FALSE))*$C230</f>
        <v>10076.765659628625</v>
      </c>
    </row>
    <row r="231" spans="1:11" x14ac:dyDescent="0.2">
      <c r="A231" s="13">
        <v>2017</v>
      </c>
      <c r="B231" s="68" t="s">
        <v>135</v>
      </c>
      <c r="C231" s="70">
        <v>63924</v>
      </c>
      <c r="D231" s="75">
        <f>(INDEX('Resin Fractions'!$A$24:$I$41,MATCH('Waste Estimate from Population'!$A231,'Resin Fractions'!$A$24:$A$41,0),MATCH('Waste Estimate from Population'!D$1,'Resin Fractions'!$A$24:$I$24,0)))*(VLOOKUP($A231,'Waste Per Capita'!$A$3:$C$18,3,FALSE))*$C231</f>
        <v>540.02222112989875</v>
      </c>
      <c r="E231" s="75">
        <f>(INDEX('Resin Fractions'!$A$24:$I$41,MATCH('Waste Estimate from Population'!$A231,'Resin Fractions'!$A$24:$A$41,0),MATCH('Waste Estimate from Population'!E$1,'Resin Fractions'!$A$24:$I$24,0)))*(VLOOKUP($A231,'Waste Per Capita'!$A$3:$C$18,3,FALSE))*$C231</f>
        <v>1083.2256732650433</v>
      </c>
      <c r="F231" s="75">
        <f>(INDEX('Resin Fractions'!$A$24:$I$41,MATCH('Waste Estimate from Population'!$A231,'Resin Fractions'!$A$24:$A$41,0),MATCH('Waste Estimate from Population'!F$1,'Resin Fractions'!$A$24:$I$24,0)))*(VLOOKUP($A231,'Waste Per Capita'!$A$3:$C$18,3,FALSE))*$C231</f>
        <v>1371.416328296101</v>
      </c>
      <c r="G231" s="75">
        <f>(INDEX('Resin Fractions'!$A$24:$I$41,MATCH('Waste Estimate from Population'!$A231,'Resin Fractions'!$A$24:$A$41,0),MATCH('Waste Estimate from Population'!G$1,'Resin Fractions'!$A$24:$I$24,0)))*(VLOOKUP($A231,'Waste Per Capita'!$A$3:$C$18,3,FALSE))*$C231</f>
        <v>2719.3402364666995</v>
      </c>
      <c r="H231" s="75">
        <f>(INDEX('Resin Fractions'!$A$24:$I$41,MATCH('Waste Estimate from Population'!$A231,'Resin Fractions'!$A$24:$A$41,0),MATCH('Waste Estimate from Population'!H$1,'Resin Fractions'!$A$24:$I$24,0)))*(VLOOKUP($A231,'Waste Per Capita'!$A$3:$C$18,3,FALSE))*$C231</f>
        <v>98.11379214721012</v>
      </c>
      <c r="I231" s="75">
        <f>(INDEX('Resin Fractions'!$A$24:$I$41,MATCH('Waste Estimate from Population'!$A231,'Resin Fractions'!$A$24:$A$41,0),MATCH('Waste Estimate from Population'!I$1,'Resin Fractions'!$A$24:$I$24,0)))*(VLOOKUP($A231,'Waste Per Capita'!$A$3:$C$18,3,FALSE))*$C231</f>
        <v>275.92466047814963</v>
      </c>
      <c r="J231" s="75">
        <f>(INDEX('Resin Fractions'!$A$24:$I$41,MATCH('Waste Estimate from Population'!$A231,'Resin Fractions'!$A$24:$A$41,0),MATCH('Waste Estimate from Population'!J$1,'Resin Fractions'!$A$24:$I$24,0)))*(VLOOKUP($A231,'Waste Per Capita'!$A$3:$C$18,3,FALSE))*$C231</f>
        <v>449.53110654735758</v>
      </c>
      <c r="K231" s="75">
        <f>(INDEX('Resin Fractions'!$A$24:$I$41,MATCH('Waste Estimate from Population'!$A231,'Resin Fractions'!$A$24:$A$41,0),MATCH('Waste Estimate from Population'!K$1,'Resin Fractions'!$A$24:$I$24,0)))*(VLOOKUP($A231,'Waste Per Capita'!$A$3:$C$18,3,FALSE))*$C231</f>
        <v>6537.5740183304597</v>
      </c>
    </row>
    <row r="232" spans="1:11" x14ac:dyDescent="0.2">
      <c r="A232" s="13">
        <v>2017</v>
      </c>
      <c r="B232" s="68" t="s">
        <v>136</v>
      </c>
      <c r="C232" s="70">
        <v>13636</v>
      </c>
      <c r="D232" s="75">
        <f>(INDEX('Resin Fractions'!$A$24:$I$41,MATCH('Waste Estimate from Population'!$A232,'Resin Fractions'!$A$24:$A$41,0),MATCH('Waste Estimate from Population'!D$1,'Resin Fractions'!$A$24:$I$24,0)))*(VLOOKUP($A232,'Waste Per Capita'!$A$3:$C$18,3,FALSE))*$C232</f>
        <v>115.19527888316281</v>
      </c>
      <c r="E232" s="75">
        <f>(INDEX('Resin Fractions'!$A$24:$I$41,MATCH('Waste Estimate from Population'!$A232,'Resin Fractions'!$A$24:$A$41,0),MATCH('Waste Estimate from Population'!E$1,'Resin Fractions'!$A$24:$I$24,0)))*(VLOOKUP($A232,'Waste Per Capita'!$A$3:$C$18,3,FALSE))*$C232</f>
        <v>231.06916464304689</v>
      </c>
      <c r="F232" s="75">
        <f>(INDEX('Resin Fractions'!$A$24:$I$41,MATCH('Waste Estimate from Population'!$A232,'Resin Fractions'!$A$24:$A$41,0),MATCH('Waste Estimate from Population'!F$1,'Resin Fractions'!$A$24:$I$24,0)))*(VLOOKUP($A232,'Waste Per Capita'!$A$3:$C$18,3,FALSE))*$C232</f>
        <v>292.54478838379379</v>
      </c>
      <c r="G232" s="75">
        <f>(INDEX('Resin Fractions'!$A$24:$I$41,MATCH('Waste Estimate from Population'!$A232,'Resin Fractions'!$A$24:$A$41,0),MATCH('Waste Estimate from Population'!G$1,'Resin Fractions'!$A$24:$I$24,0)))*(VLOOKUP($A232,'Waste Per Capita'!$A$3:$C$18,3,FALSE))*$C232</f>
        <v>580.07827208028152</v>
      </c>
      <c r="H232" s="75">
        <f>(INDEX('Resin Fractions'!$A$24:$I$41,MATCH('Waste Estimate from Population'!$A232,'Resin Fractions'!$A$24:$A$41,0),MATCH('Waste Estimate from Population'!H$1,'Resin Fractions'!$A$24:$I$24,0)))*(VLOOKUP($A232,'Waste Per Capita'!$A$3:$C$18,3,FALSE))*$C232</f>
        <v>20.929223292024236</v>
      </c>
      <c r="I232" s="75">
        <f>(INDEX('Resin Fractions'!$A$24:$I$41,MATCH('Waste Estimate from Population'!$A232,'Resin Fractions'!$A$24:$A$41,0),MATCH('Waste Estimate from Population'!I$1,'Resin Fractions'!$A$24:$I$24,0)))*(VLOOKUP($A232,'Waste Per Capita'!$A$3:$C$18,3,FALSE))*$C232</f>
        <v>58.859093146236916</v>
      </c>
      <c r="J232" s="75">
        <f>(INDEX('Resin Fractions'!$A$24:$I$41,MATCH('Waste Estimate from Population'!$A232,'Resin Fractions'!$A$24:$A$41,0),MATCH('Waste Estimate from Population'!J$1,'Resin Fractions'!$A$24:$I$24,0)))*(VLOOKUP($A232,'Waste Per Capita'!$A$3:$C$18,3,FALSE))*$C232</f>
        <v>95.892093249480126</v>
      </c>
      <c r="K232" s="75">
        <f>(INDEX('Resin Fractions'!$A$24:$I$41,MATCH('Waste Estimate from Population'!$A232,'Resin Fractions'!$A$24:$A$41,0),MATCH('Waste Estimate from Population'!K$1,'Resin Fractions'!$A$24:$I$24,0)))*(VLOOKUP($A232,'Waste Per Capita'!$A$3:$C$18,3,FALSE))*$C232</f>
        <v>1394.5679136780263</v>
      </c>
    </row>
    <row r="233" spans="1:11" x14ac:dyDescent="0.2">
      <c r="A233" s="13">
        <v>2017</v>
      </c>
      <c r="B233" s="68" t="s">
        <v>137</v>
      </c>
      <c r="C233" s="70">
        <v>468367</v>
      </c>
      <c r="D233" s="75">
        <f>(INDEX('Resin Fractions'!$A$24:$I$41,MATCH('Waste Estimate from Population'!$A233,'Resin Fractions'!$A$24:$A$41,0),MATCH('Waste Estimate from Population'!D$1,'Resin Fractions'!$A$24:$I$24,0)))*(VLOOKUP($A233,'Waste Per Capita'!$A$3:$C$18,3,FALSE))*$C233</f>
        <v>3956.707772416421</v>
      </c>
      <c r="E233" s="75">
        <f>(INDEX('Resin Fractions'!$A$24:$I$41,MATCH('Waste Estimate from Population'!$A233,'Resin Fractions'!$A$24:$A$41,0),MATCH('Waste Estimate from Population'!E$1,'Resin Fractions'!$A$24:$I$24,0)))*(VLOOKUP($A233,'Waste Per Capita'!$A$3:$C$18,3,FALSE))*$C233</f>
        <v>7936.7242179796094</v>
      </c>
      <c r="F233" s="75">
        <f>(INDEX('Resin Fractions'!$A$24:$I$41,MATCH('Waste Estimate from Population'!$A233,'Resin Fractions'!$A$24:$A$41,0),MATCH('Waste Estimate from Population'!F$1,'Resin Fractions'!$A$24:$I$24,0)))*(VLOOKUP($A233,'Waste Per Capita'!$A$3:$C$18,3,FALSE))*$C233</f>
        <v>10048.278446828421</v>
      </c>
      <c r="G233" s="75">
        <f>(INDEX('Resin Fractions'!$A$24:$I$41,MATCH('Waste Estimate from Population'!$A233,'Resin Fractions'!$A$24:$A$41,0),MATCH('Waste Estimate from Population'!G$1,'Resin Fractions'!$A$24:$I$24,0)))*(VLOOKUP($A233,'Waste Per Capita'!$A$3:$C$18,3,FALSE))*$C233</f>
        <v>19924.429455810001</v>
      </c>
      <c r="H233" s="75">
        <f>(INDEX('Resin Fractions'!$A$24:$I$41,MATCH('Waste Estimate from Population'!$A233,'Resin Fractions'!$A$24:$A$41,0),MATCH('Waste Estimate from Population'!H$1,'Resin Fractions'!$A$24:$I$24,0)))*(VLOOKUP($A233,'Waste Per Capita'!$A$3:$C$18,3,FALSE))*$C233</f>
        <v>718.87338850216452</v>
      </c>
      <c r="I233" s="75">
        <f>(INDEX('Resin Fractions'!$A$24:$I$41,MATCH('Waste Estimate from Population'!$A233,'Resin Fractions'!$A$24:$A$41,0),MATCH('Waste Estimate from Population'!I$1,'Resin Fractions'!$A$24:$I$24,0)))*(VLOOKUP($A233,'Waste Per Capita'!$A$3:$C$18,3,FALSE))*$C233</f>
        <v>2021.6820826945984</v>
      </c>
      <c r="J233" s="75">
        <f>(INDEX('Resin Fractions'!$A$24:$I$41,MATCH('Waste Estimate from Population'!$A233,'Resin Fractions'!$A$24:$A$41,0),MATCH('Waste Estimate from Population'!J$1,'Resin Fractions'!$A$24:$I$24,0)))*(VLOOKUP($A233,'Waste Per Capita'!$A$3:$C$18,3,FALSE))*$C233</f>
        <v>3293.6852477984203</v>
      </c>
      <c r="K233" s="75">
        <f>(INDEX('Resin Fractions'!$A$24:$I$41,MATCH('Waste Estimate from Population'!$A233,'Resin Fractions'!$A$24:$A$41,0),MATCH('Waste Estimate from Population'!K$1,'Resin Fractions'!$A$24:$I$24,0)))*(VLOOKUP($A233,'Waste Per Capita'!$A$3:$C$18,3,FALSE))*$C233</f>
        <v>47900.380612029636</v>
      </c>
    </row>
    <row r="234" spans="1:11" x14ac:dyDescent="0.2">
      <c r="A234" s="13">
        <v>2017</v>
      </c>
      <c r="B234" s="68" t="s">
        <v>138</v>
      </c>
      <c r="C234" s="70">
        <v>54715</v>
      </c>
      <c r="D234" s="75">
        <f>(INDEX('Resin Fractions'!$A$24:$I$41,MATCH('Waste Estimate from Population'!$A234,'Resin Fractions'!$A$24:$A$41,0),MATCH('Waste Estimate from Population'!D$1,'Resin Fractions'!$A$24:$I$24,0)))*(VLOOKUP($A234,'Waste Per Capita'!$A$3:$C$18,3,FALSE))*$C234</f>
        <v>462.22570285217461</v>
      </c>
      <c r="E234" s="75">
        <f>(INDEX('Resin Fractions'!$A$24:$I$41,MATCH('Waste Estimate from Population'!$A234,'Resin Fractions'!$A$24:$A$41,0),MATCH('Waste Estimate from Population'!E$1,'Resin Fractions'!$A$24:$I$24,0)))*(VLOOKUP($A234,'Waste Per Capita'!$A$3:$C$18,3,FALSE))*$C234</f>
        <v>927.1743431684007</v>
      </c>
      <c r="F234" s="75">
        <f>(INDEX('Resin Fractions'!$A$24:$I$41,MATCH('Waste Estimate from Population'!$A234,'Resin Fractions'!$A$24:$A$41,0),MATCH('Waste Estimate from Population'!F$1,'Resin Fractions'!$A$24:$I$24,0)))*(VLOOKUP($A234,'Waste Per Capita'!$A$3:$C$18,3,FALSE))*$C234</f>
        <v>1173.847763011094</v>
      </c>
      <c r="G234" s="75">
        <f>(INDEX('Resin Fractions'!$A$24:$I$41,MATCH('Waste Estimate from Population'!$A234,'Resin Fractions'!$A$24:$A$41,0),MATCH('Waste Estimate from Population'!G$1,'Resin Fractions'!$A$24:$I$24,0)))*(VLOOKUP($A234,'Waste Per Capita'!$A$3:$C$18,3,FALSE))*$C234</f>
        <v>2327.5874638363598</v>
      </c>
      <c r="H234" s="75">
        <f>(INDEX('Resin Fractions'!$A$24:$I$41,MATCH('Waste Estimate from Population'!$A234,'Resin Fractions'!$A$24:$A$41,0),MATCH('Waste Estimate from Population'!H$1,'Resin Fractions'!$A$24:$I$24,0)))*(VLOOKUP($A234,'Waste Per Capita'!$A$3:$C$18,3,FALSE))*$C234</f>
        <v>83.979352627097825</v>
      </c>
      <c r="I234" s="75">
        <f>(INDEX('Resin Fractions'!$A$24:$I$41,MATCH('Waste Estimate from Population'!$A234,'Resin Fractions'!$A$24:$A$41,0),MATCH('Waste Estimate from Population'!I$1,'Resin Fractions'!$A$24:$I$24,0)))*(VLOOKUP($A234,'Waste Per Capita'!$A$3:$C$18,3,FALSE))*$C234</f>
        <v>236.17448529600708</v>
      </c>
      <c r="J234" s="75">
        <f>(INDEX('Resin Fractions'!$A$24:$I$41,MATCH('Waste Estimate from Population'!$A234,'Resin Fractions'!$A$24:$A$41,0),MATCH('Waste Estimate from Population'!J$1,'Resin Fractions'!$A$24:$I$24,0)))*(VLOOKUP($A234,'Waste Per Capita'!$A$3:$C$18,3,FALSE))*$C234</f>
        <v>384.77089191444009</v>
      </c>
      <c r="K234" s="75">
        <f>(INDEX('Resin Fractions'!$A$24:$I$41,MATCH('Waste Estimate from Population'!$A234,'Resin Fractions'!$A$24:$A$41,0),MATCH('Waste Estimate from Population'!K$1,'Resin Fractions'!$A$24:$I$24,0)))*(VLOOKUP($A234,'Waste Per Capita'!$A$3:$C$18,3,FALSE))*$C234</f>
        <v>5595.7600027055742</v>
      </c>
    </row>
    <row r="235" spans="1:11" x14ac:dyDescent="0.2">
      <c r="A235" s="13">
        <v>2017</v>
      </c>
      <c r="B235" s="68" t="s">
        <v>139</v>
      </c>
      <c r="C235" s="70">
        <v>848232</v>
      </c>
      <c r="D235" s="75">
        <f>(INDEX('Resin Fractions'!$A$24:$I$41,MATCH('Waste Estimate from Population'!$A235,'Resin Fractions'!$A$24:$A$41,0),MATCH('Waste Estimate from Population'!D$1,'Resin Fractions'!$A$24:$I$24,0)))*(VLOOKUP($A235,'Waste Per Capita'!$A$3:$C$18,3,FALSE))*$C235</f>
        <v>7165.7613521284065</v>
      </c>
      <c r="E235" s="75">
        <f>(INDEX('Resin Fractions'!$A$24:$I$41,MATCH('Waste Estimate from Population'!$A235,'Resin Fractions'!$A$24:$A$41,0),MATCH('Waste Estimate from Population'!E$1,'Resin Fractions'!$A$24:$I$24,0)))*(VLOOKUP($A235,'Waste Per Capita'!$A$3:$C$18,3,FALSE))*$C235</f>
        <v>14373.735674941403</v>
      </c>
      <c r="F235" s="75">
        <f>(INDEX('Resin Fractions'!$A$24:$I$41,MATCH('Waste Estimate from Population'!$A235,'Resin Fractions'!$A$24:$A$41,0),MATCH('Waste Estimate from Population'!F$1,'Resin Fractions'!$A$24:$I$24,0)))*(VLOOKUP($A235,'Waste Per Capita'!$A$3:$C$18,3,FALSE))*$C235</f>
        <v>18197.847678231312</v>
      </c>
      <c r="G235" s="75">
        <f>(INDEX('Resin Fractions'!$A$24:$I$41,MATCH('Waste Estimate from Population'!$A235,'Resin Fractions'!$A$24:$A$41,0),MATCH('Waste Estimate from Population'!G$1,'Resin Fractions'!$A$24:$I$24,0)))*(VLOOKUP($A235,'Waste Per Capita'!$A$3:$C$18,3,FALSE))*$C235</f>
        <v>36083.965450513446</v>
      </c>
      <c r="H235" s="75">
        <f>(INDEX('Resin Fractions'!$A$24:$I$41,MATCH('Waste Estimate from Population'!$A235,'Resin Fractions'!$A$24:$A$41,0),MATCH('Waste Estimate from Population'!H$1,'Resin Fractions'!$A$24:$I$24,0)))*(VLOOKUP($A235,'Waste Per Capita'!$A$3:$C$18,3,FALSE))*$C235</f>
        <v>1301.9094258903124</v>
      </c>
      <c r="I235" s="75">
        <f>(INDEX('Resin Fractions'!$A$24:$I$41,MATCH('Waste Estimate from Population'!$A235,'Resin Fractions'!$A$24:$A$41,0),MATCH('Waste Estimate from Population'!I$1,'Resin Fractions'!$A$24:$I$24,0)))*(VLOOKUP($A235,'Waste Per Capita'!$A$3:$C$18,3,FALSE))*$C235</f>
        <v>3661.3498311542116</v>
      </c>
      <c r="J235" s="75">
        <f>(INDEX('Resin Fractions'!$A$24:$I$41,MATCH('Waste Estimate from Population'!$A235,'Resin Fractions'!$A$24:$A$41,0),MATCH('Waste Estimate from Population'!J$1,'Resin Fractions'!$A$24:$I$24,0)))*(VLOOKUP($A235,'Waste Per Capita'!$A$3:$C$18,3,FALSE))*$C235</f>
        <v>5965.0001496914811</v>
      </c>
      <c r="K235" s="75">
        <f>(INDEX('Resin Fractions'!$A$24:$I$41,MATCH('Waste Estimate from Population'!$A235,'Resin Fractions'!$A$24:$A$41,0),MATCH('Waste Estimate from Population'!K$1,'Resin Fractions'!$A$24:$I$24,0)))*(VLOOKUP($A235,'Waste Per Capita'!$A$3:$C$18,3,FALSE))*$C235</f>
        <v>86749.569562550576</v>
      </c>
    </row>
    <row r="236" spans="1:11" x14ac:dyDescent="0.2">
      <c r="A236" s="13">
        <v>2017</v>
      </c>
      <c r="B236" s="68" t="s">
        <v>140</v>
      </c>
      <c r="C236" s="70">
        <v>217805</v>
      </c>
      <c r="D236" s="75">
        <f>(INDEX('Resin Fractions'!$A$24:$I$41,MATCH('Waste Estimate from Population'!$A236,'Resin Fractions'!$A$24:$A$41,0),MATCH('Waste Estimate from Population'!D$1,'Resin Fractions'!$A$24:$I$24,0)))*(VLOOKUP($A236,'Waste Per Capita'!$A$3:$C$18,3,FALSE))*$C236</f>
        <v>1839.9902989987736</v>
      </c>
      <c r="E236" s="75">
        <f>(INDEX('Resin Fractions'!$A$24:$I$41,MATCH('Waste Estimate from Population'!$A236,'Resin Fractions'!$A$24:$A$41,0),MATCH('Waste Estimate from Population'!E$1,'Resin Fractions'!$A$24:$I$24,0)))*(VLOOKUP($A236,'Waste Per Capita'!$A$3:$C$18,3,FALSE))*$C236</f>
        <v>3690.819844901645</v>
      </c>
      <c r="F236" s="75">
        <f>(INDEX('Resin Fractions'!$A$24:$I$41,MATCH('Waste Estimate from Population'!$A236,'Resin Fractions'!$A$24:$A$41,0),MATCH('Waste Estimate from Population'!F$1,'Resin Fractions'!$A$24:$I$24,0)))*(VLOOKUP($A236,'Waste Per Capita'!$A$3:$C$18,3,FALSE))*$C236</f>
        <v>4672.7572333479175</v>
      </c>
      <c r="G236" s="75">
        <f>(INDEX('Resin Fractions'!$A$24:$I$41,MATCH('Waste Estimate from Population'!$A236,'Resin Fractions'!$A$24:$A$41,0),MATCH('Waste Estimate from Population'!G$1,'Resin Fractions'!$A$24:$I$24,0)))*(VLOOKUP($A236,'Waste Per Capita'!$A$3:$C$18,3,FALSE))*$C236</f>
        <v>9265.4699362309839</v>
      </c>
      <c r="H236" s="75">
        <f>(INDEX('Resin Fractions'!$A$24:$I$41,MATCH('Waste Estimate from Population'!$A236,'Resin Fractions'!$A$24:$A$41,0),MATCH('Waste Estimate from Population'!H$1,'Resin Fractions'!$A$24:$I$24,0)))*(VLOOKUP($A236,'Waste Per Capita'!$A$3:$C$18,3,FALSE))*$C236</f>
        <v>334.29814308590045</v>
      </c>
      <c r="I236" s="75">
        <f>(INDEX('Resin Fractions'!$A$24:$I$41,MATCH('Waste Estimate from Population'!$A236,'Resin Fractions'!$A$24:$A$41,0),MATCH('Waste Estimate from Population'!I$1,'Resin Fractions'!$A$24:$I$24,0)))*(VLOOKUP($A236,'Waste Per Capita'!$A$3:$C$18,3,FALSE))*$C236</f>
        <v>940.1440879081938</v>
      </c>
      <c r="J236" s="75">
        <f>(INDEX('Resin Fractions'!$A$24:$I$41,MATCH('Waste Estimate from Population'!$A236,'Resin Fractions'!$A$24:$A$41,0),MATCH('Waste Estimate from Population'!J$1,'Resin Fractions'!$A$24:$I$24,0)))*(VLOOKUP($A236,'Waste Per Capita'!$A$3:$C$18,3,FALSE))*$C236</f>
        <v>1531.6645182020402</v>
      </c>
      <c r="K236" s="75">
        <f>(INDEX('Resin Fractions'!$A$24:$I$41,MATCH('Waste Estimate from Population'!$A236,'Resin Fractions'!$A$24:$A$41,0),MATCH('Waste Estimate from Population'!K$1,'Resin Fractions'!$A$24:$I$24,0)))*(VLOOKUP($A236,'Waste Per Capita'!$A$3:$C$18,3,FALSE))*$C236</f>
        <v>22275.144062675456</v>
      </c>
    </row>
    <row r="237" spans="1:11" x14ac:dyDescent="0.2">
      <c r="A237" s="13">
        <v>2017</v>
      </c>
      <c r="B237" s="68" t="s">
        <v>141</v>
      </c>
      <c r="C237" s="70">
        <v>75901</v>
      </c>
      <c r="D237" s="75">
        <f>(INDEX('Resin Fractions'!$A$24:$I$41,MATCH('Waste Estimate from Population'!$A237,'Resin Fractions'!$A$24:$A$41,0),MATCH('Waste Estimate from Population'!D$1,'Resin Fractions'!$A$24:$I$24,0)))*(VLOOKUP($A237,'Waste Per Capita'!$A$3:$C$18,3,FALSE))*$C237</f>
        <v>641.20246864996625</v>
      </c>
      <c r="E237" s="75">
        <f>(INDEX('Resin Fractions'!$A$24:$I$41,MATCH('Waste Estimate from Population'!$A237,'Resin Fractions'!$A$24:$A$41,0),MATCH('Waste Estimate from Population'!E$1,'Resin Fractions'!$A$24:$I$24,0)))*(VLOOKUP($A237,'Waste Per Capita'!$A$3:$C$18,3,FALSE))*$C237</f>
        <v>1286.1822136676374</v>
      </c>
      <c r="F237" s="75">
        <f>(INDEX('Resin Fractions'!$A$24:$I$41,MATCH('Waste Estimate from Population'!$A237,'Resin Fractions'!$A$24:$A$41,0),MATCH('Waste Estimate from Population'!F$1,'Resin Fractions'!$A$24:$I$24,0)))*(VLOOKUP($A237,'Waste Per Capita'!$A$3:$C$18,3,FALSE))*$C237</f>
        <v>1628.3691686065072</v>
      </c>
      <c r="G237" s="75">
        <f>(INDEX('Resin Fractions'!$A$24:$I$41,MATCH('Waste Estimate from Population'!$A237,'Resin Fractions'!$A$24:$A$41,0),MATCH('Waste Estimate from Population'!G$1,'Resin Fractions'!$A$24:$I$24,0)))*(VLOOKUP($A237,'Waste Per Capita'!$A$3:$C$18,3,FALSE))*$C237</f>
        <v>3228.8443039869057</v>
      </c>
      <c r="H237" s="75">
        <f>(INDEX('Resin Fractions'!$A$24:$I$41,MATCH('Waste Estimate from Population'!$A237,'Resin Fractions'!$A$24:$A$41,0),MATCH('Waste Estimate from Population'!H$1,'Resin Fractions'!$A$24:$I$24,0)))*(VLOOKUP($A237,'Waste Per Capita'!$A$3:$C$18,3,FALSE))*$C237</f>
        <v>116.49669823173448</v>
      </c>
      <c r="I237" s="75">
        <f>(INDEX('Resin Fractions'!$A$24:$I$41,MATCH('Waste Estimate from Population'!$A237,'Resin Fractions'!$A$24:$A$41,0),MATCH('Waste Estimate from Population'!I$1,'Resin Fractions'!$A$24:$I$24,0)))*(VLOOKUP($A237,'Waste Per Capita'!$A$3:$C$18,3,FALSE))*$C237</f>
        <v>327.62276539252917</v>
      </c>
      <c r="J237" s="75">
        <f>(INDEX('Resin Fractions'!$A$24:$I$41,MATCH('Waste Estimate from Population'!$A237,'Resin Fractions'!$A$24:$A$41,0),MATCH('Waste Estimate from Population'!J$1,'Resin Fractions'!$A$24:$I$24,0)))*(VLOOKUP($A237,'Waste Per Capita'!$A$3:$C$18,3,FALSE))*$C237</f>
        <v>533.75665662428798</v>
      </c>
      <c r="K237" s="75">
        <f>(INDEX('Resin Fractions'!$A$24:$I$41,MATCH('Waste Estimate from Population'!$A237,'Resin Fractions'!$A$24:$A$41,0),MATCH('Waste Estimate from Population'!K$1,'Resin Fractions'!$A$24:$I$24,0)))*(VLOOKUP($A237,'Waste Per Capita'!$A$3:$C$18,3,FALSE))*$C237</f>
        <v>7762.4742751595686</v>
      </c>
    </row>
    <row r="238" spans="1:11" x14ac:dyDescent="0.2">
      <c r="A238" s="13">
        <v>2017</v>
      </c>
      <c r="B238" s="68" t="s">
        <v>142</v>
      </c>
      <c r="C238" s="71">
        <v>39352398</v>
      </c>
      <c r="D238" s="75">
        <f>(INDEX('Resin Fractions'!$A$24:$I$41,MATCH('Waste Estimate from Population'!$A238,'Resin Fractions'!$A$24:$A$41,0),MATCH('Waste Estimate from Population'!D$1,'Resin Fractions'!$A$24:$I$24,0)))*(VLOOKUP($A238,'Waste Per Capita'!$A$3:$C$18,3,FALSE))*$C238</f>
        <v>332444.29908559826</v>
      </c>
      <c r="E238" s="75">
        <f>(INDEX('Resin Fractions'!$A$24:$I$41,MATCH('Waste Estimate from Population'!$A238,'Resin Fractions'!$A$24:$A$41,0),MATCH('Waste Estimate from Population'!E$1,'Resin Fractions'!$A$24:$I$24,0)))*(VLOOKUP($A238,'Waste Per Capita'!$A$3:$C$18,3,FALSE))*$C238</f>
        <v>666847.00297453138</v>
      </c>
      <c r="F238" s="75">
        <f>(INDEX('Resin Fractions'!$A$24:$I$41,MATCH('Waste Estimate from Population'!$A238,'Resin Fractions'!$A$24:$A$41,0),MATCH('Waste Estimate from Population'!F$1,'Resin Fractions'!$A$24:$I$24,0)))*(VLOOKUP($A238,'Waste Per Capita'!$A$3:$C$18,3,FALSE))*$C238</f>
        <v>844260.7029410993</v>
      </c>
      <c r="G238" s="75">
        <f>(INDEX('Resin Fractions'!$A$24:$I$41,MATCH('Waste Estimate from Population'!$A238,'Resin Fractions'!$A$24:$A$41,0),MATCH('Waste Estimate from Population'!G$1,'Resin Fractions'!$A$24:$I$24,0)))*(VLOOKUP($A238,'Waste Per Capita'!$A$3:$C$18,3,FALSE))*$C238</f>
        <v>1674059.1840756473</v>
      </c>
      <c r="H238" s="75">
        <f>(INDEX('Resin Fractions'!$A$24:$I$41,MATCH('Waste Estimate from Population'!$A238,'Resin Fractions'!$A$24:$A$41,0),MATCH('Waste Estimate from Population'!H$1,'Resin Fractions'!$A$24:$I$24,0)))*(VLOOKUP($A238,'Waste Per Capita'!$A$3:$C$18,3,FALSE))*$C238</f>
        <v>60400.053154782043</v>
      </c>
      <c r="I238" s="75">
        <f>(INDEX('Resin Fractions'!$A$24:$I$41,MATCH('Waste Estimate from Population'!$A238,'Resin Fractions'!$A$24:$A$41,0),MATCH('Waste Estimate from Population'!I$1,'Resin Fractions'!$A$24:$I$24,0)))*(VLOOKUP($A238,'Waste Per Capita'!$A$3:$C$18,3,FALSE))*$C238</f>
        <v>169862.60335947399</v>
      </c>
      <c r="J238" s="75">
        <f>(INDEX('Resin Fractions'!$A$24:$I$41,MATCH('Waste Estimate from Population'!$A238,'Resin Fractions'!$A$24:$A$41,0),MATCH('Waste Estimate from Population'!J$1,'Resin Fractions'!$A$24:$I$24,0)))*(VLOOKUP($A238,'Waste Per Capita'!$A$3:$C$18,3,FALSE))*$C238</f>
        <v>276736.85968074622</v>
      </c>
      <c r="K238" s="75">
        <f>(INDEX('Resin Fractions'!$A$24:$I$41,MATCH('Waste Estimate from Population'!$A238,'Resin Fractions'!$A$24:$A$41,0),MATCH('Waste Estimate from Population'!K$1,'Resin Fractions'!$A$24:$I$24,0)))*(VLOOKUP($A238,'Waste Per Capita'!$A$3:$C$18,3,FALSE))*$C238</f>
        <v>4024610.7052718783</v>
      </c>
    </row>
    <row r="239" spans="1:11" x14ac:dyDescent="0.2">
      <c r="A239" s="13">
        <v>2016</v>
      </c>
      <c r="B239" s="68" t="s">
        <v>84</v>
      </c>
      <c r="C239" s="70">
        <v>1631230</v>
      </c>
      <c r="D239" s="75">
        <f>(INDEX('Resin Fractions'!$A$24:$I$41,MATCH('Waste Estimate from Population'!$A239,'Resin Fractions'!$A$24:$A$41,0),MATCH('Waste Estimate from Population'!D$1,'Resin Fractions'!$A$24:$I$24,0)))*(VLOOKUP($A239,'Waste Per Capita'!$A$3:$C$18,3,FALSE))*$C239</f>
        <v>13170.714808100531</v>
      </c>
      <c r="E239" s="75">
        <f>(INDEX('Resin Fractions'!$A$24:$I$41,MATCH('Waste Estimate from Population'!$A239,'Resin Fractions'!$A$24:$A$41,0),MATCH('Waste Estimate from Population'!E$1,'Resin Fractions'!$A$24:$I$24,0)))*(VLOOKUP($A239,'Waste Per Capita'!$A$3:$C$18,3,FALSE))*$C239</f>
        <v>25585.555790717892</v>
      </c>
      <c r="F239" s="75">
        <f>(INDEX('Resin Fractions'!$A$24:$I$41,MATCH('Waste Estimate from Population'!$A239,'Resin Fractions'!$A$24:$A$41,0),MATCH('Waste Estimate from Population'!F$1,'Resin Fractions'!$A$24:$I$24,0)))*(VLOOKUP($A239,'Waste Per Capita'!$A$3:$C$18,3,FALSE))*$C239</f>
        <v>32934.183703509727</v>
      </c>
      <c r="G239" s="75">
        <f>(INDEX('Resin Fractions'!$A$24:$I$41,MATCH('Waste Estimate from Population'!$A239,'Resin Fractions'!$A$24:$A$41,0),MATCH('Waste Estimate from Population'!G$1,'Resin Fractions'!$A$24:$I$24,0)))*(VLOOKUP($A239,'Waste Per Capita'!$A$3:$C$18,3,FALSE))*$C239</f>
        <v>61643.851046244694</v>
      </c>
      <c r="H239" s="75">
        <f>(INDEX('Resin Fractions'!$A$24:$I$41,MATCH('Waste Estimate from Population'!$A239,'Resin Fractions'!$A$24:$A$41,0),MATCH('Waste Estimate from Population'!H$1,'Resin Fractions'!$A$24:$I$24,0)))*(VLOOKUP($A239,'Waste Per Capita'!$A$3:$C$18,3,FALSE))*$C239</f>
        <v>2500.2178551805946</v>
      </c>
      <c r="I239" s="75">
        <f>(INDEX('Resin Fractions'!$A$24:$I$41,MATCH('Waste Estimate from Population'!$A239,'Resin Fractions'!$A$24:$A$41,0),MATCH('Waste Estimate from Population'!I$1,'Resin Fractions'!$A$24:$I$24,0)))*(VLOOKUP($A239,'Waste Per Capita'!$A$3:$C$18,3,FALSE))*$C239</f>
        <v>7172.8108188892747</v>
      </c>
      <c r="J239" s="75">
        <f>(INDEX('Resin Fractions'!$A$24:$I$41,MATCH('Waste Estimate from Population'!$A239,'Resin Fractions'!$A$24:$A$41,0),MATCH('Waste Estimate from Population'!J$1,'Resin Fractions'!$A$24:$I$24,0)))*(VLOOKUP($A239,'Waste Per Capita'!$A$3:$C$18,3,FALSE))*$C239</f>
        <v>12299.878827768252</v>
      </c>
      <c r="K239" s="75">
        <f>(INDEX('Resin Fractions'!$A$24:$I$41,MATCH('Waste Estimate from Population'!$A239,'Resin Fractions'!$A$24:$A$41,0),MATCH('Waste Estimate from Population'!K$1,'Resin Fractions'!$A$24:$I$24,0)))*(VLOOKUP($A239,'Waste Per Capita'!$A$3:$C$18,3,FALSE))*$C239</f>
        <v>155307.21285041096</v>
      </c>
    </row>
    <row r="240" spans="1:11" x14ac:dyDescent="0.2">
      <c r="A240" s="13">
        <v>2016</v>
      </c>
      <c r="B240" s="68" t="s">
        <v>85</v>
      </c>
      <c r="C240" s="70">
        <v>1162</v>
      </c>
      <c r="D240" s="75">
        <f>(INDEX('Resin Fractions'!$A$24:$I$41,MATCH('Waste Estimate from Population'!$A240,'Resin Fractions'!$A$24:$A$41,0),MATCH('Waste Estimate from Population'!D$1,'Resin Fractions'!$A$24:$I$24,0)))*(VLOOKUP($A240,'Waste Per Capita'!$A$3:$C$18,3,FALSE))*$C240</f>
        <v>9.3821046737816349</v>
      </c>
      <c r="E240" s="75">
        <f>(INDEX('Resin Fractions'!$A$24:$I$41,MATCH('Waste Estimate from Population'!$A240,'Resin Fractions'!$A$24:$A$41,0),MATCH('Waste Estimate from Population'!E$1,'Resin Fractions'!$A$24:$I$24,0)))*(VLOOKUP($A240,'Waste Per Capita'!$A$3:$C$18,3,FALSE))*$C240</f>
        <v>18.225765728201534</v>
      </c>
      <c r="F240" s="75">
        <f>(INDEX('Resin Fractions'!$A$24:$I$41,MATCH('Waste Estimate from Population'!$A240,'Resin Fractions'!$A$24:$A$41,0),MATCH('Waste Estimate from Population'!F$1,'Resin Fractions'!$A$24:$I$24,0)))*(VLOOKUP($A240,'Waste Per Capita'!$A$3:$C$18,3,FALSE))*$C240</f>
        <v>23.460530681435667</v>
      </c>
      <c r="G240" s="75">
        <f>(INDEX('Resin Fractions'!$A$24:$I$41,MATCH('Waste Estimate from Population'!$A240,'Resin Fractions'!$A$24:$A$41,0),MATCH('Waste Estimate from Population'!G$1,'Resin Fractions'!$A$24:$I$24,0)))*(VLOOKUP($A240,'Waste Per Capita'!$A$3:$C$18,3,FALSE))*$C240</f>
        <v>43.911744460153585</v>
      </c>
      <c r="H240" s="75">
        <f>(INDEX('Resin Fractions'!$A$24:$I$41,MATCH('Waste Estimate from Population'!$A240,'Resin Fractions'!$A$24:$A$41,0),MATCH('Waste Estimate from Population'!H$1,'Resin Fractions'!$A$24:$I$24,0)))*(VLOOKUP($A240,'Waste Per Capita'!$A$3:$C$18,3,FALSE))*$C240</f>
        <v>1.7810199344787987</v>
      </c>
      <c r="I240" s="75">
        <f>(INDEX('Resin Fractions'!$A$24:$I$41,MATCH('Waste Estimate from Population'!$A240,'Resin Fractions'!$A$24:$A$41,0),MATCH('Waste Estimate from Population'!I$1,'Resin Fractions'!$A$24:$I$24,0)))*(VLOOKUP($A240,'Waste Per Capita'!$A$3:$C$18,3,FALSE))*$C240</f>
        <v>5.1095223675075481</v>
      </c>
      <c r="J240" s="75">
        <f>(INDEX('Resin Fractions'!$A$24:$I$41,MATCH('Waste Estimate from Population'!$A240,'Resin Fractions'!$A$24:$A$41,0),MATCH('Waste Estimate from Population'!J$1,'Resin Fractions'!$A$24:$I$24,0)))*(VLOOKUP($A240,'Waste Per Capita'!$A$3:$C$18,3,FALSE))*$C240</f>
        <v>8.7617682349311323</v>
      </c>
      <c r="K240" s="75">
        <f>(INDEX('Resin Fractions'!$A$24:$I$41,MATCH('Waste Estimate from Population'!$A240,'Resin Fractions'!$A$24:$A$41,0),MATCH('Waste Estimate from Population'!K$1,'Resin Fractions'!$A$24:$I$24,0)))*(VLOOKUP($A240,'Waste Per Capita'!$A$3:$C$18,3,FALSE))*$C240</f>
        <v>110.63245608048989</v>
      </c>
    </row>
    <row r="241" spans="1:11" x14ac:dyDescent="0.2">
      <c r="A241" s="13">
        <v>2016</v>
      </c>
      <c r="B241" s="68" t="s">
        <v>86</v>
      </c>
      <c r="C241" s="70">
        <v>36039</v>
      </c>
      <c r="D241" s="75">
        <f>(INDEX('Resin Fractions'!$A$24:$I$41,MATCH('Waste Estimate from Population'!$A241,'Resin Fractions'!$A$24:$A$41,0),MATCH('Waste Estimate from Population'!D$1,'Resin Fractions'!$A$24:$I$24,0)))*(VLOOKUP($A241,'Waste Per Capita'!$A$3:$C$18,3,FALSE))*$C241</f>
        <v>290.98250459416209</v>
      </c>
      <c r="E241" s="75">
        <f>(INDEX('Resin Fractions'!$A$24:$I$41,MATCH('Waste Estimate from Population'!$A241,'Resin Fractions'!$A$24:$A$41,0),MATCH('Waste Estimate from Population'!E$1,'Resin Fractions'!$A$24:$I$24,0)))*(VLOOKUP($A241,'Waste Per Capita'!$A$3:$C$18,3,FALSE))*$C241</f>
        <v>565.26537958576171</v>
      </c>
      <c r="F241" s="75">
        <f>(INDEX('Resin Fractions'!$A$24:$I$41,MATCH('Waste Estimate from Population'!$A241,'Resin Fractions'!$A$24:$A$41,0),MATCH('Waste Estimate from Population'!F$1,'Resin Fractions'!$A$24:$I$24,0)))*(VLOOKUP($A241,'Waste Per Capita'!$A$3:$C$18,3,FALSE))*$C241</f>
        <v>727.61967747698804</v>
      </c>
      <c r="G241" s="75">
        <f>(INDEX('Resin Fractions'!$A$24:$I$41,MATCH('Waste Estimate from Population'!$A241,'Resin Fractions'!$A$24:$A$41,0),MATCH('Waste Estimate from Population'!G$1,'Resin Fractions'!$A$24:$I$24,0)))*(VLOOKUP($A241,'Waste Per Capita'!$A$3:$C$18,3,FALSE))*$C241</f>
        <v>1361.9065048188254</v>
      </c>
      <c r="H241" s="75">
        <f>(INDEX('Resin Fractions'!$A$24:$I$41,MATCH('Waste Estimate from Population'!$A241,'Resin Fractions'!$A$24:$A$41,0),MATCH('Waste Estimate from Population'!H$1,'Resin Fractions'!$A$24:$I$24,0)))*(VLOOKUP($A241,'Waste Per Capita'!$A$3:$C$18,3,FALSE))*$C241</f>
        <v>55.23767419852102</v>
      </c>
      <c r="I241" s="75">
        <f>(INDEX('Resin Fractions'!$A$24:$I$41,MATCH('Waste Estimate from Population'!$A241,'Resin Fractions'!$A$24:$A$41,0),MATCH('Waste Estimate from Population'!I$1,'Resin Fractions'!$A$24:$I$24,0)))*(VLOOKUP($A241,'Waste Per Capita'!$A$3:$C$18,3,FALSE))*$C241</f>
        <v>158.46994544113986</v>
      </c>
      <c r="J241" s="75">
        <f>(INDEX('Resin Fractions'!$A$24:$I$41,MATCH('Waste Estimate from Population'!$A241,'Resin Fractions'!$A$24:$A$41,0),MATCH('Waste Estimate from Population'!J$1,'Resin Fractions'!$A$24:$I$24,0)))*(VLOOKUP($A241,'Waste Per Capita'!$A$3:$C$18,3,FALSE))*$C241</f>
        <v>271.74299949972726</v>
      </c>
      <c r="K241" s="75">
        <f>(INDEX('Resin Fractions'!$A$24:$I$41,MATCH('Waste Estimate from Population'!$A241,'Resin Fractions'!$A$24:$A$41,0),MATCH('Waste Estimate from Population'!K$1,'Resin Fractions'!$A$24:$I$24,0)))*(VLOOKUP($A241,'Waste Per Capita'!$A$3:$C$18,3,FALSE))*$C241</f>
        <v>3431.2246856151251</v>
      </c>
    </row>
    <row r="242" spans="1:11" x14ac:dyDescent="0.2">
      <c r="A242" s="13">
        <v>2016</v>
      </c>
      <c r="B242" s="68" t="s">
        <v>87</v>
      </c>
      <c r="C242" s="70">
        <v>223986</v>
      </c>
      <c r="D242" s="75">
        <f>(INDEX('Resin Fractions'!$A$24:$I$41,MATCH('Waste Estimate from Population'!$A242,'Resin Fractions'!$A$24:$A$41,0),MATCH('Waste Estimate from Population'!D$1,'Resin Fractions'!$A$24:$I$24,0)))*(VLOOKUP($A242,'Waste Per Capita'!$A$3:$C$18,3,FALSE))*$C242</f>
        <v>1808.4854539256912</v>
      </c>
      <c r="E242" s="75">
        <f>(INDEX('Resin Fractions'!$A$24:$I$41,MATCH('Waste Estimate from Population'!$A242,'Resin Fractions'!$A$24:$A$41,0),MATCH('Waste Estimate from Population'!E$1,'Resin Fractions'!$A$24:$I$24,0)))*(VLOOKUP($A242,'Waste Per Capita'!$A$3:$C$18,3,FALSE))*$C242</f>
        <v>3513.1810347650162</v>
      </c>
      <c r="F242" s="75">
        <f>(INDEX('Resin Fractions'!$A$24:$I$41,MATCH('Waste Estimate from Population'!$A242,'Resin Fractions'!$A$24:$A$41,0),MATCH('Waste Estimate from Population'!F$1,'Resin Fractions'!$A$24:$I$24,0)))*(VLOOKUP($A242,'Waste Per Capita'!$A$3:$C$18,3,FALSE))*$C242</f>
        <v>4522.2292815938463</v>
      </c>
      <c r="G242" s="75">
        <f>(INDEX('Resin Fractions'!$A$24:$I$41,MATCH('Waste Estimate from Population'!$A242,'Resin Fractions'!$A$24:$A$41,0),MATCH('Waste Estimate from Population'!G$1,'Resin Fractions'!$A$24:$I$24,0)))*(VLOOKUP($A242,'Waste Per Capita'!$A$3:$C$18,3,FALSE))*$C242</f>
        <v>8464.3855375662315</v>
      </c>
      <c r="H242" s="75">
        <f>(INDEX('Resin Fractions'!$A$24:$I$41,MATCH('Waste Estimate from Population'!$A242,'Resin Fractions'!$A$24:$A$41,0),MATCH('Waste Estimate from Population'!H$1,'Resin Fractions'!$A$24:$I$24,0)))*(VLOOKUP($A242,'Waste Per Capita'!$A$3:$C$18,3,FALSE))*$C242</f>
        <v>343.30768592441325</v>
      </c>
      <c r="I242" s="75">
        <f>(INDEX('Resin Fractions'!$A$24:$I$41,MATCH('Waste Estimate from Population'!$A242,'Resin Fractions'!$A$24:$A$41,0),MATCH('Waste Estimate from Population'!I$1,'Resin Fractions'!$A$24:$I$24,0)))*(VLOOKUP($A242,'Waste Per Capita'!$A$3:$C$18,3,FALSE))*$C242</f>
        <v>984.90660671991873</v>
      </c>
      <c r="J242" s="75">
        <f>(INDEX('Resin Fractions'!$A$24:$I$41,MATCH('Waste Estimate from Population'!$A242,'Resin Fractions'!$A$24:$A$41,0),MATCH('Waste Estimate from Population'!J$1,'Resin Fractions'!$A$24:$I$24,0)))*(VLOOKUP($A242,'Waste Per Capita'!$A$3:$C$18,3,FALSE))*$C242</f>
        <v>1688.9099998875081</v>
      </c>
      <c r="K242" s="75">
        <f>(INDEX('Resin Fractions'!$A$24:$I$41,MATCH('Waste Estimate from Population'!$A242,'Resin Fractions'!$A$24:$A$41,0),MATCH('Waste Estimate from Population'!K$1,'Resin Fractions'!$A$24:$I$24,0)))*(VLOOKUP($A242,'Waste Per Capita'!$A$3:$C$18,3,FALSE))*$C242</f>
        <v>21325.405600382623</v>
      </c>
    </row>
    <row r="243" spans="1:11" x14ac:dyDescent="0.2">
      <c r="A243" s="13">
        <v>2016</v>
      </c>
      <c r="B243" s="68" t="s">
        <v>88</v>
      </c>
      <c r="C243" s="70">
        <v>45244</v>
      </c>
      <c r="D243" s="75">
        <f>(INDEX('Resin Fractions'!$A$24:$I$41,MATCH('Waste Estimate from Population'!$A243,'Resin Fractions'!$A$24:$A$41,0),MATCH('Waste Estimate from Population'!D$1,'Resin Fractions'!$A$24:$I$24,0)))*(VLOOKUP($A243,'Waste Per Capita'!$A$3:$C$18,3,FALSE))*$C243</f>
        <v>365.30459884731175</v>
      </c>
      <c r="E243" s="75">
        <f>(INDEX('Resin Fractions'!$A$24:$I$41,MATCH('Waste Estimate from Population'!$A243,'Resin Fractions'!$A$24:$A$41,0),MATCH('Waste Estimate from Population'!E$1,'Resin Fractions'!$A$24:$I$24,0)))*(VLOOKUP($A243,'Waste Per Capita'!$A$3:$C$18,3,FALSE))*$C243</f>
        <v>709.64418640856309</v>
      </c>
      <c r="F243" s="75">
        <f>(INDEX('Resin Fractions'!$A$24:$I$41,MATCH('Waste Estimate from Population'!$A243,'Resin Fractions'!$A$24:$A$41,0),MATCH('Waste Estimate from Population'!F$1,'Resin Fractions'!$A$24:$I$24,0)))*(VLOOKUP($A243,'Waste Per Capita'!$A$3:$C$18,3,FALSE))*$C243</f>
        <v>913.46665245342115</v>
      </c>
      <c r="G243" s="75">
        <f>(INDEX('Resin Fractions'!$A$24:$I$41,MATCH('Waste Estimate from Population'!$A243,'Resin Fractions'!$A$24:$A$41,0),MATCH('Waste Estimate from Population'!G$1,'Resin Fractions'!$A$24:$I$24,0)))*(VLOOKUP($A243,'Waste Per Capita'!$A$3:$C$18,3,FALSE))*$C243</f>
        <v>1709.7615889459457</v>
      </c>
      <c r="H243" s="75">
        <f>(INDEX('Resin Fractions'!$A$24:$I$41,MATCH('Waste Estimate from Population'!$A243,'Resin Fractions'!$A$24:$A$41,0),MATCH('Waste Estimate from Population'!H$1,'Resin Fractions'!$A$24:$I$24,0)))*(VLOOKUP($A243,'Waste Per Capita'!$A$3:$C$18,3,FALSE))*$C243</f>
        <v>69.346356209603073</v>
      </c>
      <c r="I243" s="75">
        <f>(INDEX('Resin Fractions'!$A$24:$I$41,MATCH('Waste Estimate from Population'!$A243,'Resin Fractions'!$A$24:$A$41,0),MATCH('Waste Estimate from Population'!I$1,'Resin Fractions'!$A$24:$I$24,0)))*(VLOOKUP($A243,'Waste Per Capita'!$A$3:$C$18,3,FALSE))*$C243</f>
        <v>198.94598106326291</v>
      </c>
      <c r="J243" s="75">
        <f>(INDEX('Resin Fractions'!$A$24:$I$41,MATCH('Waste Estimate from Population'!$A243,'Resin Fractions'!$A$24:$A$41,0),MATCH('Waste Estimate from Population'!J$1,'Resin Fractions'!$A$24:$I$24,0)))*(VLOOKUP($A243,'Waste Per Capita'!$A$3:$C$18,3,FALSE))*$C243</f>
        <v>341.15098280656122</v>
      </c>
      <c r="K243" s="75">
        <f>(INDEX('Resin Fractions'!$A$24:$I$41,MATCH('Waste Estimate from Population'!$A243,'Resin Fractions'!$A$24:$A$41,0),MATCH('Waste Estimate from Population'!K$1,'Resin Fractions'!$A$24:$I$24,0)))*(VLOOKUP($A243,'Waste Per Capita'!$A$3:$C$18,3,FALSE))*$C243</f>
        <v>4307.6203467346686</v>
      </c>
    </row>
    <row r="244" spans="1:11" x14ac:dyDescent="0.2">
      <c r="A244" s="13">
        <v>2016</v>
      </c>
      <c r="B244" s="68" t="s">
        <v>89</v>
      </c>
      <c r="C244" s="70">
        <v>21660</v>
      </c>
      <c r="D244" s="75">
        <f>(INDEX('Resin Fractions'!$A$24:$I$41,MATCH('Waste Estimate from Population'!$A244,'Resin Fractions'!$A$24:$A$41,0),MATCH('Waste Estimate from Population'!D$1,'Resin Fractions'!$A$24:$I$24,0)))*(VLOOKUP($A244,'Waste Per Capita'!$A$3:$C$18,3,FALSE))*$C244</f>
        <v>174.88501483142014</v>
      </c>
      <c r="E244" s="75">
        <f>(INDEX('Resin Fractions'!$A$24:$I$41,MATCH('Waste Estimate from Population'!$A244,'Resin Fractions'!$A$24:$A$41,0),MATCH('Waste Estimate from Population'!E$1,'Resin Fractions'!$A$24:$I$24,0)))*(VLOOKUP($A244,'Waste Per Capita'!$A$3:$C$18,3,FALSE))*$C244</f>
        <v>339.73329231742275</v>
      </c>
      <c r="F244" s="75">
        <f>(INDEX('Resin Fractions'!$A$24:$I$41,MATCH('Waste Estimate from Population'!$A244,'Resin Fractions'!$A$24:$A$41,0),MATCH('Waste Estimate from Population'!F$1,'Resin Fractions'!$A$24:$I$24,0)))*(VLOOKUP($A244,'Waste Per Capita'!$A$3:$C$18,3,FALSE))*$C244</f>
        <v>437.31075263330172</v>
      </c>
      <c r="G244" s="75">
        <f>(INDEX('Resin Fractions'!$A$24:$I$41,MATCH('Waste Estimate from Population'!$A244,'Resin Fractions'!$A$24:$A$41,0),MATCH('Waste Estimate from Population'!G$1,'Resin Fractions'!$A$24:$I$24,0)))*(VLOOKUP($A244,'Waste Per Capita'!$A$3:$C$18,3,FALSE))*$C244</f>
        <v>818.52700947239816</v>
      </c>
      <c r="H244" s="75">
        <f>(INDEX('Resin Fractions'!$A$24:$I$41,MATCH('Waste Estimate from Population'!$A244,'Resin Fractions'!$A$24:$A$41,0),MATCH('Waste Estimate from Population'!H$1,'Resin Fractions'!$A$24:$I$24,0)))*(VLOOKUP($A244,'Waste Per Capita'!$A$3:$C$18,3,FALSE))*$C244</f>
        <v>33.198702048890517</v>
      </c>
      <c r="I244" s="75">
        <f>(INDEX('Resin Fractions'!$A$24:$I$41,MATCH('Waste Estimate from Population'!$A244,'Resin Fractions'!$A$24:$A$41,0),MATCH('Waste Estimate from Population'!I$1,'Resin Fractions'!$A$24:$I$24,0)))*(VLOOKUP($A244,'Waste Per Capita'!$A$3:$C$18,3,FALSE))*$C244</f>
        <v>95.242904027722446</v>
      </c>
      <c r="J244" s="75">
        <f>(INDEX('Resin Fractions'!$A$24:$I$41,MATCH('Waste Estimate from Population'!$A244,'Resin Fractions'!$A$24:$A$41,0),MATCH('Waste Estimate from Population'!J$1,'Resin Fractions'!$A$24:$I$24,0)))*(VLOOKUP($A244,'Waste Per Capita'!$A$3:$C$18,3,FALSE))*$C244</f>
        <v>163.32177277849252</v>
      </c>
      <c r="K244" s="75">
        <f>(INDEX('Resin Fractions'!$A$24:$I$41,MATCH('Waste Estimate from Population'!$A244,'Resin Fractions'!$A$24:$A$41,0),MATCH('Waste Estimate from Population'!K$1,'Resin Fractions'!$A$24:$I$24,0)))*(VLOOKUP($A244,'Waste Per Capita'!$A$3:$C$18,3,FALSE))*$C244</f>
        <v>2062.2194481096481</v>
      </c>
    </row>
    <row r="245" spans="1:11" x14ac:dyDescent="0.2">
      <c r="A245" s="13">
        <v>2016</v>
      </c>
      <c r="B245" s="68" t="s">
        <v>90</v>
      </c>
      <c r="C245" s="70">
        <v>1127634</v>
      </c>
      <c r="D245" s="75">
        <f>(INDEX('Resin Fractions'!$A$24:$I$41,MATCH('Waste Estimate from Population'!$A245,'Resin Fractions'!$A$24:$A$41,0),MATCH('Waste Estimate from Population'!D$1,'Resin Fractions'!$A$24:$I$24,0)))*(VLOOKUP($A245,'Waste Per Capita'!$A$3:$C$18,3,FALSE))*$C245</f>
        <v>9104.6301391696034</v>
      </c>
      <c r="E245" s="75">
        <f>(INDEX('Resin Fractions'!$A$24:$I$41,MATCH('Waste Estimate from Population'!$A245,'Resin Fractions'!$A$24:$A$41,0),MATCH('Waste Estimate from Population'!E$1,'Resin Fractions'!$A$24:$I$24,0)))*(VLOOKUP($A245,'Waste Per Capita'!$A$3:$C$18,3,FALSE))*$C245</f>
        <v>17686.741059513606</v>
      </c>
      <c r="F245" s="75">
        <f>(INDEX('Resin Fractions'!$A$24:$I$41,MATCH('Waste Estimate from Population'!$A245,'Resin Fractions'!$A$24:$A$41,0),MATCH('Waste Estimate from Population'!F$1,'Resin Fractions'!$A$24:$I$24,0)))*(VLOOKUP($A245,'Waste Per Capita'!$A$3:$C$18,3,FALSE))*$C245</f>
        <v>22766.688515000023</v>
      </c>
      <c r="G245" s="75">
        <f>(INDEX('Resin Fractions'!$A$24:$I$41,MATCH('Waste Estimate from Population'!$A245,'Resin Fractions'!$A$24:$A$41,0),MATCH('Waste Estimate from Population'!G$1,'Resin Fractions'!$A$24:$I$24,0)))*(VLOOKUP($A245,'Waste Per Capita'!$A$3:$C$18,3,FALSE))*$C245</f>
        <v>42613.060286214139</v>
      </c>
      <c r="H245" s="75">
        <f>(INDEX('Resin Fractions'!$A$24:$I$41,MATCH('Waste Estimate from Population'!$A245,'Resin Fractions'!$A$24:$A$41,0),MATCH('Waste Estimate from Population'!H$1,'Resin Fractions'!$A$24:$I$24,0)))*(VLOOKUP($A245,'Waste Per Capita'!$A$3:$C$18,3,FALSE))*$C245</f>
        <v>1728.3464998244972</v>
      </c>
      <c r="I245" s="75">
        <f>(INDEX('Resin Fractions'!$A$24:$I$41,MATCH('Waste Estimate from Population'!$A245,'Resin Fractions'!$A$24:$A$41,0),MATCH('Waste Estimate from Population'!I$1,'Resin Fractions'!$A$24:$I$24,0)))*(VLOOKUP($A245,'Waste Per Capita'!$A$3:$C$18,3,FALSE))*$C245</f>
        <v>4958.4089030654095</v>
      </c>
      <c r="J245" s="75">
        <f>(INDEX('Resin Fractions'!$A$24:$I$41,MATCH('Waste Estimate from Population'!$A245,'Resin Fractions'!$A$24:$A$41,0),MATCH('Waste Estimate from Population'!J$1,'Resin Fractions'!$A$24:$I$24,0)))*(VLOOKUP($A245,'Waste Per Capita'!$A$3:$C$18,3,FALSE))*$C245</f>
        <v>8502.6400704202515</v>
      </c>
      <c r="K245" s="75">
        <f>(INDEX('Resin Fractions'!$A$24:$I$41,MATCH('Waste Estimate from Population'!$A245,'Resin Fractions'!$A$24:$A$41,0),MATCH('Waste Estimate from Population'!K$1,'Resin Fractions'!$A$24:$I$24,0)))*(VLOOKUP($A245,'Waste Per Capita'!$A$3:$C$18,3,FALSE))*$C245</f>
        <v>107360.51547320752</v>
      </c>
    </row>
    <row r="246" spans="1:11" x14ac:dyDescent="0.2">
      <c r="A246" s="13">
        <v>2016</v>
      </c>
      <c r="B246" s="68" t="s">
        <v>91</v>
      </c>
      <c r="C246" s="70">
        <v>26682</v>
      </c>
      <c r="D246" s="75">
        <f>(INDEX('Resin Fractions'!$A$24:$I$41,MATCH('Waste Estimate from Population'!$A246,'Resin Fractions'!$A$24:$A$41,0),MATCH('Waste Estimate from Population'!D$1,'Resin Fractions'!$A$24:$I$24,0)))*(VLOOKUP($A246,'Waste Per Capita'!$A$3:$C$18,3,FALSE))*$C246</f>
        <v>215.4331470790375</v>
      </c>
      <c r="E246" s="75">
        <f>(INDEX('Resin Fractions'!$A$24:$I$41,MATCH('Waste Estimate from Population'!$A246,'Resin Fractions'!$A$24:$A$41,0),MATCH('Waste Estimate from Population'!E$1,'Resin Fractions'!$A$24:$I$24,0)))*(VLOOKUP($A246,'Waste Per Capita'!$A$3:$C$18,3,FALSE))*$C246</f>
        <v>418.5024794835399</v>
      </c>
      <c r="F246" s="75">
        <f>(INDEX('Resin Fractions'!$A$24:$I$41,MATCH('Waste Estimate from Population'!$A246,'Resin Fractions'!$A$24:$A$41,0),MATCH('Waste Estimate from Population'!F$1,'Resin Fractions'!$A$24:$I$24,0)))*(VLOOKUP($A246,'Waste Per Capita'!$A$3:$C$18,3,FALSE))*$C246</f>
        <v>538.70385511365453</v>
      </c>
      <c r="G246" s="75">
        <f>(INDEX('Resin Fractions'!$A$24:$I$41,MATCH('Waste Estimate from Population'!$A246,'Resin Fractions'!$A$24:$A$41,0),MATCH('Waste Estimate from Population'!G$1,'Resin Fractions'!$A$24:$I$24,0)))*(VLOOKUP($A246,'Waste Per Capita'!$A$3:$C$18,3,FALSE))*$C246</f>
        <v>1008.3073715024251</v>
      </c>
      <c r="H246" s="75">
        <f>(INDEX('Resin Fractions'!$A$24:$I$41,MATCH('Waste Estimate from Population'!$A246,'Resin Fractions'!$A$24:$A$41,0),MATCH('Waste Estimate from Population'!H$1,'Resin Fractions'!$A$24:$I$24,0)))*(VLOOKUP($A246,'Waste Per Capita'!$A$3:$C$18,3,FALSE))*$C246</f>
        <v>40.896018839727461</v>
      </c>
      <c r="I246" s="75">
        <f>(INDEX('Resin Fractions'!$A$24:$I$41,MATCH('Waste Estimate from Population'!$A246,'Resin Fractions'!$A$24:$A$41,0),MATCH('Waste Estimate from Population'!I$1,'Resin Fractions'!$A$24:$I$24,0)))*(VLOOKUP($A246,'Waste Per Capita'!$A$3:$C$18,3,FALSE))*$C246</f>
        <v>117.32553856268191</v>
      </c>
      <c r="J246" s="75">
        <f>(INDEX('Resin Fractions'!$A$24:$I$41,MATCH('Waste Estimate from Population'!$A246,'Resin Fractions'!$A$24:$A$41,0),MATCH('Waste Estimate from Population'!J$1,'Resin Fractions'!$A$24:$I$24,0)))*(VLOOKUP($A246,'Waste Per Capita'!$A$3:$C$18,3,FALSE))*$C246</f>
        <v>201.18889848918457</v>
      </c>
      <c r="K246" s="75">
        <f>(INDEX('Resin Fractions'!$A$24:$I$41,MATCH('Waste Estimate from Population'!$A246,'Resin Fractions'!$A$24:$A$41,0),MATCH('Waste Estimate from Population'!K$1,'Resin Fractions'!$A$24:$I$24,0)))*(VLOOKUP($A246,'Waste Per Capita'!$A$3:$C$18,3,FALSE))*$C246</f>
        <v>2540.3573090702507</v>
      </c>
    </row>
    <row r="247" spans="1:11" x14ac:dyDescent="0.2">
      <c r="A247" s="13">
        <v>2016</v>
      </c>
      <c r="B247" s="68" t="s">
        <v>92</v>
      </c>
      <c r="C247" s="70">
        <v>183586</v>
      </c>
      <c r="D247" s="75">
        <f>(INDEX('Resin Fractions'!$A$24:$I$41,MATCH('Waste Estimate from Population'!$A247,'Resin Fractions'!$A$24:$A$41,0),MATCH('Waste Estimate from Population'!D$1,'Resin Fractions'!$A$24:$I$24,0)))*(VLOOKUP($A247,'Waste Per Capita'!$A$3:$C$18,3,FALSE))*$C247</f>
        <v>1482.2917974534209</v>
      </c>
      <c r="E247" s="75">
        <f>(INDEX('Resin Fractions'!$A$24:$I$41,MATCH('Waste Estimate from Population'!$A247,'Resin Fractions'!$A$24:$A$41,0),MATCH('Waste Estimate from Population'!E$1,'Resin Fractions'!$A$24:$I$24,0)))*(VLOOKUP($A247,'Waste Per Capita'!$A$3:$C$18,3,FALSE))*$C247</f>
        <v>2879.5141368137756</v>
      </c>
      <c r="F247" s="75">
        <f>(INDEX('Resin Fractions'!$A$24:$I$41,MATCH('Waste Estimate from Population'!$A247,'Resin Fractions'!$A$24:$A$41,0),MATCH('Waste Estimate from Population'!F$1,'Resin Fractions'!$A$24:$I$24,0)))*(VLOOKUP($A247,'Waste Per Capita'!$A$3:$C$18,3,FALSE))*$C247</f>
        <v>3706.5619498124342</v>
      </c>
      <c r="G247" s="75">
        <f>(INDEX('Resin Fractions'!$A$24:$I$41,MATCH('Waste Estimate from Population'!$A247,'Resin Fractions'!$A$24:$A$41,0),MATCH('Waste Estimate from Population'!G$1,'Resin Fractions'!$A$24:$I$24,0)))*(VLOOKUP($A247,'Waste Per Capita'!$A$3:$C$18,3,FALSE))*$C247</f>
        <v>6937.6777267312882</v>
      </c>
      <c r="H247" s="75">
        <f>(INDEX('Resin Fractions'!$A$24:$I$41,MATCH('Waste Estimate from Population'!$A247,'Resin Fractions'!$A$24:$A$41,0),MATCH('Waste Estimate from Population'!H$1,'Resin Fractions'!$A$24:$I$24,0)))*(VLOOKUP($A247,'Waste Per Capita'!$A$3:$C$18,3,FALSE))*$C247</f>
        <v>281.3858224537218</v>
      </c>
      <c r="I247" s="75">
        <f>(INDEX('Resin Fractions'!$A$24:$I$41,MATCH('Waste Estimate from Population'!$A247,'Resin Fractions'!$A$24:$A$41,0),MATCH('Waste Estimate from Population'!I$1,'Resin Fractions'!$A$24:$I$24,0)))*(VLOOKUP($A247,'Waste Per Capita'!$A$3:$C$18,3,FALSE))*$C247</f>
        <v>807.26056227301262</v>
      </c>
      <c r="J247" s="75">
        <f>(INDEX('Resin Fractions'!$A$24:$I$41,MATCH('Waste Estimate from Population'!$A247,'Resin Fractions'!$A$24:$A$41,0),MATCH('Waste Estimate from Population'!J$1,'Resin Fractions'!$A$24:$I$24,0)))*(VLOOKUP($A247,'Waste Per Capita'!$A$3:$C$18,3,FALSE))*$C247</f>
        <v>1384.2839786386116</v>
      </c>
      <c r="K247" s="75">
        <f>(INDEX('Resin Fractions'!$A$24:$I$41,MATCH('Waste Estimate from Population'!$A247,'Resin Fractions'!$A$24:$A$41,0),MATCH('Waste Estimate from Population'!K$1,'Resin Fractions'!$A$24:$I$24,0)))*(VLOOKUP($A247,'Waste Per Capita'!$A$3:$C$18,3,FALSE))*$C247</f>
        <v>17478.975974176261</v>
      </c>
    </row>
    <row r="248" spans="1:11" x14ac:dyDescent="0.2">
      <c r="A248" s="13">
        <v>2016</v>
      </c>
      <c r="B248" s="68" t="s">
        <v>93</v>
      </c>
      <c r="C248" s="70">
        <v>983722</v>
      </c>
      <c r="D248" s="75">
        <f>(INDEX('Resin Fractions'!$A$24:$I$41,MATCH('Waste Estimate from Population'!$A248,'Resin Fractions'!$A$24:$A$41,0),MATCH('Waste Estimate from Population'!D$1,'Resin Fractions'!$A$24:$I$24,0)))*(VLOOKUP($A248,'Waste Per Capita'!$A$3:$C$18,3,FALSE))*$C248</f>
        <v>7942.6702012924416</v>
      </c>
      <c r="E248" s="75">
        <f>(INDEX('Resin Fractions'!$A$24:$I$41,MATCH('Waste Estimate from Population'!$A248,'Resin Fractions'!$A$24:$A$41,0),MATCH('Waste Estimate from Population'!E$1,'Resin Fractions'!$A$24:$I$24,0)))*(VLOOKUP($A248,'Waste Per Capita'!$A$3:$C$18,3,FALSE))*$C248</f>
        <v>15429.506638276996</v>
      </c>
      <c r="F248" s="75">
        <f>(INDEX('Resin Fractions'!$A$24:$I$41,MATCH('Waste Estimate from Population'!$A248,'Resin Fractions'!$A$24:$A$41,0),MATCH('Waste Estimate from Population'!F$1,'Resin Fractions'!$A$24:$I$24,0)))*(VLOOKUP($A248,'Waste Per Capita'!$A$3:$C$18,3,FALSE))*$C248</f>
        <v>19861.136112739467</v>
      </c>
      <c r="G248" s="75">
        <f>(INDEX('Resin Fractions'!$A$24:$I$41,MATCH('Waste Estimate from Population'!$A248,'Resin Fractions'!$A$24:$A$41,0),MATCH('Waste Estimate from Population'!G$1,'Resin Fractions'!$A$24:$I$24,0)))*(VLOOKUP($A248,'Waste Per Capita'!$A$3:$C$18,3,FALSE))*$C248</f>
        <v>37174.654977479528</v>
      </c>
      <c r="H248" s="75">
        <f>(INDEX('Resin Fractions'!$A$24:$I$41,MATCH('Waste Estimate from Population'!$A248,'Resin Fractions'!$A$24:$A$41,0),MATCH('Waste Estimate from Population'!H$1,'Resin Fractions'!$A$24:$I$24,0)))*(VLOOKUP($A248,'Waste Per Capita'!$A$3:$C$18,3,FALSE))*$C248</f>
        <v>1507.7697865622658</v>
      </c>
      <c r="I248" s="75">
        <f>(INDEX('Resin Fractions'!$A$24:$I$41,MATCH('Waste Estimate from Population'!$A248,'Resin Fractions'!$A$24:$A$41,0),MATCH('Waste Estimate from Population'!I$1,'Resin Fractions'!$A$24:$I$24,0)))*(VLOOKUP($A248,'Waste Per Capita'!$A$3:$C$18,3,FALSE))*$C248</f>
        <v>4325.6020330544407</v>
      </c>
      <c r="J248" s="75">
        <f>(INDEX('Resin Fractions'!$A$24:$I$41,MATCH('Waste Estimate from Population'!$A248,'Resin Fractions'!$A$24:$A$41,0),MATCH('Waste Estimate from Population'!J$1,'Resin Fractions'!$A$24:$I$24,0)))*(VLOOKUP($A248,'Waste Per Capita'!$A$3:$C$18,3,FALSE))*$C248</f>
        <v>7417.5078929457168</v>
      </c>
      <c r="K248" s="75">
        <f>(INDEX('Resin Fractions'!$A$24:$I$41,MATCH('Waste Estimate from Population'!$A248,'Resin Fractions'!$A$24:$A$41,0),MATCH('Waste Estimate from Population'!K$1,'Resin Fractions'!$A$24:$I$24,0)))*(VLOOKUP($A248,'Waste Per Capita'!$A$3:$C$18,3,FALSE))*$C248</f>
        <v>93658.84764235084</v>
      </c>
    </row>
    <row r="249" spans="1:11" x14ac:dyDescent="0.2">
      <c r="A249" s="13">
        <v>2016</v>
      </c>
      <c r="B249" s="68" t="s">
        <v>94</v>
      </c>
      <c r="C249" s="70">
        <v>28175</v>
      </c>
      <c r="D249" s="75">
        <f>(INDEX('Resin Fractions'!$A$24:$I$41,MATCH('Waste Estimate from Population'!$A249,'Resin Fractions'!$A$24:$A$41,0),MATCH('Waste Estimate from Population'!D$1,'Resin Fractions'!$A$24:$I$24,0)))*(VLOOKUP($A249,'Waste Per Capita'!$A$3:$C$18,3,FALSE))*$C249</f>
        <v>227.4877789877776</v>
      </c>
      <c r="E249" s="75">
        <f>(INDEX('Resin Fractions'!$A$24:$I$41,MATCH('Waste Estimate from Population'!$A249,'Resin Fractions'!$A$24:$A$41,0),MATCH('Waste Estimate from Population'!E$1,'Resin Fractions'!$A$24:$I$24,0)))*(VLOOKUP($A249,'Waste Per Capita'!$A$3:$C$18,3,FALSE))*$C249</f>
        <v>441.91992202416372</v>
      </c>
      <c r="F249" s="75">
        <f>(INDEX('Resin Fractions'!$A$24:$I$41,MATCH('Waste Estimate from Population'!$A249,'Resin Fractions'!$A$24:$A$41,0),MATCH('Waste Estimate from Population'!F$1,'Resin Fractions'!$A$24:$I$24,0)))*(VLOOKUP($A249,'Waste Per Capita'!$A$3:$C$18,3,FALSE))*$C249</f>
        <v>568.84720477577446</v>
      </c>
      <c r="G249" s="75">
        <f>(INDEX('Resin Fractions'!$A$24:$I$41,MATCH('Waste Estimate from Population'!$A249,'Resin Fractions'!$A$24:$A$41,0),MATCH('Waste Estimate from Population'!G$1,'Resin Fractions'!$A$24:$I$24,0)))*(VLOOKUP($A249,'Waste Per Capita'!$A$3:$C$18,3,FALSE))*$C249</f>
        <v>1064.7275388681819</v>
      </c>
      <c r="H249" s="75">
        <f>(INDEX('Resin Fractions'!$A$24:$I$41,MATCH('Waste Estimate from Population'!$A249,'Resin Fractions'!$A$24:$A$41,0),MATCH('Waste Estimate from Population'!H$1,'Resin Fractions'!$A$24:$I$24,0)))*(VLOOKUP($A249,'Waste Per Capita'!$A$3:$C$18,3,FALSE))*$C249</f>
        <v>43.184368893235934</v>
      </c>
      <c r="I249" s="75">
        <f>(INDEX('Resin Fractions'!$A$24:$I$41,MATCH('Waste Estimate from Population'!$A249,'Resin Fractions'!$A$24:$A$41,0),MATCH('Waste Estimate from Population'!I$1,'Resin Fractions'!$A$24:$I$24,0)))*(VLOOKUP($A249,'Waste Per Capita'!$A$3:$C$18,3,FALSE))*$C249</f>
        <v>123.89052728444506</v>
      </c>
      <c r="J249" s="75">
        <f>(INDEX('Resin Fractions'!$A$24:$I$41,MATCH('Waste Estimate from Population'!$A249,'Resin Fractions'!$A$24:$A$41,0),MATCH('Waste Estimate from Population'!J$1,'Resin Fractions'!$A$24:$I$24,0)))*(VLOOKUP($A249,'Waste Per Capita'!$A$3:$C$18,3,FALSE))*$C249</f>
        <v>212.44648882890243</v>
      </c>
      <c r="K249" s="75">
        <f>(INDEX('Resin Fractions'!$A$24:$I$41,MATCH('Waste Estimate from Population'!$A249,'Resin Fractions'!$A$24:$A$41,0),MATCH('Waste Estimate from Population'!K$1,'Resin Fractions'!$A$24:$I$24,0)))*(VLOOKUP($A249,'Waste Per Capita'!$A$3:$C$18,3,FALSE))*$C249</f>
        <v>2682.5038296624807</v>
      </c>
    </row>
    <row r="250" spans="1:11" x14ac:dyDescent="0.2">
      <c r="A250" s="13">
        <v>2016</v>
      </c>
      <c r="B250" s="68" t="s">
        <v>95</v>
      </c>
      <c r="C250" s="70">
        <v>134819</v>
      </c>
      <c r="D250" s="75">
        <f>(INDEX('Resin Fractions'!$A$24:$I$41,MATCH('Waste Estimate from Population'!$A250,'Resin Fractions'!$A$24:$A$41,0),MATCH('Waste Estimate from Population'!D$1,'Resin Fractions'!$A$24:$I$24,0)))*(VLOOKUP($A250,'Waste Per Capita'!$A$3:$C$18,3,FALSE))*$C250</f>
        <v>1088.5421428696784</v>
      </c>
      <c r="E250" s="75">
        <f>(INDEX('Resin Fractions'!$A$24:$I$41,MATCH('Waste Estimate from Population'!$A250,'Resin Fractions'!$A$24:$A$41,0),MATCH('Waste Estimate from Population'!E$1,'Resin Fractions'!$A$24:$I$24,0)))*(VLOOKUP($A250,'Waste Per Capita'!$A$3:$C$18,3,FALSE))*$C250</f>
        <v>2114.6123147249596</v>
      </c>
      <c r="F250" s="75">
        <f>(INDEX('Resin Fractions'!$A$24:$I$41,MATCH('Waste Estimate from Population'!$A250,'Resin Fractions'!$A$24:$A$41,0),MATCH('Waste Estimate from Population'!F$1,'Resin Fractions'!$A$24:$I$24,0)))*(VLOOKUP($A250,'Waste Per Capita'!$A$3:$C$18,3,FALSE))*$C250</f>
        <v>2721.9666832534213</v>
      </c>
      <c r="G250" s="75">
        <f>(INDEX('Resin Fractions'!$A$24:$I$41,MATCH('Waste Estimate from Population'!$A250,'Resin Fractions'!$A$24:$A$41,0),MATCH('Waste Estimate from Population'!G$1,'Resin Fractions'!$A$24:$I$24,0)))*(VLOOKUP($A250,'Waste Per Capita'!$A$3:$C$18,3,FALSE))*$C250</f>
        <v>5094.7826819048596</v>
      </c>
      <c r="H250" s="75">
        <f>(INDEX('Resin Fractions'!$A$24:$I$41,MATCH('Waste Estimate from Population'!$A250,'Resin Fractions'!$A$24:$A$41,0),MATCH('Waste Estimate from Population'!H$1,'Resin Fractions'!$A$24:$I$24,0)))*(VLOOKUP($A250,'Waste Per Capita'!$A$3:$C$18,3,FALSE))*$C250</f>
        <v>206.63969582314729</v>
      </c>
      <c r="I250" s="75">
        <f>(INDEX('Resin Fractions'!$A$24:$I$41,MATCH('Waste Estimate from Population'!$A250,'Resin Fractions'!$A$24:$A$41,0),MATCH('Waste Estimate from Population'!I$1,'Resin Fractions'!$A$24:$I$24,0)))*(VLOOKUP($A250,'Waste Per Capita'!$A$3:$C$18,3,FALSE))*$C250</f>
        <v>592.82331847246132</v>
      </c>
      <c r="J250" s="75">
        <f>(INDEX('Resin Fractions'!$A$24:$I$41,MATCH('Waste Estimate from Population'!$A250,'Resin Fractions'!$A$24:$A$41,0),MATCH('Waste Estimate from Population'!J$1,'Resin Fractions'!$A$24:$I$24,0)))*(VLOOKUP($A250,'Waste Per Capita'!$A$3:$C$18,3,FALSE))*$C250</f>
        <v>1016.5687019493806</v>
      </c>
      <c r="K250" s="75">
        <f>(INDEX('Resin Fractions'!$A$24:$I$41,MATCH('Waste Estimate from Population'!$A250,'Resin Fractions'!$A$24:$A$41,0),MATCH('Waste Estimate from Population'!K$1,'Resin Fractions'!$A$24:$I$24,0)))*(VLOOKUP($A250,'Waste Per Capita'!$A$3:$C$18,3,FALSE))*$C250</f>
        <v>12835.935538997906</v>
      </c>
    </row>
    <row r="251" spans="1:11" x14ac:dyDescent="0.2">
      <c r="A251" s="13">
        <v>2016</v>
      </c>
      <c r="B251" s="68" t="s">
        <v>96</v>
      </c>
      <c r="C251" s="70">
        <v>184843</v>
      </c>
      <c r="D251" s="75">
        <f>(INDEX('Resin Fractions'!$A$24:$I$41,MATCH('Waste Estimate from Population'!$A251,'Resin Fractions'!$A$24:$A$41,0),MATCH('Waste Estimate from Population'!D$1,'Resin Fractions'!$A$24:$I$24,0)))*(VLOOKUP($A251,'Waste Per Capita'!$A$3:$C$18,3,FALSE))*$C251</f>
        <v>1492.4409416659369</v>
      </c>
      <c r="E251" s="75">
        <f>(INDEX('Resin Fractions'!$A$24:$I$41,MATCH('Waste Estimate from Population'!$A251,'Resin Fractions'!$A$24:$A$41,0),MATCH('Waste Estimate from Population'!E$1,'Resin Fractions'!$A$24:$I$24,0)))*(VLOOKUP($A251,'Waste Per Capita'!$A$3:$C$18,3,FALSE))*$C251</f>
        <v>2899.2299608416147</v>
      </c>
      <c r="F251" s="75">
        <f>(INDEX('Resin Fractions'!$A$24:$I$41,MATCH('Waste Estimate from Population'!$A251,'Resin Fractions'!$A$24:$A$41,0),MATCH('Waste Estimate from Population'!F$1,'Resin Fractions'!$A$24:$I$24,0)))*(VLOOKUP($A251,'Waste Per Capita'!$A$3:$C$18,3,FALSE))*$C251</f>
        <v>3731.9405101106827</v>
      </c>
      <c r="G251" s="75">
        <f>(INDEX('Resin Fractions'!$A$24:$I$41,MATCH('Waste Estimate from Population'!$A251,'Resin Fractions'!$A$24:$A$41,0),MATCH('Waste Estimate from Population'!G$1,'Resin Fractions'!$A$24:$I$24,0)))*(VLOOKUP($A251,'Waste Per Capita'!$A$3:$C$18,3,FALSE))*$C251</f>
        <v>6985.179501934741</v>
      </c>
      <c r="H251" s="75">
        <f>(INDEX('Resin Fractions'!$A$24:$I$41,MATCH('Waste Estimate from Population'!$A251,'Resin Fractions'!$A$24:$A$41,0),MATCH('Waste Estimate from Population'!H$1,'Resin Fractions'!$A$24:$I$24,0)))*(VLOOKUP($A251,'Waste Per Capita'!$A$3:$C$18,3,FALSE))*$C251</f>
        <v>283.31245073052031</v>
      </c>
      <c r="I251" s="75">
        <f>(INDEX('Resin Fractions'!$A$24:$I$41,MATCH('Waste Estimate from Population'!$A251,'Resin Fractions'!$A$24:$A$41,0),MATCH('Waste Estimate from Population'!I$1,'Resin Fractions'!$A$24:$I$24,0)))*(VLOOKUP($A251,'Waste Per Capita'!$A$3:$C$18,3,FALSE))*$C251</f>
        <v>812.78781667572946</v>
      </c>
      <c r="J251" s="75">
        <f>(INDEX('Resin Fractions'!$A$24:$I$41,MATCH('Waste Estimate from Population'!$A251,'Resin Fractions'!$A$24:$A$41,0),MATCH('Waste Estimate from Population'!J$1,'Resin Fractions'!$A$24:$I$24,0)))*(VLOOKUP($A251,'Waste Per Capita'!$A$3:$C$18,3,FALSE))*$C251</f>
        <v>1393.7620704383608</v>
      </c>
      <c r="K251" s="75">
        <f>(INDEX('Resin Fractions'!$A$24:$I$41,MATCH('Waste Estimate from Population'!$A251,'Resin Fractions'!$A$24:$A$41,0),MATCH('Waste Estimate from Population'!K$1,'Resin Fractions'!$A$24:$I$24,0)))*(VLOOKUP($A251,'Waste Per Capita'!$A$3:$C$18,3,FALSE))*$C251</f>
        <v>17598.653252397584</v>
      </c>
    </row>
    <row r="252" spans="1:11" x14ac:dyDescent="0.2">
      <c r="A252" s="13">
        <v>2016</v>
      </c>
      <c r="B252" s="68" t="s">
        <v>97</v>
      </c>
      <c r="C252" s="70">
        <v>18633</v>
      </c>
      <c r="D252" s="75">
        <f>(INDEX('Resin Fractions'!$A$24:$I$41,MATCH('Waste Estimate from Population'!$A252,'Resin Fractions'!$A$24:$A$41,0),MATCH('Waste Estimate from Population'!D$1,'Resin Fractions'!$A$24:$I$24,0)))*(VLOOKUP($A252,'Waste Per Capita'!$A$3:$C$18,3,FALSE))*$C252</f>
        <v>150.44471289722307</v>
      </c>
      <c r="E252" s="75">
        <f>(INDEX('Resin Fractions'!$A$24:$I$41,MATCH('Waste Estimate from Population'!$A252,'Resin Fractions'!$A$24:$A$41,0),MATCH('Waste Estimate from Population'!E$1,'Resin Fractions'!$A$24:$I$24,0)))*(VLOOKUP($A252,'Waste Per Capita'!$A$3:$C$18,3,FALSE))*$C252</f>
        <v>292.25532944369985</v>
      </c>
      <c r="F252" s="75">
        <f>(INDEX('Resin Fractions'!$A$24:$I$41,MATCH('Waste Estimate from Population'!$A252,'Resin Fractions'!$A$24:$A$41,0),MATCH('Waste Estimate from Population'!F$1,'Resin Fractions'!$A$24:$I$24,0)))*(VLOOKUP($A252,'Waste Per Capita'!$A$3:$C$18,3,FALSE))*$C252</f>
        <v>376.19627210601618</v>
      </c>
      <c r="G252" s="75">
        <f>(INDEX('Resin Fractions'!$A$24:$I$41,MATCH('Waste Estimate from Population'!$A252,'Resin Fractions'!$A$24:$A$41,0),MATCH('Waste Estimate from Population'!G$1,'Resin Fractions'!$A$24:$I$24,0)))*(VLOOKUP($A252,'Waste Per Capita'!$A$3:$C$18,3,FALSE))*$C252</f>
        <v>704.13729305167112</v>
      </c>
      <c r="H252" s="75">
        <f>(INDEX('Resin Fractions'!$A$24:$I$41,MATCH('Waste Estimate from Population'!$A252,'Resin Fractions'!$A$24:$A$41,0),MATCH('Waste Estimate from Population'!H$1,'Resin Fractions'!$A$24:$I$24,0)))*(VLOOKUP($A252,'Waste Per Capita'!$A$3:$C$18,3,FALSE))*$C252</f>
        <v>28.559160446767173</v>
      </c>
      <c r="I252" s="75">
        <f>(INDEX('Resin Fractions'!$A$24:$I$41,MATCH('Waste Estimate from Population'!$A252,'Resin Fractions'!$A$24:$A$41,0),MATCH('Waste Estimate from Population'!I$1,'Resin Fractions'!$A$24:$I$24,0)))*(VLOOKUP($A252,'Waste Per Capita'!$A$3:$C$18,3,FALSE))*$C252</f>
        <v>81.932642232158472</v>
      </c>
      <c r="J252" s="75">
        <f>(INDEX('Resin Fractions'!$A$24:$I$41,MATCH('Waste Estimate from Population'!$A252,'Resin Fractions'!$A$24:$A$41,0),MATCH('Waste Estimate from Population'!J$1,'Resin Fractions'!$A$24:$I$24,0)))*(VLOOKUP($A252,'Waste Per Capita'!$A$3:$C$18,3,FALSE))*$C252</f>
        <v>140.49744192897742</v>
      </c>
      <c r="K252" s="75">
        <f>(INDEX('Resin Fractions'!$A$24:$I$41,MATCH('Waste Estimate from Population'!$A252,'Resin Fractions'!$A$24:$A$41,0),MATCH('Waste Estimate from Population'!K$1,'Resin Fractions'!$A$24:$I$24,0)))*(VLOOKUP($A252,'Waste Per Capita'!$A$3:$C$18,3,FALSE))*$C252</f>
        <v>1774.022852106513</v>
      </c>
    </row>
    <row r="253" spans="1:11" x14ac:dyDescent="0.2">
      <c r="A253" s="13">
        <v>2016</v>
      </c>
      <c r="B253" s="68" t="s">
        <v>98</v>
      </c>
      <c r="C253" s="70">
        <v>882395</v>
      </c>
      <c r="D253" s="75">
        <f>(INDEX('Resin Fractions'!$A$24:$I$41,MATCH('Waste Estimate from Population'!$A253,'Resin Fractions'!$A$24:$A$41,0),MATCH('Waste Estimate from Population'!D$1,'Resin Fractions'!$A$24:$I$24,0)))*(VLOOKUP($A253,'Waste Per Capita'!$A$3:$C$18,3,FALSE))*$C253</f>
        <v>7124.5458292784388</v>
      </c>
      <c r="E253" s="75">
        <f>(INDEX('Resin Fractions'!$A$24:$I$41,MATCH('Waste Estimate from Population'!$A253,'Resin Fractions'!$A$24:$A$41,0),MATCH('Waste Estimate from Population'!E$1,'Resin Fractions'!$A$24:$I$24,0)))*(VLOOKUP($A253,'Waste Per Capita'!$A$3:$C$18,3,FALSE))*$C253</f>
        <v>13840.2104558833</v>
      </c>
      <c r="F253" s="75">
        <f>(INDEX('Resin Fractions'!$A$24:$I$41,MATCH('Waste Estimate from Population'!$A253,'Resin Fractions'!$A$24:$A$41,0),MATCH('Waste Estimate from Population'!F$1,'Resin Fractions'!$A$24:$I$24,0)))*(VLOOKUP($A253,'Waste Per Capita'!$A$3:$C$18,3,FALSE))*$C253</f>
        <v>17815.365723447012</v>
      </c>
      <c r="G253" s="75">
        <f>(INDEX('Resin Fractions'!$A$24:$I$41,MATCH('Waste Estimate from Population'!$A253,'Resin Fractions'!$A$24:$A$41,0),MATCH('Waste Estimate from Population'!G$1,'Resin Fractions'!$A$24:$I$24,0)))*(VLOOKUP($A253,'Waste Per Capita'!$A$3:$C$18,3,FALSE))*$C253</f>
        <v>33345.52818667575</v>
      </c>
      <c r="H253" s="75">
        <f>(INDEX('Resin Fractions'!$A$24:$I$41,MATCH('Waste Estimate from Population'!$A253,'Resin Fractions'!$A$24:$A$41,0),MATCH('Waste Estimate from Population'!H$1,'Resin Fractions'!$A$24:$I$24,0)))*(VLOOKUP($A253,'Waste Per Capita'!$A$3:$C$18,3,FALSE))*$C253</f>
        <v>1352.4639286440788</v>
      </c>
      <c r="I253" s="75">
        <f>(INDEX('Resin Fractions'!$A$24:$I$41,MATCH('Waste Estimate from Population'!$A253,'Resin Fractions'!$A$24:$A$41,0),MATCH('Waste Estimate from Population'!I$1,'Resin Fractions'!$A$24:$I$24,0)))*(VLOOKUP($A253,'Waste Per Capita'!$A$3:$C$18,3,FALSE))*$C253</f>
        <v>3880.0490443001913</v>
      </c>
      <c r="J253" s="75">
        <f>(INDEX('Resin Fractions'!$A$24:$I$41,MATCH('Waste Estimate from Population'!$A253,'Resin Fractions'!$A$24:$A$41,0),MATCH('Waste Estimate from Population'!J$1,'Resin Fractions'!$A$24:$I$24,0)))*(VLOOKUP($A253,'Waste Per Capita'!$A$3:$C$18,3,FALSE))*$C253</f>
        <v>6653.4771787108912</v>
      </c>
      <c r="K253" s="75">
        <f>(INDEX('Resin Fractions'!$A$24:$I$41,MATCH('Waste Estimate from Population'!$A253,'Resin Fractions'!$A$24:$A$41,0),MATCH('Waste Estimate from Population'!K$1,'Resin Fractions'!$A$24:$I$24,0)))*(VLOOKUP($A253,'Waste Per Capita'!$A$3:$C$18,3,FALSE))*$C253</f>
        <v>84011.640346939661</v>
      </c>
    </row>
    <row r="254" spans="1:11" x14ac:dyDescent="0.2">
      <c r="A254" s="13">
        <v>2016</v>
      </c>
      <c r="B254" s="68" t="s">
        <v>99</v>
      </c>
      <c r="C254" s="70">
        <v>149042</v>
      </c>
      <c r="D254" s="75">
        <f>(INDEX('Resin Fractions'!$A$24:$I$41,MATCH('Waste Estimate from Population'!$A254,'Resin Fractions'!$A$24:$A$41,0),MATCH('Waste Estimate from Population'!D$1,'Resin Fractions'!$A$24:$I$24,0)))*(VLOOKUP($A254,'Waste Per Capita'!$A$3:$C$18,3,FALSE))*$C254</f>
        <v>1203.3800729688144</v>
      </c>
      <c r="E254" s="75">
        <f>(INDEX('Resin Fractions'!$A$24:$I$41,MATCH('Waste Estimate from Population'!$A254,'Resin Fractions'!$A$24:$A$41,0),MATCH('Waste Estimate from Population'!E$1,'Resin Fractions'!$A$24:$I$24,0)))*(VLOOKUP($A254,'Waste Per Capita'!$A$3:$C$18,3,FALSE))*$C254</f>
        <v>2337.697569417051</v>
      </c>
      <c r="F254" s="75">
        <f>(INDEX('Resin Fractions'!$A$24:$I$41,MATCH('Waste Estimate from Population'!$A254,'Resin Fractions'!$A$24:$A$41,0),MATCH('Waste Estimate from Population'!F$1,'Resin Fractions'!$A$24:$I$24,0)))*(VLOOKUP($A254,'Waste Per Capita'!$A$3:$C$18,3,FALSE))*$C254</f>
        <v>3009.1260015684466</v>
      </c>
      <c r="G254" s="75">
        <f>(INDEX('Resin Fractions'!$A$24:$I$41,MATCH('Waste Estimate from Population'!$A254,'Resin Fractions'!$A$24:$A$41,0),MATCH('Waste Estimate from Population'!G$1,'Resin Fractions'!$A$24:$I$24,0)))*(VLOOKUP($A254,'Waste Per Capita'!$A$3:$C$18,3,FALSE))*$C254</f>
        <v>5632.2669688728147</v>
      </c>
      <c r="H254" s="75">
        <f>(INDEX('Resin Fractions'!$A$24:$I$41,MATCH('Waste Estimate from Population'!$A254,'Resin Fractions'!$A$24:$A$41,0),MATCH('Waste Estimate from Population'!H$1,'Resin Fractions'!$A$24:$I$24,0)))*(VLOOKUP($A254,'Waste Per Capita'!$A$3:$C$18,3,FALSE))*$C254</f>
        <v>228.43956374749493</v>
      </c>
      <c r="I254" s="75">
        <f>(INDEX('Resin Fractions'!$A$24:$I$41,MATCH('Waste Estimate from Population'!$A254,'Resin Fractions'!$A$24:$A$41,0),MATCH('Waste Estimate from Population'!I$1,'Resin Fractions'!$A$24:$I$24,0)))*(VLOOKUP($A254,'Waste Per Capita'!$A$3:$C$18,3,FALSE))*$C254</f>
        <v>655.36439991227189</v>
      </c>
      <c r="J254" s="75">
        <f>(INDEX('Resin Fractions'!$A$24:$I$41,MATCH('Waste Estimate from Population'!$A254,'Resin Fractions'!$A$24:$A$41,0),MATCH('Waste Estimate from Population'!J$1,'Resin Fractions'!$A$24:$I$24,0)))*(VLOOKUP($A254,'Waste Per Capita'!$A$3:$C$18,3,FALSE))*$C254</f>
        <v>1123.8136499747038</v>
      </c>
      <c r="K254" s="75">
        <f>(INDEX('Resin Fractions'!$A$24:$I$41,MATCH('Waste Estimate from Population'!$A254,'Resin Fractions'!$A$24:$A$41,0),MATCH('Waste Estimate from Population'!K$1,'Resin Fractions'!$A$24:$I$24,0)))*(VLOOKUP($A254,'Waste Per Capita'!$A$3:$C$18,3,FALSE))*$C254</f>
        <v>14190.088226461596</v>
      </c>
    </row>
    <row r="255" spans="1:11" x14ac:dyDescent="0.2">
      <c r="A255" s="13">
        <v>2016</v>
      </c>
      <c r="B255" s="68" t="s">
        <v>100</v>
      </c>
      <c r="C255" s="70">
        <v>64550</v>
      </c>
      <c r="D255" s="75">
        <f>(INDEX('Resin Fractions'!$A$24:$I$41,MATCH('Waste Estimate from Population'!$A255,'Resin Fractions'!$A$24:$A$41,0),MATCH('Waste Estimate from Population'!D$1,'Resin Fractions'!$A$24:$I$24,0)))*(VLOOKUP($A255,'Waste Per Capita'!$A$3:$C$18,3,FALSE))*$C255</f>
        <v>521.18318131893682</v>
      </c>
      <c r="E255" s="75">
        <f>(INDEX('Resin Fractions'!$A$24:$I$41,MATCH('Waste Estimate from Population'!$A255,'Resin Fractions'!$A$24:$A$41,0),MATCH('Waste Estimate from Population'!E$1,'Resin Fractions'!$A$24:$I$24,0)))*(VLOOKUP($A255,'Waste Per Capita'!$A$3:$C$18,3,FALSE))*$C255</f>
        <v>1012.4554025433813</v>
      </c>
      <c r="F255" s="75">
        <f>(INDEX('Resin Fractions'!$A$24:$I$41,MATCH('Waste Estimate from Population'!$A255,'Resin Fractions'!$A$24:$A$41,0),MATCH('Waste Estimate from Population'!F$1,'Resin Fractions'!$A$24:$I$24,0)))*(VLOOKUP($A255,'Waste Per Capita'!$A$3:$C$18,3,FALSE))*$C255</f>
        <v>1303.2506501606474</v>
      </c>
      <c r="G255" s="75">
        <f>(INDEX('Resin Fractions'!$A$24:$I$41,MATCH('Waste Estimate from Population'!$A255,'Resin Fractions'!$A$24:$A$41,0),MATCH('Waste Estimate from Population'!G$1,'Resin Fractions'!$A$24:$I$24,0)))*(VLOOKUP($A255,'Waste Per Capita'!$A$3:$C$18,3,FALSE))*$C255</f>
        <v>2439.3314155790999</v>
      </c>
      <c r="H255" s="75">
        <f>(INDEX('Resin Fractions'!$A$24:$I$41,MATCH('Waste Estimate from Population'!$A255,'Resin Fractions'!$A$24:$A$41,0),MATCH('Waste Estimate from Population'!H$1,'Resin Fractions'!$A$24:$I$24,0)))*(VLOOKUP($A255,'Waste Per Capita'!$A$3:$C$18,3,FALSE))*$C255</f>
        <v>98.937036807750829</v>
      </c>
      <c r="I255" s="75">
        <f>(INDEX('Resin Fractions'!$A$24:$I$41,MATCH('Waste Estimate from Population'!$A255,'Resin Fractions'!$A$24:$A$41,0),MATCH('Waste Estimate from Population'!I$1,'Resin Fractions'!$A$24:$I$24,0)))*(VLOOKUP($A255,'Waste Per Capita'!$A$3:$C$18,3,FALSE))*$C255</f>
        <v>283.83792497643049</v>
      </c>
      <c r="J255" s="75">
        <f>(INDEX('Resin Fractions'!$A$24:$I$41,MATCH('Waste Estimate from Population'!$A255,'Resin Fractions'!$A$24:$A$41,0),MATCH('Waste Estimate from Population'!J$1,'Resin Fractions'!$A$24:$I$24,0)))*(VLOOKUP($A255,'Waste Per Capita'!$A$3:$C$18,3,FALSE))*$C255</f>
        <v>486.72301167366999</v>
      </c>
      <c r="K255" s="75">
        <f>(INDEX('Resin Fractions'!$A$24:$I$41,MATCH('Waste Estimate from Population'!$A255,'Resin Fractions'!$A$24:$A$41,0),MATCH('Waste Estimate from Population'!K$1,'Resin Fractions'!$A$24:$I$24,0)))*(VLOOKUP($A255,'Waste Per Capita'!$A$3:$C$18,3,FALSE))*$C255</f>
        <v>6145.7186230599164</v>
      </c>
    </row>
    <row r="256" spans="1:11" x14ac:dyDescent="0.2">
      <c r="A256" s="13">
        <v>2016</v>
      </c>
      <c r="B256" s="68" t="s">
        <v>101</v>
      </c>
      <c r="C256" s="70">
        <v>29999</v>
      </c>
      <c r="D256" s="75">
        <f>(INDEX('Resin Fractions'!$A$24:$I$41,MATCH('Waste Estimate from Population'!$A256,'Resin Fractions'!$A$24:$A$41,0),MATCH('Waste Estimate from Population'!D$1,'Resin Fractions'!$A$24:$I$24,0)))*(VLOOKUP($A256,'Waste Per Capita'!$A$3:$C$18,3,FALSE))*$C256</f>
        <v>242.21493813147612</v>
      </c>
      <c r="E256" s="75">
        <f>(INDEX('Resin Fractions'!$A$24:$I$41,MATCH('Waste Estimate from Population'!$A256,'Resin Fractions'!$A$24:$A$41,0),MATCH('Waste Estimate from Population'!E$1,'Resin Fractions'!$A$24:$I$24,0)))*(VLOOKUP($A256,'Waste Per Capita'!$A$3:$C$18,3,FALSE))*$C256</f>
        <v>470.52904137720986</v>
      </c>
      <c r="F256" s="75">
        <f>(INDEX('Resin Fractions'!$A$24:$I$41,MATCH('Waste Estimate from Population'!$A256,'Resin Fractions'!$A$24:$A$41,0),MATCH('Waste Estimate from Population'!F$1,'Resin Fractions'!$A$24:$I$24,0)))*(VLOOKUP($A256,'Waste Per Capita'!$A$3:$C$18,3,FALSE))*$C256</f>
        <v>605.67337341857888</v>
      </c>
      <c r="G256" s="75">
        <f>(INDEX('Resin Fractions'!$A$24:$I$41,MATCH('Waste Estimate from Population'!$A256,'Resin Fractions'!$A$24:$A$41,0),MATCH('Waste Estimate from Population'!G$1,'Resin Fractions'!$A$24:$I$24,0)))*(VLOOKUP($A256,'Waste Per Capita'!$A$3:$C$18,3,FALSE))*$C256</f>
        <v>1133.6561291395417</v>
      </c>
      <c r="H256" s="75">
        <f>(INDEX('Resin Fractions'!$A$24:$I$41,MATCH('Waste Estimate from Population'!$A256,'Resin Fractions'!$A$24:$A$41,0),MATCH('Waste Estimate from Population'!H$1,'Resin Fractions'!$A$24:$I$24,0)))*(VLOOKUP($A256,'Waste Per Capita'!$A$3:$C$18,3,FALSE))*$C256</f>
        <v>45.980049065774082</v>
      </c>
      <c r="I256" s="75">
        <f>(INDEX('Resin Fractions'!$A$24:$I$41,MATCH('Waste Estimate from Population'!$A256,'Resin Fractions'!$A$24:$A$41,0),MATCH('Waste Estimate from Population'!I$1,'Resin Fractions'!$A$24:$I$24,0)))*(VLOOKUP($A256,'Waste Per Capita'!$A$3:$C$18,3,FALSE))*$C256</f>
        <v>131.91098236046378</v>
      </c>
      <c r="J256" s="75">
        <f>(INDEX('Resin Fractions'!$A$24:$I$41,MATCH('Waste Estimate from Population'!$A256,'Resin Fractions'!$A$24:$A$41,0),MATCH('Waste Estimate from Population'!J$1,'Resin Fractions'!$A$24:$I$24,0)))*(VLOOKUP($A256,'Waste Per Capita'!$A$3:$C$18,3,FALSE))*$C256</f>
        <v>226.19990127340708</v>
      </c>
      <c r="K256" s="75">
        <f>(INDEX('Resin Fractions'!$A$24:$I$41,MATCH('Waste Estimate from Population'!$A256,'Resin Fractions'!$A$24:$A$41,0),MATCH('Waste Estimate from Population'!K$1,'Resin Fractions'!$A$24:$I$24,0)))*(VLOOKUP($A256,'Waste Per Capita'!$A$3:$C$18,3,FALSE))*$C256</f>
        <v>2856.164414766451</v>
      </c>
    </row>
    <row r="257" spans="1:11" x14ac:dyDescent="0.2">
      <c r="A257" s="13">
        <v>2016</v>
      </c>
      <c r="B257" s="68" t="s">
        <v>102</v>
      </c>
      <c r="C257" s="70">
        <v>10150386</v>
      </c>
      <c r="D257" s="75">
        <f>(INDEX('Resin Fractions'!$A$24:$I$41,MATCH('Waste Estimate from Population'!$A257,'Resin Fractions'!$A$24:$A$41,0),MATCH('Waste Estimate from Population'!D$1,'Resin Fractions'!$A$24:$I$24,0)))*(VLOOKUP($A257,'Waste Per Capita'!$A$3:$C$18,3,FALSE))*$C257</f>
        <v>81955.235741211422</v>
      </c>
      <c r="E257" s="75">
        <f>(INDEX('Resin Fractions'!$A$24:$I$41,MATCH('Waste Estimate from Population'!$A257,'Resin Fractions'!$A$24:$A$41,0),MATCH('Waste Estimate from Population'!E$1,'Resin Fractions'!$A$24:$I$24,0)))*(VLOOKUP($A257,'Waste Per Capita'!$A$3:$C$18,3,FALSE))*$C257</f>
        <v>159207.02004028973</v>
      </c>
      <c r="F257" s="75">
        <f>(INDEX('Resin Fractions'!$A$24:$I$41,MATCH('Waste Estimate from Population'!$A257,'Resin Fractions'!$A$24:$A$41,0),MATCH('Waste Estimate from Population'!F$1,'Resin Fractions'!$A$24:$I$24,0)))*(VLOOKUP($A257,'Waste Per Capita'!$A$3:$C$18,3,FALSE))*$C257</f>
        <v>204934.11547453963</v>
      </c>
      <c r="G257" s="75">
        <f>(INDEX('Resin Fractions'!$A$24:$I$41,MATCH('Waste Estimate from Population'!$A257,'Resin Fractions'!$A$24:$A$41,0),MATCH('Waste Estimate from Population'!G$1,'Resin Fractions'!$A$24:$I$24,0)))*(VLOOKUP($A257,'Waste Per Capita'!$A$3:$C$18,3,FALSE))*$C257</f>
        <v>383581.0294353877</v>
      </c>
      <c r="H257" s="75">
        <f>(INDEX('Resin Fractions'!$A$24:$I$41,MATCH('Waste Estimate from Population'!$A257,'Resin Fractions'!$A$24:$A$41,0),MATCH('Waste Estimate from Population'!H$1,'Resin Fractions'!$A$24:$I$24,0)))*(VLOOKUP($A257,'Waste Per Capita'!$A$3:$C$18,3,FALSE))*$C257</f>
        <v>15557.693467000445</v>
      </c>
      <c r="I257" s="75">
        <f>(INDEX('Resin Fractions'!$A$24:$I$41,MATCH('Waste Estimate from Population'!$A257,'Resin Fractions'!$A$24:$A$41,0),MATCH('Waste Estimate from Population'!I$1,'Resin Fractions'!$A$24:$I$24,0)))*(VLOOKUP($A257,'Waste Per Capita'!$A$3:$C$18,3,FALSE))*$C257</f>
        <v>44633.067388842916</v>
      </c>
      <c r="J257" s="75">
        <f>(INDEX('Resin Fractions'!$A$24:$I$41,MATCH('Waste Estimate from Population'!$A257,'Resin Fractions'!$A$24:$A$41,0),MATCH('Waste Estimate from Population'!J$1,'Resin Fractions'!$A$24:$I$24,0)))*(VLOOKUP($A257,'Waste Per Capita'!$A$3:$C$18,3,FALSE))*$C257</f>
        <v>76536.428250507466</v>
      </c>
      <c r="K257" s="75">
        <f>(INDEX('Resin Fractions'!$A$24:$I$41,MATCH('Waste Estimate from Population'!$A257,'Resin Fractions'!$A$24:$A$41,0),MATCH('Waste Estimate from Population'!K$1,'Resin Fractions'!$A$24:$I$24,0)))*(VLOOKUP($A257,'Waste Per Capita'!$A$3:$C$18,3,FALSE))*$C257</f>
        <v>966404.58979777922</v>
      </c>
    </row>
    <row r="258" spans="1:11" x14ac:dyDescent="0.2">
      <c r="A258" s="13">
        <v>2016</v>
      </c>
      <c r="B258" s="68" t="s">
        <v>103</v>
      </c>
      <c r="C258" s="70">
        <v>154373</v>
      </c>
      <c r="D258" s="75">
        <f>(INDEX('Resin Fractions'!$A$24:$I$41,MATCH('Waste Estimate from Population'!$A258,'Resin Fractions'!$A$24:$A$41,0),MATCH('Waste Estimate from Population'!D$1,'Resin Fractions'!$A$24:$I$24,0)))*(VLOOKUP($A258,'Waste Per Capita'!$A$3:$C$18,3,FALSE))*$C258</f>
        <v>1246.4231022424203</v>
      </c>
      <c r="E258" s="75">
        <f>(INDEX('Resin Fractions'!$A$24:$I$41,MATCH('Waste Estimate from Population'!$A258,'Resin Fractions'!$A$24:$A$41,0),MATCH('Waste Estimate from Population'!E$1,'Resin Fractions'!$A$24:$I$24,0)))*(VLOOKUP($A258,'Waste Per Capita'!$A$3:$C$18,3,FALSE))*$C258</f>
        <v>2421.3133672630424</v>
      </c>
      <c r="F258" s="75">
        <f>(INDEX('Resin Fractions'!$A$24:$I$41,MATCH('Waste Estimate from Population'!$A258,'Resin Fractions'!$A$24:$A$41,0),MATCH('Waste Estimate from Population'!F$1,'Resin Fractions'!$A$24:$I$24,0)))*(VLOOKUP($A258,'Waste Per Capita'!$A$3:$C$18,3,FALSE))*$C258</f>
        <v>3116.7577477498007</v>
      </c>
      <c r="G258" s="75">
        <f>(INDEX('Resin Fractions'!$A$24:$I$41,MATCH('Waste Estimate from Population'!$A258,'Resin Fractions'!$A$24:$A$41,0),MATCH('Waste Estimate from Population'!G$1,'Resin Fractions'!$A$24:$I$24,0)))*(VLOOKUP($A258,'Waste Per Capita'!$A$3:$C$18,3,FALSE))*$C258</f>
        <v>5833.7243782678916</v>
      </c>
      <c r="H258" s="75">
        <f>(INDEX('Resin Fractions'!$A$24:$I$41,MATCH('Waste Estimate from Population'!$A258,'Resin Fractions'!$A$24:$A$41,0),MATCH('Waste Estimate from Population'!H$1,'Resin Fractions'!$A$24:$I$24,0)))*(VLOOKUP($A258,'Waste Per Capita'!$A$3:$C$18,3,FALSE))*$C258</f>
        <v>236.6104908307191</v>
      </c>
      <c r="I258" s="75">
        <f>(INDEX('Resin Fractions'!$A$24:$I$41,MATCH('Waste Estimate from Population'!$A258,'Resin Fractions'!$A$24:$A$41,0),MATCH('Waste Estimate from Population'!I$1,'Resin Fractions'!$A$24:$I$24,0)))*(VLOOKUP($A258,'Waste Per Capita'!$A$3:$C$18,3,FALSE))*$C258</f>
        <v>678.80576285649113</v>
      </c>
      <c r="J258" s="75">
        <f>(INDEX('Resin Fractions'!$A$24:$I$41,MATCH('Waste Estimate from Population'!$A258,'Resin Fractions'!$A$24:$A$41,0),MATCH('Waste Estimate from Population'!J$1,'Resin Fractions'!$A$24:$I$24,0)))*(VLOOKUP($A258,'Waste Per Capita'!$A$3:$C$18,3,FALSE))*$C258</f>
        <v>1164.0107123330667</v>
      </c>
      <c r="K258" s="75">
        <f>(INDEX('Resin Fractions'!$A$24:$I$41,MATCH('Waste Estimate from Population'!$A258,'Resin Fractions'!$A$24:$A$41,0),MATCH('Waste Estimate from Population'!K$1,'Resin Fractions'!$A$24:$I$24,0)))*(VLOOKUP($A258,'Waste Per Capita'!$A$3:$C$18,3,FALSE))*$C258</f>
        <v>14697.64556154343</v>
      </c>
    </row>
    <row r="259" spans="1:11" x14ac:dyDescent="0.2">
      <c r="A259" s="13">
        <v>2016</v>
      </c>
      <c r="B259" s="68" t="s">
        <v>104</v>
      </c>
      <c r="C259" s="70">
        <v>263130</v>
      </c>
      <c r="D259" s="75">
        <f>(INDEX('Resin Fractions'!$A$24:$I$41,MATCH('Waste Estimate from Population'!$A259,'Resin Fractions'!$A$24:$A$41,0),MATCH('Waste Estimate from Population'!D$1,'Resin Fractions'!$A$24:$I$24,0)))*(VLOOKUP($A259,'Waste Per Capita'!$A$3:$C$18,3,FALSE))*$C259</f>
        <v>2124.5380402858532</v>
      </c>
      <c r="E259" s="75">
        <f>(INDEX('Resin Fractions'!$A$24:$I$41,MATCH('Waste Estimate from Population'!$A259,'Resin Fractions'!$A$24:$A$41,0),MATCH('Waste Estimate from Population'!E$1,'Resin Fractions'!$A$24:$I$24,0)))*(VLOOKUP($A259,'Waste Per Capita'!$A$3:$C$18,3,FALSE))*$C259</f>
        <v>4127.147793512625</v>
      </c>
      <c r="F259" s="75">
        <f>(INDEX('Resin Fractions'!$A$24:$I$41,MATCH('Waste Estimate from Population'!$A259,'Resin Fractions'!$A$24:$A$41,0),MATCH('Waste Estimate from Population'!F$1,'Resin Fractions'!$A$24:$I$24,0)))*(VLOOKUP($A259,'Waste Per Capita'!$A$3:$C$18,3,FALSE))*$C259</f>
        <v>5312.5382428624507</v>
      </c>
      <c r="G259" s="75">
        <f>(INDEX('Resin Fractions'!$A$24:$I$41,MATCH('Waste Estimate from Population'!$A259,'Resin Fractions'!$A$24:$A$41,0),MATCH('Waste Estimate from Population'!G$1,'Resin Fractions'!$A$24:$I$24,0)))*(VLOOKUP($A259,'Waste Per Capita'!$A$3:$C$18,3,FALSE))*$C259</f>
        <v>9943.6293629950196</v>
      </c>
      <c r="H259" s="75">
        <f>(INDEX('Resin Fractions'!$A$24:$I$41,MATCH('Waste Estimate from Population'!$A259,'Resin Fractions'!$A$24:$A$41,0),MATCH('Waste Estimate from Population'!H$1,'Resin Fractions'!$A$24:$I$24,0)))*(VLOOKUP($A259,'Waste Per Capita'!$A$3:$C$18,3,FALSE))*$C259</f>
        <v>403.30445383769904</v>
      </c>
      <c r="I259" s="75">
        <f>(INDEX('Resin Fractions'!$A$24:$I$41,MATCH('Waste Estimate from Population'!$A259,'Resin Fractions'!$A$24:$A$41,0),MATCH('Waste Estimate from Population'!I$1,'Resin Fractions'!$A$24:$I$24,0)))*(VLOOKUP($A259,'Waste Per Capita'!$A$3:$C$18,3,FALSE))*$C259</f>
        <v>1157.0297939434261</v>
      </c>
      <c r="J259" s="75">
        <f>(INDEX('Resin Fractions'!$A$24:$I$41,MATCH('Waste Estimate from Population'!$A259,'Resin Fractions'!$A$24:$A$41,0),MATCH('Waste Estimate from Population'!J$1,'Resin Fractions'!$A$24:$I$24,0)))*(VLOOKUP($A259,'Waste Per Capita'!$A$3:$C$18,3,FALSE))*$C259</f>
        <v>1984.0654695847063</v>
      </c>
      <c r="K259" s="75">
        <f>(INDEX('Resin Fractions'!$A$24:$I$41,MATCH('Waste Estimate from Population'!$A259,'Resin Fractions'!$A$24:$A$41,0),MATCH('Waste Estimate from Population'!K$1,'Resin Fractions'!$A$24:$I$24,0)))*(VLOOKUP($A259,'Waste Per Capita'!$A$3:$C$18,3,FALSE))*$C259</f>
        <v>25052.253157021776</v>
      </c>
    </row>
    <row r="260" spans="1:11" x14ac:dyDescent="0.2">
      <c r="A260" s="13">
        <v>2016</v>
      </c>
      <c r="B260" s="68" t="s">
        <v>105</v>
      </c>
      <c r="C260" s="70">
        <v>18167</v>
      </c>
      <c r="D260" s="75">
        <f>(INDEX('Resin Fractions'!$A$24:$I$41,MATCH('Waste Estimate from Population'!$A260,'Resin Fractions'!$A$24:$A$41,0),MATCH('Waste Estimate from Population'!D$1,'Resin Fractions'!$A$24:$I$24,0)))*(VLOOKUP($A260,'Waste Per Capita'!$A$3:$C$18,3,FALSE))*$C260</f>
        <v>146.68218210722114</v>
      </c>
      <c r="E260" s="75">
        <f>(INDEX('Resin Fractions'!$A$24:$I$41,MATCH('Waste Estimate from Population'!$A260,'Resin Fractions'!$A$24:$A$41,0),MATCH('Waste Estimate from Population'!E$1,'Resin Fractions'!$A$24:$I$24,0)))*(VLOOKUP($A260,'Waste Per Capita'!$A$3:$C$18,3,FALSE))*$C260</f>
        <v>284.94620136337119</v>
      </c>
      <c r="F260" s="75">
        <f>(INDEX('Resin Fractions'!$A$24:$I$41,MATCH('Waste Estimate from Population'!$A260,'Resin Fractions'!$A$24:$A$41,0),MATCH('Waste Estimate from Population'!F$1,'Resin Fractions'!$A$24:$I$24,0)))*(VLOOKUP($A260,'Waste Per Capita'!$A$3:$C$18,3,FALSE))*$C260</f>
        <v>366.78783209091375</v>
      </c>
      <c r="G260" s="75">
        <f>(INDEX('Resin Fractions'!$A$24:$I$41,MATCH('Waste Estimate from Population'!$A260,'Resin Fractions'!$A$24:$A$41,0),MATCH('Waste Estimate from Population'!G$1,'Resin Fractions'!$A$24:$I$24,0)))*(VLOOKUP($A260,'Waste Per Capita'!$A$3:$C$18,3,FALSE))*$C260</f>
        <v>686.52724751085213</v>
      </c>
      <c r="H260" s="75">
        <f>(INDEX('Resin Fractions'!$A$24:$I$41,MATCH('Waste Estimate from Population'!$A260,'Resin Fractions'!$A$24:$A$41,0),MATCH('Waste Estimate from Population'!H$1,'Resin Fractions'!$A$24:$I$24,0)))*(VLOOKUP($A260,'Waste Per Capita'!$A$3:$C$18,3,FALSE))*$C260</f>
        <v>27.844913209704249</v>
      </c>
      <c r="I260" s="75">
        <f>(INDEX('Resin Fractions'!$A$24:$I$41,MATCH('Waste Estimate from Population'!$A260,'Resin Fractions'!$A$24:$A$41,0),MATCH('Waste Estimate from Population'!I$1,'Resin Fractions'!$A$24:$I$24,0)))*(VLOOKUP($A260,'Waste Per Capita'!$A$3:$C$18,3,FALSE))*$C260</f>
        <v>79.883556669973856</v>
      </c>
      <c r="J260" s="75">
        <f>(INDEX('Resin Fractions'!$A$24:$I$41,MATCH('Waste Estimate from Population'!$A260,'Resin Fractions'!$A$24:$A$41,0),MATCH('Waste Estimate from Population'!J$1,'Resin Fractions'!$A$24:$I$24,0)))*(VLOOKUP($A260,'Waste Per Capita'!$A$3:$C$18,3,FALSE))*$C260</f>
        <v>136.98368633734412</v>
      </c>
      <c r="K260" s="75">
        <f>(INDEX('Resin Fractions'!$A$24:$I$41,MATCH('Waste Estimate from Population'!$A260,'Resin Fractions'!$A$24:$A$41,0),MATCH('Waste Estimate from Population'!K$1,'Resin Fractions'!$A$24:$I$24,0)))*(VLOOKUP($A260,'Waste Per Capita'!$A$3:$C$18,3,FALSE))*$C260</f>
        <v>1729.6556192893802</v>
      </c>
    </row>
    <row r="261" spans="1:11" x14ac:dyDescent="0.2">
      <c r="A261" s="13">
        <v>2016</v>
      </c>
      <c r="B261" s="68" t="s">
        <v>106</v>
      </c>
      <c r="C261" s="70">
        <v>88442</v>
      </c>
      <c r="D261" s="75">
        <f>(INDEX('Resin Fractions'!$A$24:$I$41,MATCH('Waste Estimate from Population'!$A261,'Resin Fractions'!$A$24:$A$41,0),MATCH('Waste Estimate from Population'!D$1,'Resin Fractions'!$A$24:$I$24,0)))*(VLOOKUP($A261,'Waste Per Capita'!$A$3:$C$18,3,FALSE))*$C261</f>
        <v>714.08958826040907</v>
      </c>
      <c r="E261" s="75">
        <f>(INDEX('Resin Fractions'!$A$24:$I$41,MATCH('Waste Estimate from Population'!$A261,'Resin Fractions'!$A$24:$A$41,0),MATCH('Waste Estimate from Population'!E$1,'Resin Fractions'!$A$24:$I$24,0)))*(VLOOKUP($A261,'Waste Per Capita'!$A$3:$C$18,3,FALSE))*$C261</f>
        <v>1387.1972224901895</v>
      </c>
      <c r="F261" s="75">
        <f>(INDEX('Resin Fractions'!$A$24:$I$41,MATCH('Waste Estimate from Population'!$A261,'Resin Fractions'!$A$24:$A$41,0),MATCH('Waste Estimate from Population'!F$1,'Resin Fractions'!$A$24:$I$24,0)))*(VLOOKUP($A261,'Waste Per Capita'!$A$3:$C$18,3,FALSE))*$C261</f>
        <v>1785.6250038963283</v>
      </c>
      <c r="G261" s="75">
        <f>(INDEX('Resin Fractions'!$A$24:$I$41,MATCH('Waste Estimate from Population'!$A261,'Resin Fractions'!$A$24:$A$41,0),MATCH('Waste Estimate from Population'!G$1,'Resin Fractions'!$A$24:$I$24,0)))*(VLOOKUP($A261,'Waste Per Capita'!$A$3:$C$18,3,FALSE))*$C261</f>
        <v>3342.2052526203988</v>
      </c>
      <c r="H261" s="75">
        <f>(INDEX('Resin Fractions'!$A$24:$I$41,MATCH('Waste Estimate from Population'!$A261,'Resin Fractions'!$A$24:$A$41,0),MATCH('Waste Estimate from Population'!H$1,'Resin Fractions'!$A$24:$I$24,0)))*(VLOOKUP($A261,'Waste Per Capita'!$A$3:$C$18,3,FALSE))*$C261</f>
        <v>135.55676854145776</v>
      </c>
      <c r="I261" s="75">
        <f>(INDEX('Resin Fractions'!$A$24:$I$41,MATCH('Waste Estimate from Population'!$A261,'Resin Fractions'!$A$24:$A$41,0),MATCH('Waste Estimate from Population'!I$1,'Resin Fractions'!$A$24:$I$24,0)))*(VLOOKUP($A261,'Waste Per Capita'!$A$3:$C$18,3,FALSE))*$C261</f>
        <v>388.89533324191268</v>
      </c>
      <c r="J261" s="75">
        <f>(INDEX('Resin Fractions'!$A$24:$I$41,MATCH('Waste Estimate from Population'!$A261,'Resin Fractions'!$A$24:$A$41,0),MATCH('Waste Estimate from Population'!J$1,'Resin Fractions'!$A$24:$I$24,0)))*(VLOOKUP($A261,'Waste Per Capita'!$A$3:$C$18,3,FALSE))*$C261</f>
        <v>666.87461810135903</v>
      </c>
      <c r="K261" s="75">
        <f>(INDEX('Resin Fractions'!$A$24:$I$41,MATCH('Waste Estimate from Population'!$A261,'Resin Fractions'!$A$24:$A$41,0),MATCH('Waste Estimate from Population'!K$1,'Resin Fractions'!$A$24:$I$24,0)))*(VLOOKUP($A261,'Waste Per Capita'!$A$3:$C$18,3,FALSE))*$C261</f>
        <v>8420.4437871520549</v>
      </c>
    </row>
    <row r="262" spans="1:11" x14ac:dyDescent="0.2">
      <c r="A262" s="13">
        <v>2016</v>
      </c>
      <c r="B262" s="68" t="s">
        <v>107</v>
      </c>
      <c r="C262" s="70">
        <v>270332</v>
      </c>
      <c r="D262" s="75">
        <f>(INDEX('Resin Fractions'!$A$24:$I$41,MATCH('Waste Estimate from Population'!$A262,'Resin Fractions'!$A$24:$A$41,0),MATCH('Waste Estimate from Population'!D$1,'Resin Fractions'!$A$24:$I$24,0)))*(VLOOKUP($A262,'Waste Per Capita'!$A$3:$C$18,3,FALSE))*$C262</f>
        <v>2182.6877114223207</v>
      </c>
      <c r="E262" s="75">
        <f>(INDEX('Resin Fractions'!$A$24:$I$41,MATCH('Waste Estimate from Population'!$A262,'Resin Fractions'!$A$24:$A$41,0),MATCH('Waste Estimate from Population'!E$1,'Resin Fractions'!$A$24:$I$24,0)))*(VLOOKUP($A262,'Waste Per Capita'!$A$3:$C$18,3,FALSE))*$C262</f>
        <v>4240.109897449378</v>
      </c>
      <c r="F262" s="75">
        <f>(INDEX('Resin Fractions'!$A$24:$I$41,MATCH('Waste Estimate from Population'!$A262,'Resin Fractions'!$A$24:$A$41,0),MATCH('Waste Estimate from Population'!F$1,'Resin Fractions'!$A$24:$I$24,0)))*(VLOOKUP($A262,'Waste Per Capita'!$A$3:$C$18,3,FALSE))*$C262</f>
        <v>5457.945077602295</v>
      </c>
      <c r="G262" s="75">
        <f>(INDEX('Resin Fractions'!$A$24:$I$41,MATCH('Waste Estimate from Population'!$A262,'Resin Fractions'!$A$24:$A$41,0),MATCH('Waste Estimate from Population'!G$1,'Resin Fractions'!$A$24:$I$24,0)))*(VLOOKUP($A262,'Waste Per Capita'!$A$3:$C$18,3,FALSE))*$C262</f>
        <v>10215.791483134457</v>
      </c>
      <c r="H262" s="75">
        <f>(INDEX('Resin Fractions'!$A$24:$I$41,MATCH('Waste Estimate from Population'!$A262,'Resin Fractions'!$A$24:$A$41,0),MATCH('Waste Estimate from Population'!H$1,'Resin Fractions'!$A$24:$I$24,0)))*(VLOOKUP($A262,'Waste Per Capita'!$A$3:$C$18,3,FALSE))*$C262</f>
        <v>414.34309890492477</v>
      </c>
      <c r="I262" s="75">
        <f>(INDEX('Resin Fractions'!$A$24:$I$41,MATCH('Waste Estimate from Population'!$A262,'Resin Fractions'!$A$24:$A$41,0),MATCH('Waste Estimate from Population'!I$1,'Resin Fractions'!$A$24:$I$24,0)))*(VLOOKUP($A262,'Waste Per Capita'!$A$3:$C$18,3,FALSE))*$C262</f>
        <v>1188.6982793916097</v>
      </c>
      <c r="J262" s="75">
        <f>(INDEX('Resin Fractions'!$A$24:$I$41,MATCH('Waste Estimate from Population'!$A262,'Resin Fractions'!$A$24:$A$41,0),MATCH('Waste Estimate from Population'!J$1,'Resin Fractions'!$A$24:$I$24,0)))*(VLOOKUP($A262,'Waste Per Capita'!$A$3:$C$18,3,FALSE))*$C262</f>
        <v>2038.3703360459576</v>
      </c>
      <c r="K262" s="75">
        <f>(INDEX('Resin Fractions'!$A$24:$I$41,MATCH('Waste Estimate from Population'!$A262,'Resin Fractions'!$A$24:$A$41,0),MATCH('Waste Estimate from Population'!K$1,'Resin Fractions'!$A$24:$I$24,0)))*(VLOOKUP($A262,'Waste Per Capita'!$A$3:$C$18,3,FALSE))*$C262</f>
        <v>25737.945883950943</v>
      </c>
    </row>
    <row r="263" spans="1:11" x14ac:dyDescent="0.2">
      <c r="A263" s="13">
        <v>2016</v>
      </c>
      <c r="B263" s="68" t="s">
        <v>108</v>
      </c>
      <c r="C263" s="70">
        <v>9626</v>
      </c>
      <c r="D263" s="75">
        <f>(INDEX('Resin Fractions'!$A$24:$I$41,MATCH('Waste Estimate from Population'!$A263,'Resin Fractions'!$A$24:$A$41,0),MATCH('Waste Estimate from Population'!D$1,'Resin Fractions'!$A$24:$I$24,0)))*(VLOOKUP($A263,'Waste Per Capita'!$A$3:$C$18,3,FALSE))*$C263</f>
        <v>77.721290524803806</v>
      </c>
      <c r="E263" s="75">
        <f>(INDEX('Resin Fractions'!$A$24:$I$41,MATCH('Waste Estimate from Population'!$A263,'Resin Fractions'!$A$24:$A$41,0),MATCH('Waste Estimate from Population'!E$1,'Resin Fractions'!$A$24:$I$24,0)))*(VLOOKUP($A263,'Waste Per Capita'!$A$3:$C$18,3,FALSE))*$C263</f>
        <v>150.98211781382787</v>
      </c>
      <c r="F263" s="75">
        <f>(INDEX('Resin Fractions'!$A$24:$I$41,MATCH('Waste Estimate from Population'!$A263,'Resin Fractions'!$A$24:$A$41,0),MATCH('Waste Estimate from Population'!F$1,'Resin Fractions'!$A$24:$I$24,0)))*(VLOOKUP($A263,'Waste Per Capita'!$A$3:$C$18,3,FALSE))*$C263</f>
        <v>194.34687464672956</v>
      </c>
      <c r="G263" s="75">
        <f>(INDEX('Resin Fractions'!$A$24:$I$41,MATCH('Waste Estimate from Population'!$A263,'Resin Fractions'!$A$24:$A$41,0),MATCH('Waste Estimate from Population'!G$1,'Resin Fractions'!$A$24:$I$24,0)))*(VLOOKUP($A263,'Waste Per Capita'!$A$3:$C$18,3,FALSE))*$C263</f>
        <v>363.76458878953395</v>
      </c>
      <c r="H263" s="75">
        <f>(INDEX('Resin Fractions'!$A$24:$I$41,MATCH('Waste Estimate from Population'!$A263,'Resin Fractions'!$A$24:$A$41,0),MATCH('Waste Estimate from Population'!H$1,'Resin Fractions'!$A$24:$I$24,0)))*(VLOOKUP($A263,'Waste Per Capita'!$A$3:$C$18,3,FALSE))*$C263</f>
        <v>14.753956875467226</v>
      </c>
      <c r="I263" s="75">
        <f>(INDEX('Resin Fractions'!$A$24:$I$41,MATCH('Waste Estimate from Population'!$A263,'Resin Fractions'!$A$24:$A$41,0),MATCH('Waste Estimate from Population'!I$1,'Resin Fractions'!$A$24:$I$24,0)))*(VLOOKUP($A263,'Waste Per Capita'!$A$3:$C$18,3,FALSE))*$C263</f>
        <v>42.327248114997978</v>
      </c>
      <c r="J263" s="75">
        <f>(INDEX('Resin Fractions'!$A$24:$I$41,MATCH('Waste Estimate from Population'!$A263,'Resin Fractions'!$A$24:$A$41,0),MATCH('Waste Estimate from Population'!J$1,'Resin Fractions'!$A$24:$I$24,0)))*(VLOOKUP($A263,'Waste Per Capita'!$A$3:$C$18,3,FALSE))*$C263</f>
        <v>72.582427736185082</v>
      </c>
      <c r="K263" s="75">
        <f>(INDEX('Resin Fractions'!$A$24:$I$41,MATCH('Waste Estimate from Population'!$A263,'Resin Fractions'!$A$24:$A$41,0),MATCH('Waste Estimate from Population'!K$1,'Resin Fractions'!$A$24:$I$24,0)))*(VLOOKUP($A263,'Waste Per Capita'!$A$3:$C$18,3,FALSE))*$C263</f>
        <v>916.47850450154533</v>
      </c>
    </row>
    <row r="264" spans="1:11" x14ac:dyDescent="0.2">
      <c r="A264" s="13">
        <v>2016</v>
      </c>
      <c r="B264" s="68" t="s">
        <v>109</v>
      </c>
      <c r="C264" s="70">
        <v>13556</v>
      </c>
      <c r="D264" s="75">
        <f>(INDEX('Resin Fractions'!$A$24:$I$41,MATCH('Waste Estimate from Population'!$A264,'Resin Fractions'!$A$24:$A$41,0),MATCH('Waste Estimate from Population'!D$1,'Resin Fractions'!$A$24:$I$24,0)))*(VLOOKUP($A264,'Waste Per Capita'!$A$3:$C$18,3,FALSE))*$C264</f>
        <v>109.45250512718059</v>
      </c>
      <c r="E264" s="75">
        <f>(INDEX('Resin Fractions'!$A$24:$I$41,MATCH('Waste Estimate from Population'!$A264,'Resin Fractions'!$A$24:$A$41,0),MATCH('Waste Estimate from Population'!E$1,'Resin Fractions'!$A$24:$I$24,0)))*(VLOOKUP($A264,'Waste Per Capita'!$A$3:$C$18,3,FALSE))*$C264</f>
        <v>212.62347694621343</v>
      </c>
      <c r="F264" s="75">
        <f>(INDEX('Resin Fractions'!$A$24:$I$41,MATCH('Waste Estimate from Population'!$A264,'Resin Fractions'!$A$24:$A$41,0),MATCH('Waste Estimate from Population'!F$1,'Resin Fractions'!$A$24:$I$24,0)))*(VLOOKUP($A264,'Waste Per Capita'!$A$3:$C$18,3,FALSE))*$C264</f>
        <v>273.69273142645602</v>
      </c>
      <c r="G264" s="75">
        <f>(INDEX('Resin Fractions'!$A$24:$I$41,MATCH('Waste Estimate from Population'!$A264,'Resin Fractions'!$A$24:$A$41,0),MATCH('Waste Estimate from Population'!G$1,'Resin Fractions'!$A$24:$I$24,0)))*(VLOOKUP($A264,'Waste Per Capita'!$A$3:$C$18,3,FALSE))*$C264</f>
        <v>512.27849217025994</v>
      </c>
      <c r="H264" s="75">
        <f>(INDEX('Resin Fractions'!$A$24:$I$41,MATCH('Waste Estimate from Population'!$A264,'Resin Fractions'!$A$24:$A$41,0),MATCH('Waste Estimate from Population'!H$1,'Resin Fractions'!$A$24:$I$24,0)))*(VLOOKUP($A264,'Waste Per Capita'!$A$3:$C$18,3,FALSE))*$C264</f>
        <v>20.777544089324092</v>
      </c>
      <c r="I264" s="75">
        <f>(INDEX('Resin Fractions'!$A$24:$I$41,MATCH('Waste Estimate from Population'!$A264,'Resin Fractions'!$A$24:$A$41,0),MATCH('Waste Estimate from Population'!I$1,'Resin Fractions'!$A$24:$I$24,0)))*(VLOOKUP($A264,'Waste Per Capita'!$A$3:$C$18,3,FALSE))*$C264</f>
        <v>59.608162834709397</v>
      </c>
      <c r="J264" s="75">
        <f>(INDEX('Resin Fractions'!$A$24:$I$41,MATCH('Waste Estimate from Population'!$A264,'Resin Fractions'!$A$24:$A$41,0),MATCH('Waste Estimate from Population'!J$1,'Resin Fractions'!$A$24:$I$24,0)))*(VLOOKUP($A264,'Waste Per Capita'!$A$3:$C$18,3,FALSE))*$C264</f>
        <v>102.21560257549606</v>
      </c>
      <c r="K264" s="75">
        <f>(INDEX('Resin Fractions'!$A$24:$I$41,MATCH('Waste Estimate from Population'!$A264,'Resin Fractions'!$A$24:$A$41,0),MATCH('Waste Estimate from Population'!K$1,'Resin Fractions'!$A$24:$I$24,0)))*(VLOOKUP($A264,'Waste Per Capita'!$A$3:$C$18,3,FALSE))*$C264</f>
        <v>1290.6485151696395</v>
      </c>
    </row>
    <row r="265" spans="1:11" x14ac:dyDescent="0.2">
      <c r="A265" s="13">
        <v>2016</v>
      </c>
      <c r="B265" s="68" t="s">
        <v>110</v>
      </c>
      <c r="C265" s="70">
        <v>435185</v>
      </c>
      <c r="D265" s="75">
        <f>(INDEX('Resin Fractions'!$A$24:$I$41,MATCH('Waste Estimate from Population'!$A265,'Resin Fractions'!$A$24:$A$41,0),MATCH('Waste Estimate from Population'!D$1,'Resin Fractions'!$A$24:$I$24,0)))*(VLOOKUP($A265,'Waste Per Capita'!$A$3:$C$18,3,FALSE))*$C265</f>
        <v>3513.727385937746</v>
      </c>
      <c r="E265" s="75">
        <f>(INDEX('Resin Fractions'!$A$24:$I$41,MATCH('Waste Estimate from Population'!$A265,'Resin Fractions'!$A$24:$A$41,0),MATCH('Waste Estimate from Population'!E$1,'Resin Fractions'!$A$24:$I$24,0)))*(VLOOKUP($A265,'Waste Per Capita'!$A$3:$C$18,3,FALSE))*$C265</f>
        <v>6825.8002223987824</v>
      </c>
      <c r="F265" s="75">
        <f>(INDEX('Resin Fractions'!$A$24:$I$41,MATCH('Waste Estimate from Population'!$A265,'Resin Fractions'!$A$24:$A$41,0),MATCH('Waste Estimate from Population'!F$1,'Resin Fractions'!$A$24:$I$24,0)))*(VLOOKUP($A265,'Waste Per Capita'!$A$3:$C$18,3,FALSE))*$C265</f>
        <v>8786.2917767646995</v>
      </c>
      <c r="G265" s="75">
        <f>(INDEX('Resin Fractions'!$A$24:$I$41,MATCH('Waste Estimate from Population'!$A265,'Resin Fractions'!$A$24:$A$41,0),MATCH('Waste Estimate from Population'!G$1,'Resin Fractions'!$A$24:$I$24,0)))*(VLOOKUP($A265,'Waste Per Capita'!$A$3:$C$18,3,FALSE))*$C265</f>
        <v>16445.552937084285</v>
      </c>
      <c r="H265" s="75">
        <f>(INDEX('Resin Fractions'!$A$24:$I$41,MATCH('Waste Estimate from Population'!$A265,'Resin Fractions'!$A$24:$A$41,0),MATCH('Waste Estimate from Population'!H$1,'Resin Fractions'!$A$24:$I$24,0)))*(VLOOKUP($A265,'Waste Per Capita'!$A$3:$C$18,3,FALSE))*$C265</f>
        <v>667.01648897259554</v>
      </c>
      <c r="I265" s="75">
        <f>(INDEX('Resin Fractions'!$A$24:$I$41,MATCH('Waste Estimate from Population'!$A265,'Resin Fractions'!$A$24:$A$41,0),MATCH('Waste Estimate from Population'!I$1,'Resin Fractions'!$A$24:$I$24,0)))*(VLOOKUP($A265,'Waste Per Capita'!$A$3:$C$18,3,FALSE))*$C265</f>
        <v>1913.5864815006646</v>
      </c>
      <c r="J265" s="75">
        <f>(INDEX('Resin Fractions'!$A$24:$I$41,MATCH('Waste Estimate from Population'!$A265,'Resin Fractions'!$A$24:$A$41,0),MATCH('Waste Estimate from Population'!J$1,'Resin Fractions'!$A$24:$I$24,0)))*(VLOOKUP($A265,'Waste Per Capita'!$A$3:$C$18,3,FALSE))*$C265</f>
        <v>3281.40284795052</v>
      </c>
      <c r="K265" s="75">
        <f>(INDEX('Resin Fractions'!$A$24:$I$41,MATCH('Waste Estimate from Population'!$A265,'Resin Fractions'!$A$24:$A$41,0),MATCH('Waste Estimate from Population'!K$1,'Resin Fractions'!$A$24:$I$24,0)))*(VLOOKUP($A265,'Waste Per Capita'!$A$3:$C$18,3,FALSE))*$C265</f>
        <v>41433.378140609289</v>
      </c>
    </row>
    <row r="266" spans="1:11" x14ac:dyDescent="0.2">
      <c r="A266" s="13">
        <v>2016</v>
      </c>
      <c r="B266" s="68" t="s">
        <v>111</v>
      </c>
      <c r="C266" s="70">
        <v>141530</v>
      </c>
      <c r="D266" s="75">
        <f>(INDEX('Resin Fractions'!$A$24:$I$41,MATCH('Waste Estimate from Population'!$A266,'Resin Fractions'!$A$24:$A$41,0),MATCH('Waste Estimate from Population'!D$1,'Resin Fractions'!$A$24:$I$24,0)))*(VLOOKUP($A266,'Waste Per Capita'!$A$3:$C$18,3,FALSE))*$C266</f>
        <v>1142.7274307059508</v>
      </c>
      <c r="E266" s="75">
        <f>(INDEX('Resin Fractions'!$A$24:$I$41,MATCH('Waste Estimate from Population'!$A266,'Resin Fractions'!$A$24:$A$41,0),MATCH('Waste Estimate from Population'!E$1,'Resin Fractions'!$A$24:$I$24,0)))*(VLOOKUP($A266,'Waste Per Capita'!$A$3:$C$18,3,FALSE))*$C266</f>
        <v>2219.8731699762161</v>
      </c>
      <c r="F266" s="75">
        <f>(INDEX('Resin Fractions'!$A$24:$I$41,MATCH('Waste Estimate from Population'!$A266,'Resin Fractions'!$A$24:$A$41,0),MATCH('Waste Estimate from Population'!F$1,'Resin Fractions'!$A$24:$I$24,0)))*(VLOOKUP($A266,'Waste Per Capita'!$A$3:$C$18,3,FALSE))*$C266</f>
        <v>2857.4603333421601</v>
      </c>
      <c r="G266" s="75">
        <f>(INDEX('Resin Fractions'!$A$24:$I$41,MATCH('Waste Estimate from Population'!$A266,'Resin Fractions'!$A$24:$A$41,0),MATCH('Waste Estimate from Population'!G$1,'Resin Fractions'!$A$24:$I$24,0)))*(VLOOKUP($A266,'Waste Per Capita'!$A$3:$C$18,3,FALSE))*$C266</f>
        <v>5348.3900115710303</v>
      </c>
      <c r="H266" s="75">
        <f>(INDEX('Resin Fractions'!$A$24:$I$41,MATCH('Waste Estimate from Population'!$A266,'Resin Fractions'!$A$24:$A$41,0),MATCH('Waste Estimate from Population'!H$1,'Resin Fractions'!$A$24:$I$24,0)))*(VLOOKUP($A266,'Waste Per Capita'!$A$3:$C$18,3,FALSE))*$C266</f>
        <v>216.92577566848914</v>
      </c>
      <c r="I266" s="75">
        <f>(INDEX('Resin Fractions'!$A$24:$I$41,MATCH('Waste Estimate from Population'!$A266,'Resin Fractions'!$A$24:$A$41,0),MATCH('Waste Estimate from Population'!I$1,'Resin Fractions'!$A$24:$I$24,0)))*(VLOOKUP($A266,'Waste Per Capita'!$A$3:$C$18,3,FALSE))*$C266</f>
        <v>622.33278887551057</v>
      </c>
      <c r="J266" s="75">
        <f>(INDEX('Resin Fractions'!$A$24:$I$41,MATCH('Waste Estimate from Population'!$A266,'Resin Fractions'!$A$24:$A$41,0),MATCH('Waste Estimate from Population'!J$1,'Resin Fractions'!$A$24:$I$24,0)))*(VLOOKUP($A266,'Waste Per Capita'!$A$3:$C$18,3,FALSE))*$C266</f>
        <v>1067.1713066177306</v>
      </c>
      <c r="K266" s="75">
        <f>(INDEX('Resin Fractions'!$A$24:$I$41,MATCH('Waste Estimate from Population'!$A266,'Resin Fractions'!$A$24:$A$41,0),MATCH('Waste Estimate from Population'!K$1,'Resin Fractions'!$A$24:$I$24,0)))*(VLOOKUP($A266,'Waste Per Capita'!$A$3:$C$18,3,FALSE))*$C266</f>
        <v>13474.880816757086</v>
      </c>
    </row>
    <row r="267" spans="1:11" x14ac:dyDescent="0.2">
      <c r="A267" s="13">
        <v>2016</v>
      </c>
      <c r="B267" s="68" t="s">
        <v>112</v>
      </c>
      <c r="C267" s="70">
        <v>98149</v>
      </c>
      <c r="D267" s="75">
        <f>(INDEX('Resin Fractions'!$A$24:$I$41,MATCH('Waste Estimate from Population'!$A267,'Resin Fractions'!$A$24:$A$41,0),MATCH('Waste Estimate from Population'!D$1,'Resin Fractions'!$A$24:$I$24,0)))*(VLOOKUP($A267,'Waste Per Capita'!$A$3:$C$18,3,FALSE))*$C267</f>
        <v>792.46488091823892</v>
      </c>
      <c r="E267" s="75">
        <f>(INDEX('Resin Fractions'!$A$24:$I$41,MATCH('Waste Estimate from Population'!$A267,'Resin Fractions'!$A$24:$A$41,0),MATCH('Waste Estimate from Population'!E$1,'Resin Fractions'!$A$24:$I$24,0)))*(VLOOKUP($A267,'Waste Per Capita'!$A$3:$C$18,3,FALSE))*$C267</f>
        <v>1539.4498110647612</v>
      </c>
      <c r="F267" s="75">
        <f>(INDEX('Resin Fractions'!$A$24:$I$41,MATCH('Waste Estimate from Population'!$A267,'Resin Fractions'!$A$24:$A$41,0),MATCH('Waste Estimate from Population'!F$1,'Resin Fractions'!$A$24:$I$24,0)))*(VLOOKUP($A267,'Waste Per Capita'!$A$3:$C$18,3,FALSE))*$C267</f>
        <v>1981.6072511637085</v>
      </c>
      <c r="G267" s="75">
        <f>(INDEX('Resin Fractions'!$A$24:$I$41,MATCH('Waste Estimate from Population'!$A267,'Resin Fractions'!$A$24:$A$41,0),MATCH('Waste Estimate from Population'!G$1,'Resin Fractions'!$A$24:$I$24,0)))*(VLOOKUP($A267,'Waste Per Capita'!$A$3:$C$18,3,FALSE))*$C267</f>
        <v>3709.0308149910625</v>
      </c>
      <c r="H267" s="75">
        <f>(INDEX('Resin Fractions'!$A$24:$I$41,MATCH('Waste Estimate from Population'!$A267,'Resin Fractions'!$A$24:$A$41,0),MATCH('Waste Estimate from Population'!H$1,'Resin Fractions'!$A$24:$I$24,0)))*(VLOOKUP($A267,'Waste Per Capita'!$A$3:$C$18,3,FALSE))*$C267</f>
        <v>150.43487568774495</v>
      </c>
      <c r="I267" s="75">
        <f>(INDEX('Resin Fractions'!$A$24:$I$41,MATCH('Waste Estimate from Population'!$A267,'Resin Fractions'!$A$24:$A$41,0),MATCH('Waste Estimate from Population'!I$1,'Resin Fractions'!$A$24:$I$24,0)))*(VLOOKUP($A267,'Waste Per Capita'!$A$3:$C$18,3,FALSE))*$C267</f>
        <v>431.57875288166809</v>
      </c>
      <c r="J267" s="75">
        <f>(INDEX('Resin Fractions'!$A$24:$I$41,MATCH('Waste Estimate from Population'!$A267,'Resin Fractions'!$A$24:$A$41,0),MATCH('Waste Estimate from Population'!J$1,'Resin Fractions'!$A$24:$I$24,0)))*(VLOOKUP($A267,'Waste Per Capita'!$A$3:$C$18,3,FALSE))*$C267</f>
        <v>740.06780592965197</v>
      </c>
      <c r="K267" s="75">
        <f>(INDEX('Resin Fractions'!$A$24:$I$41,MATCH('Waste Estimate from Population'!$A267,'Resin Fractions'!$A$24:$A$41,0),MATCH('Waste Estimate from Population'!K$1,'Resin Fractions'!$A$24:$I$24,0)))*(VLOOKUP($A267,'Waste Per Capita'!$A$3:$C$18,3,FALSE))*$C267</f>
        <v>9344.634192636835</v>
      </c>
    </row>
    <row r="268" spans="1:11" x14ac:dyDescent="0.2">
      <c r="A268" s="13">
        <v>2016</v>
      </c>
      <c r="B268" s="68" t="s">
        <v>113</v>
      </c>
      <c r="C268" s="70">
        <v>3160401</v>
      </c>
      <c r="D268" s="75">
        <f>(INDEX('Resin Fractions'!$A$24:$I$41,MATCH('Waste Estimate from Population'!$A268,'Resin Fractions'!$A$24:$A$41,0),MATCH('Waste Estimate from Population'!D$1,'Resin Fractions'!$A$24:$I$24,0)))*(VLOOKUP($A268,'Waste Per Capita'!$A$3:$C$18,3,FALSE))*$C268</f>
        <v>25517.395002688598</v>
      </c>
      <c r="E268" s="75">
        <f>(INDEX('Resin Fractions'!$A$24:$I$41,MATCH('Waste Estimate from Population'!$A268,'Resin Fractions'!$A$24:$A$41,0),MATCH('Waste Estimate from Population'!E$1,'Resin Fractions'!$A$24:$I$24,0)))*(VLOOKUP($A268,'Waste Per Capita'!$A$3:$C$18,3,FALSE))*$C268</f>
        <v>49570.334107722774</v>
      </c>
      <c r="F268" s="75">
        <f>(INDEX('Resin Fractions'!$A$24:$I$41,MATCH('Waste Estimate from Population'!$A268,'Resin Fractions'!$A$24:$A$41,0),MATCH('Waste Estimate from Population'!F$1,'Resin Fractions'!$A$24:$I$24,0)))*(VLOOKUP($A268,'Waste Per Capita'!$A$3:$C$18,3,FALSE))*$C268</f>
        <v>63807.818094784823</v>
      </c>
      <c r="G268" s="75">
        <f>(INDEX('Resin Fractions'!$A$24:$I$41,MATCH('Waste Estimate from Population'!$A268,'Resin Fractions'!$A$24:$A$41,0),MATCH('Waste Estimate from Population'!G$1,'Resin Fractions'!$A$24:$I$24,0)))*(VLOOKUP($A268,'Waste Per Capita'!$A$3:$C$18,3,FALSE))*$C268</f>
        <v>119430.91317006356</v>
      </c>
      <c r="H268" s="75">
        <f>(INDEX('Resin Fractions'!$A$24:$I$41,MATCH('Waste Estimate from Population'!$A268,'Resin Fractions'!$A$24:$A$41,0),MATCH('Waste Estimate from Population'!H$1,'Resin Fractions'!$A$24:$I$24,0)))*(VLOOKUP($A268,'Waste Per Capita'!$A$3:$C$18,3,FALSE))*$C268</f>
        <v>4844.0079018474444</v>
      </c>
      <c r="I268" s="75">
        <f>(INDEX('Resin Fractions'!$A$24:$I$41,MATCH('Waste Estimate from Population'!$A268,'Resin Fractions'!$A$24:$A$41,0),MATCH('Waste Estimate from Population'!I$1,'Resin Fractions'!$A$24:$I$24,0)))*(VLOOKUP($A268,'Waste Per Capita'!$A$3:$C$18,3,FALSE))*$C268</f>
        <v>13896.84991376353</v>
      </c>
      <c r="J268" s="75">
        <f>(INDEX('Resin Fractions'!$A$24:$I$41,MATCH('Waste Estimate from Population'!$A268,'Resin Fractions'!$A$24:$A$41,0),MATCH('Waste Estimate from Population'!J$1,'Resin Fractions'!$A$24:$I$24,0)))*(VLOOKUP($A268,'Waste Per Capita'!$A$3:$C$18,3,FALSE))*$C268</f>
        <v>23830.207479728557</v>
      </c>
      <c r="K268" s="75">
        <f>(INDEX('Resin Fractions'!$A$24:$I$41,MATCH('Waste Estimate from Population'!$A268,'Resin Fractions'!$A$24:$A$41,0),MATCH('Waste Estimate from Population'!K$1,'Resin Fractions'!$A$24:$I$24,0)))*(VLOOKUP($A268,'Waste Per Capita'!$A$3:$C$18,3,FALSE))*$C268</f>
        <v>300897.52567059925</v>
      </c>
    </row>
    <row r="269" spans="1:11" x14ac:dyDescent="0.2">
      <c r="A269" s="13">
        <v>2016</v>
      </c>
      <c r="B269" s="68" t="s">
        <v>114</v>
      </c>
      <c r="C269" s="70">
        <v>376307</v>
      </c>
      <c r="D269" s="75">
        <f>(INDEX('Resin Fractions'!$A$24:$I$41,MATCH('Waste Estimate from Population'!$A269,'Resin Fractions'!$A$24:$A$41,0),MATCH('Waste Estimate from Population'!D$1,'Resin Fractions'!$A$24:$I$24,0)))*(VLOOKUP($A269,'Waste Per Capita'!$A$3:$C$18,3,FALSE))*$C269</f>
        <v>3038.3405021314506</v>
      </c>
      <c r="E269" s="75">
        <f>(INDEX('Resin Fractions'!$A$24:$I$41,MATCH('Waste Estimate from Population'!$A269,'Resin Fractions'!$A$24:$A$41,0),MATCH('Waste Estimate from Population'!E$1,'Resin Fractions'!$A$24:$I$24,0)))*(VLOOKUP($A269,'Waste Per Capita'!$A$3:$C$18,3,FALSE))*$C269</f>
        <v>5902.309142755882</v>
      </c>
      <c r="F269" s="75">
        <f>(INDEX('Resin Fractions'!$A$24:$I$41,MATCH('Waste Estimate from Population'!$A269,'Resin Fractions'!$A$24:$A$41,0),MATCH('Waste Estimate from Population'!F$1,'Resin Fractions'!$A$24:$I$24,0)))*(VLOOKUP($A269,'Waste Per Capita'!$A$3:$C$18,3,FALSE))*$C269</f>
        <v>7597.5575896204919</v>
      </c>
      <c r="G269" s="75">
        <f>(INDEX('Resin Fractions'!$A$24:$I$41,MATCH('Waste Estimate from Population'!$A269,'Resin Fractions'!$A$24:$A$41,0),MATCH('Waste Estimate from Population'!G$1,'Resin Fractions'!$A$24:$I$24,0)))*(VLOOKUP($A269,'Waste Per Capita'!$A$3:$C$18,3,FALSE))*$C269</f>
        <v>14220.565251778844</v>
      </c>
      <c r="H269" s="75">
        <f>(INDEX('Resin Fractions'!$A$24:$I$41,MATCH('Waste Estimate from Population'!$A269,'Resin Fractions'!$A$24:$A$41,0),MATCH('Waste Estimate from Population'!H$1,'Resin Fractions'!$A$24:$I$24,0)))*(VLOOKUP($A269,'Waste Per Capita'!$A$3:$C$18,3,FALSE))*$C269</f>
        <v>576.77303656102697</v>
      </c>
      <c r="I269" s="75">
        <f>(INDEX('Resin Fractions'!$A$24:$I$41,MATCH('Waste Estimate from Population'!$A269,'Resin Fractions'!$A$24:$A$41,0),MATCH('Waste Estimate from Population'!I$1,'Resin Fractions'!$A$24:$I$24,0)))*(VLOOKUP($A269,'Waste Per Capita'!$A$3:$C$18,3,FALSE))*$C269</f>
        <v>1654.6893576158889</v>
      </c>
      <c r="J269" s="75">
        <f>(INDEX('Resin Fractions'!$A$24:$I$41,MATCH('Waste Estimate from Population'!$A269,'Resin Fractions'!$A$24:$A$41,0),MATCH('Waste Estimate from Population'!J$1,'Resin Fractions'!$A$24:$I$24,0)))*(VLOOKUP($A269,'Waste Per Capita'!$A$3:$C$18,3,FALSE))*$C269</f>
        <v>2837.4481232205071</v>
      </c>
      <c r="K269" s="75">
        <f>(INDEX('Resin Fractions'!$A$24:$I$41,MATCH('Waste Estimate from Population'!$A269,'Resin Fractions'!$A$24:$A$41,0),MATCH('Waste Estimate from Population'!K$1,'Resin Fractions'!$A$24:$I$24,0)))*(VLOOKUP($A269,'Waste Per Capita'!$A$3:$C$18,3,FALSE))*$C269</f>
        <v>35827.683003684091</v>
      </c>
    </row>
    <row r="270" spans="1:11" x14ac:dyDescent="0.2">
      <c r="A270" s="13">
        <v>2016</v>
      </c>
      <c r="B270" s="68" t="s">
        <v>115</v>
      </c>
      <c r="C270" s="70">
        <v>18118</v>
      </c>
      <c r="D270" s="75">
        <f>(INDEX('Resin Fractions'!$A$24:$I$41,MATCH('Waste Estimate from Population'!$A270,'Resin Fractions'!$A$24:$A$41,0),MATCH('Waste Estimate from Population'!D$1,'Resin Fractions'!$A$24:$I$24,0)))*(VLOOKUP($A270,'Waste Per Capita'!$A$3:$C$18,3,FALSE))*$C270</f>
        <v>146.2865511872424</v>
      </c>
      <c r="E270" s="75">
        <f>(INDEX('Resin Fractions'!$A$24:$I$41,MATCH('Waste Estimate from Population'!$A270,'Resin Fractions'!$A$24:$A$41,0),MATCH('Waste Estimate from Population'!E$1,'Resin Fractions'!$A$24:$I$24,0)))*(VLOOKUP($A270,'Waste Per Capita'!$A$3:$C$18,3,FALSE))*$C270</f>
        <v>284.17764497724215</v>
      </c>
      <c r="F270" s="75">
        <f>(INDEX('Resin Fractions'!$A$24:$I$41,MATCH('Waste Estimate from Population'!$A270,'Resin Fractions'!$A$24:$A$41,0),MATCH('Waste Estimate from Population'!F$1,'Resin Fractions'!$A$24:$I$24,0)))*(VLOOKUP($A270,'Waste Per Capita'!$A$3:$C$18,3,FALSE))*$C270</f>
        <v>365.7985326043472</v>
      </c>
      <c r="G270" s="75">
        <f>(INDEX('Resin Fractions'!$A$24:$I$41,MATCH('Waste Estimate from Population'!$A270,'Resin Fractions'!$A$24:$A$41,0),MATCH('Waste Estimate from Population'!G$1,'Resin Fractions'!$A$24:$I$24,0)))*(VLOOKUP($A270,'Waste Per Capita'!$A$3:$C$18,3,FALSE))*$C270</f>
        <v>684.67554744325537</v>
      </c>
      <c r="H270" s="75">
        <f>(INDEX('Resin Fractions'!$A$24:$I$41,MATCH('Waste Estimate from Population'!$A270,'Resin Fractions'!$A$24:$A$41,0),MATCH('Waste Estimate from Population'!H$1,'Resin Fractions'!$A$24:$I$24,0)))*(VLOOKUP($A270,'Waste Per Capita'!$A$3:$C$18,3,FALSE))*$C270</f>
        <v>27.769809959455142</v>
      </c>
      <c r="I270" s="75">
        <f>(INDEX('Resin Fractions'!$A$24:$I$41,MATCH('Waste Estimate from Population'!$A270,'Resin Fractions'!$A$24:$A$41,0),MATCH('Waste Estimate from Population'!I$1,'Resin Fractions'!$A$24:$I$24,0)))*(VLOOKUP($A270,'Waste Per Capita'!$A$3:$C$18,3,FALSE))*$C270</f>
        <v>79.668094883392214</v>
      </c>
      <c r="J270" s="75">
        <f>(INDEX('Resin Fractions'!$A$24:$I$41,MATCH('Waste Estimate from Population'!$A270,'Resin Fractions'!$A$24:$A$41,0),MATCH('Waste Estimate from Population'!J$1,'Resin Fractions'!$A$24:$I$24,0)))*(VLOOKUP($A270,'Waste Per Capita'!$A$3:$C$18,3,FALSE))*$C270</f>
        <v>136.61421418285906</v>
      </c>
      <c r="K270" s="75">
        <f>(INDEX('Resin Fractions'!$A$24:$I$41,MATCH('Waste Estimate from Population'!$A270,'Resin Fractions'!$A$24:$A$41,0),MATCH('Waste Estimate from Population'!K$1,'Resin Fractions'!$A$24:$I$24,0)))*(VLOOKUP($A270,'Waste Per Capita'!$A$3:$C$18,3,FALSE))*$C270</f>
        <v>1724.9903952377933</v>
      </c>
    </row>
    <row r="271" spans="1:11" x14ac:dyDescent="0.2">
      <c r="A271" s="13">
        <v>2016</v>
      </c>
      <c r="B271" s="68" t="s">
        <v>116</v>
      </c>
      <c r="C271" s="70">
        <v>2342612</v>
      </c>
      <c r="D271" s="75">
        <f>(INDEX('Resin Fractions'!$A$24:$I$41,MATCH('Waste Estimate from Population'!$A271,'Resin Fractions'!$A$24:$A$41,0),MATCH('Waste Estimate from Population'!D$1,'Resin Fractions'!$A$24:$I$24,0)))*(VLOOKUP($A271,'Waste Per Capita'!$A$3:$C$18,3,FALSE))*$C271</f>
        <v>18914.484504351931</v>
      </c>
      <c r="E271" s="75">
        <f>(INDEX('Resin Fractions'!$A$24:$I$41,MATCH('Waste Estimate from Population'!$A271,'Resin Fractions'!$A$24:$A$41,0),MATCH('Waste Estimate from Population'!E$1,'Resin Fractions'!$A$24:$I$24,0)))*(VLOOKUP($A271,'Waste Per Capita'!$A$3:$C$18,3,FALSE))*$C271</f>
        <v>36743.457404538429</v>
      </c>
      <c r="F271" s="75">
        <f>(INDEX('Resin Fractions'!$A$24:$I$41,MATCH('Waste Estimate from Population'!$A271,'Resin Fractions'!$A$24:$A$41,0),MATCH('Waste Estimate from Population'!F$1,'Resin Fractions'!$A$24:$I$24,0)))*(VLOOKUP($A271,'Waste Per Capita'!$A$3:$C$18,3,FALSE))*$C271</f>
        <v>47296.833649483109</v>
      </c>
      <c r="G271" s="75">
        <f>(INDEX('Resin Fractions'!$A$24:$I$41,MATCH('Waste Estimate from Population'!$A271,'Resin Fractions'!$A$24:$A$41,0),MATCH('Waste Estimate from Population'!G$1,'Resin Fractions'!$A$24:$I$24,0)))*(VLOOKUP($A271,'Waste Per Capita'!$A$3:$C$18,3,FALSE))*$C271</f>
        <v>88526.832627615586</v>
      </c>
      <c r="H271" s="75">
        <f>(INDEX('Resin Fractions'!$A$24:$I$41,MATCH('Waste Estimate from Population'!$A271,'Resin Fractions'!$A$24:$A$41,0),MATCH('Waste Estimate from Population'!H$1,'Resin Fractions'!$A$24:$I$24,0)))*(VLOOKUP($A271,'Waste Per Capita'!$A$3:$C$18,3,FALSE))*$C271</f>
        <v>3590.5668422971148</v>
      </c>
      <c r="I271" s="75">
        <f>(INDEX('Resin Fractions'!$A$24:$I$41,MATCH('Waste Estimate from Population'!$A271,'Resin Fractions'!$A$24:$A$41,0),MATCH('Waste Estimate from Population'!I$1,'Resin Fractions'!$A$24:$I$24,0)))*(VLOOKUP($A271,'Waste Per Capita'!$A$3:$C$18,3,FALSE))*$C271</f>
        <v>10300.885036481575</v>
      </c>
      <c r="J271" s="75">
        <f>(INDEX('Resin Fractions'!$A$24:$I$41,MATCH('Waste Estimate from Population'!$A271,'Resin Fractions'!$A$24:$A$41,0),MATCH('Waste Estimate from Population'!J$1,'Resin Fractions'!$A$24:$I$24,0)))*(VLOOKUP($A271,'Waste Per Capita'!$A$3:$C$18,3,FALSE))*$C271</f>
        <v>17663.875566582177</v>
      </c>
      <c r="K271" s="75">
        <f>(INDEX('Resin Fractions'!$A$24:$I$41,MATCH('Waste Estimate from Population'!$A271,'Resin Fractions'!$A$24:$A$41,0),MATCH('Waste Estimate from Population'!K$1,'Resin Fractions'!$A$24:$I$24,0)))*(VLOOKUP($A271,'Waste Per Capita'!$A$3:$C$18,3,FALSE))*$C271</f>
        <v>223036.93563134992</v>
      </c>
    </row>
    <row r="272" spans="1:11" x14ac:dyDescent="0.2">
      <c r="A272" s="13">
        <v>2016</v>
      </c>
      <c r="B272" s="68" t="s">
        <v>117</v>
      </c>
      <c r="C272" s="70">
        <v>1495620</v>
      </c>
      <c r="D272" s="75">
        <f>(INDEX('Resin Fractions'!$A$24:$I$41,MATCH('Waste Estimate from Population'!$A272,'Resin Fractions'!$A$24:$A$41,0),MATCH('Waste Estimate from Population'!D$1,'Resin Fractions'!$A$24:$I$24,0)))*(VLOOKUP($A272,'Waste Per Capita'!$A$3:$C$18,3,FALSE))*$C272</f>
        <v>12075.786051808338</v>
      </c>
      <c r="E272" s="75">
        <f>(INDEX('Resin Fractions'!$A$24:$I$41,MATCH('Waste Estimate from Population'!$A272,'Resin Fractions'!$A$24:$A$41,0),MATCH('Waste Estimate from Population'!E$1,'Resin Fractions'!$A$24:$I$24,0)))*(VLOOKUP($A272,'Waste Per Capita'!$A$3:$C$18,3,FALSE))*$C272</f>
        <v>23458.536780045422</v>
      </c>
      <c r="F272" s="75">
        <f>(INDEX('Resin Fractions'!$A$24:$I$41,MATCH('Waste Estimate from Population'!$A272,'Resin Fractions'!$A$24:$A$41,0),MATCH('Waste Estimate from Population'!F$1,'Resin Fractions'!$A$24:$I$24,0)))*(VLOOKUP($A272,'Waste Per Capita'!$A$3:$C$18,3,FALSE))*$C272</f>
        <v>30196.246899973161</v>
      </c>
      <c r="G272" s="75">
        <f>(INDEX('Resin Fractions'!$A$24:$I$41,MATCH('Waste Estimate from Population'!$A272,'Resin Fractions'!$A$24:$A$41,0),MATCH('Waste Estimate from Population'!G$1,'Resin Fractions'!$A$24:$I$24,0)))*(VLOOKUP($A272,'Waste Per Capita'!$A$3:$C$18,3,FALSE))*$C272</f>
        <v>56519.176634677198</v>
      </c>
      <c r="H272" s="75">
        <f>(INDEX('Resin Fractions'!$A$24:$I$41,MATCH('Waste Estimate from Population'!$A272,'Resin Fractions'!$A$24:$A$41,0),MATCH('Waste Estimate from Population'!H$1,'Resin Fractions'!$A$24:$I$24,0)))*(VLOOKUP($A272,'Waste Per Capita'!$A$3:$C$18,3,FALSE))*$C272</f>
        <v>2292.3657783177118</v>
      </c>
      <c r="I272" s="75">
        <f>(INDEX('Resin Fractions'!$A$24:$I$41,MATCH('Waste Estimate from Population'!$A272,'Resin Fractions'!$A$24:$A$41,0),MATCH('Waste Estimate from Population'!I$1,'Resin Fractions'!$A$24:$I$24,0)))*(VLOOKUP($A272,'Waste Per Capita'!$A$3:$C$18,3,FALSE))*$C272</f>
        <v>6576.5093315762806</v>
      </c>
      <c r="J272" s="75">
        <f>(INDEX('Resin Fractions'!$A$24:$I$41,MATCH('Waste Estimate from Population'!$A272,'Resin Fractions'!$A$24:$A$41,0),MATCH('Waste Estimate from Population'!J$1,'Resin Fractions'!$A$24:$I$24,0)))*(VLOOKUP($A272,'Waste Per Capita'!$A$3:$C$18,3,FALSE))*$C272</f>
        <v>11277.345789610756</v>
      </c>
      <c r="K272" s="75">
        <f>(INDEX('Resin Fractions'!$A$24:$I$41,MATCH('Waste Estimate from Population'!$A272,'Resin Fractions'!$A$24:$A$41,0),MATCH('Waste Estimate from Population'!K$1,'Resin Fractions'!$A$24:$I$24,0)))*(VLOOKUP($A272,'Waste Per Capita'!$A$3:$C$18,3,FALSE))*$C272</f>
        <v>142395.96726600887</v>
      </c>
    </row>
    <row r="273" spans="1:11" x14ac:dyDescent="0.2">
      <c r="A273" s="13">
        <v>2016</v>
      </c>
      <c r="B273" s="68" t="s">
        <v>118</v>
      </c>
      <c r="C273" s="70">
        <v>58710</v>
      </c>
      <c r="D273" s="75">
        <f>(INDEX('Resin Fractions'!$A$24:$I$41,MATCH('Waste Estimate from Population'!$A273,'Resin Fractions'!$A$24:$A$41,0),MATCH('Waste Estimate from Population'!D$1,'Resin Fractions'!$A$24:$I$24,0)))*(VLOOKUP($A273,'Waste Per Capita'!$A$3:$C$18,3,FALSE))*$C273</f>
        <v>474.03043493779671</v>
      </c>
      <c r="E273" s="75">
        <f>(INDEX('Resin Fractions'!$A$24:$I$41,MATCH('Waste Estimate from Population'!$A273,'Resin Fractions'!$A$24:$A$41,0),MATCH('Waste Estimate from Population'!E$1,'Resin Fractions'!$A$24:$I$24,0)))*(VLOOKUP($A273,'Waste Per Capita'!$A$3:$C$18,3,FALSE))*$C273</f>
        <v>920.85602917617223</v>
      </c>
      <c r="F273" s="75">
        <f>(INDEX('Resin Fractions'!$A$24:$I$41,MATCH('Waste Estimate from Population'!$A273,'Resin Fractions'!$A$24:$A$41,0),MATCH('Waste Estimate from Population'!F$1,'Resin Fractions'!$A$24:$I$24,0)))*(VLOOKUP($A273,'Waste Per Capita'!$A$3:$C$18,3,FALSE))*$C273</f>
        <v>1185.3423031902651</v>
      </c>
      <c r="G273" s="75">
        <f>(INDEX('Resin Fractions'!$A$24:$I$41,MATCH('Waste Estimate from Population'!$A273,'Resin Fractions'!$A$24:$A$41,0),MATCH('Waste Estimate from Population'!G$1,'Resin Fractions'!$A$24:$I$24,0)))*(VLOOKUP($A273,'Waste Per Capita'!$A$3:$C$18,3,FALSE))*$C273</f>
        <v>2218.6389993593953</v>
      </c>
      <c r="H273" s="75">
        <f>(INDEX('Resin Fractions'!$A$24:$I$41,MATCH('Waste Estimate from Population'!$A273,'Resin Fractions'!$A$24:$A$41,0),MATCH('Waste Estimate from Population'!H$1,'Resin Fractions'!$A$24:$I$24,0)))*(VLOOKUP($A273,'Waste Per Capita'!$A$3:$C$18,3,FALSE))*$C273</f>
        <v>89.985955553571671</v>
      </c>
      <c r="I273" s="75">
        <f>(INDEX('Resin Fractions'!$A$24:$I$41,MATCH('Waste Estimate from Population'!$A273,'Resin Fractions'!$A$24:$A$41,0),MATCH('Waste Estimate from Population'!I$1,'Resin Fractions'!$A$24:$I$24,0)))*(VLOOKUP($A273,'Waste Per Capita'!$A$3:$C$18,3,FALSE))*$C273</f>
        <v>258.15839775935297</v>
      </c>
      <c r="J273" s="75">
        <f>(INDEX('Resin Fractions'!$A$24:$I$41,MATCH('Waste Estimate from Population'!$A273,'Resin Fractions'!$A$24:$A$41,0),MATCH('Waste Estimate from Population'!J$1,'Resin Fractions'!$A$24:$I$24,0)))*(VLOOKUP($A273,'Waste Per Capita'!$A$3:$C$18,3,FALSE))*$C273</f>
        <v>442.68796305749288</v>
      </c>
      <c r="K273" s="75">
        <f>(INDEX('Resin Fractions'!$A$24:$I$41,MATCH('Waste Estimate from Population'!$A273,'Resin Fractions'!$A$24:$A$41,0),MATCH('Waste Estimate from Population'!K$1,'Resin Fractions'!$A$24:$I$24,0)))*(VLOOKUP($A273,'Waste Per Capita'!$A$3:$C$18,3,FALSE))*$C273</f>
        <v>5589.7000830340457</v>
      </c>
    </row>
    <row r="274" spans="1:11" x14ac:dyDescent="0.2">
      <c r="A274" s="13">
        <v>2016</v>
      </c>
      <c r="B274" s="68" t="s">
        <v>119</v>
      </c>
      <c r="C274" s="70">
        <v>2122579</v>
      </c>
      <c r="D274" s="75">
        <f>(INDEX('Resin Fractions'!$A$24:$I$41,MATCH('Waste Estimate from Population'!$A274,'Resin Fractions'!$A$24:$A$41,0),MATCH('Waste Estimate from Population'!D$1,'Resin Fractions'!$A$24:$I$24,0)))*(VLOOKUP($A274,'Waste Per Capita'!$A$3:$C$18,3,FALSE))*$C274</f>
        <v>17137.915969337995</v>
      </c>
      <c r="E274" s="75">
        <f>(INDEX('Resin Fractions'!$A$24:$I$41,MATCH('Waste Estimate from Population'!$A274,'Resin Fractions'!$A$24:$A$41,0),MATCH('Waste Estimate from Population'!E$1,'Resin Fractions'!$A$24:$I$24,0)))*(VLOOKUP($A274,'Waste Per Capita'!$A$3:$C$18,3,FALSE))*$C274</f>
        <v>33292.278479862551</v>
      </c>
      <c r="F274" s="75">
        <f>(INDEX('Resin Fractions'!$A$24:$I$41,MATCH('Waste Estimate from Population'!$A274,'Resin Fractions'!$A$24:$A$41,0),MATCH('Waste Estimate from Population'!F$1,'Resin Fractions'!$A$24:$I$24,0)))*(VLOOKUP($A274,'Waste Per Capita'!$A$3:$C$18,3,FALSE))*$C274</f>
        <v>42854.414589734115</v>
      </c>
      <c r="G274" s="75">
        <f>(INDEX('Resin Fractions'!$A$24:$I$41,MATCH('Waste Estimate from Population'!$A274,'Resin Fractions'!$A$24:$A$41,0),MATCH('Waste Estimate from Population'!G$1,'Resin Fractions'!$A$24:$I$24,0)))*(VLOOKUP($A274,'Waste Per Capita'!$A$3:$C$18,3,FALSE))*$C274</f>
        <v>80211.830158767931</v>
      </c>
      <c r="H274" s="75">
        <f>(INDEX('Resin Fractions'!$A$24:$I$41,MATCH('Waste Estimate from Population'!$A274,'Resin Fractions'!$A$24:$A$41,0),MATCH('Waste Estimate from Population'!H$1,'Resin Fractions'!$A$24:$I$24,0)))*(VLOOKUP($A274,'Waste Per Capita'!$A$3:$C$18,3,FALSE))*$C274</f>
        <v>3253.3179961325941</v>
      </c>
      <c r="I274" s="75">
        <f>(INDEX('Resin Fractions'!$A$24:$I$41,MATCH('Waste Estimate from Population'!$A274,'Resin Fractions'!$A$24:$A$41,0),MATCH('Waste Estimate from Population'!I$1,'Resin Fractions'!$A$24:$I$24,0)))*(VLOOKUP($A274,'Waste Per Capita'!$A$3:$C$18,3,FALSE))*$C274</f>
        <v>9333.3604796056825</v>
      </c>
      <c r="J274" s="75">
        <f>(INDEX('Resin Fractions'!$A$24:$I$41,MATCH('Waste Estimate from Population'!$A274,'Resin Fractions'!$A$24:$A$41,0),MATCH('Waste Estimate from Population'!J$1,'Resin Fractions'!$A$24:$I$24,0)))*(VLOOKUP($A274,'Waste Per Capita'!$A$3:$C$18,3,FALSE))*$C274</f>
        <v>16004.772167239145</v>
      </c>
      <c r="K274" s="75">
        <f>(INDEX('Resin Fractions'!$A$24:$I$41,MATCH('Waste Estimate from Population'!$A274,'Resin Fractions'!$A$24:$A$41,0),MATCH('Waste Estimate from Population'!K$1,'Resin Fractions'!$A$24:$I$24,0)))*(VLOOKUP($A274,'Waste Per Capita'!$A$3:$C$18,3,FALSE))*$C274</f>
        <v>202087.88984068</v>
      </c>
    </row>
    <row r="275" spans="1:11" x14ac:dyDescent="0.2">
      <c r="A275" s="13">
        <v>2016</v>
      </c>
      <c r="B275" s="68" t="s">
        <v>120</v>
      </c>
      <c r="C275" s="70">
        <v>3283009</v>
      </c>
      <c r="D275" s="75">
        <f>(INDEX('Resin Fractions'!$A$24:$I$41,MATCH('Waste Estimate from Population'!$A275,'Resin Fractions'!$A$24:$A$41,0),MATCH('Waste Estimate from Population'!D$1,'Resin Fractions'!$A$24:$I$24,0)))*(VLOOKUP($A275,'Waste Per Capita'!$A$3:$C$18,3,FALSE))*$C275</f>
        <v>26507.344305479492</v>
      </c>
      <c r="E275" s="75">
        <f>(INDEX('Resin Fractions'!$A$24:$I$41,MATCH('Waste Estimate from Population'!$A275,'Resin Fractions'!$A$24:$A$41,0),MATCH('Waste Estimate from Population'!E$1,'Resin Fractions'!$A$24:$I$24,0)))*(VLOOKUP($A275,'Waste Per Capita'!$A$3:$C$18,3,FALSE))*$C275</f>
        <v>51493.419034059545</v>
      </c>
      <c r="F275" s="75">
        <f>(INDEX('Resin Fractions'!$A$24:$I$41,MATCH('Waste Estimate from Population'!$A275,'Resin Fractions'!$A$24:$A$41,0),MATCH('Waste Estimate from Population'!F$1,'Resin Fractions'!$A$24:$I$24,0)))*(VLOOKUP($A275,'Waste Per Capita'!$A$3:$C$18,3,FALSE))*$C275</f>
        <v>66283.247308028775</v>
      </c>
      <c r="G275" s="75">
        <f>(INDEX('Resin Fractions'!$A$24:$I$41,MATCH('Waste Estimate from Population'!$A275,'Resin Fractions'!$A$24:$A$41,0),MATCH('Waste Estimate from Population'!G$1,'Resin Fractions'!$A$24:$I$24,0)))*(VLOOKUP($A275,'Waste Per Capita'!$A$3:$C$18,3,FALSE))*$C275</f>
        <v>124064.24463716382</v>
      </c>
      <c r="H275" s="75">
        <f>(INDEX('Resin Fractions'!$A$24:$I$41,MATCH('Waste Estimate from Population'!$A275,'Resin Fractions'!$A$24:$A$41,0),MATCH('Waste Estimate from Population'!H$1,'Resin Fractions'!$A$24:$I$24,0)))*(VLOOKUP($A275,'Waste Per Capita'!$A$3:$C$18,3,FALSE))*$C275</f>
        <v>5031.9315611646352</v>
      </c>
      <c r="I275" s="75">
        <f>(INDEX('Resin Fractions'!$A$24:$I$41,MATCH('Waste Estimate from Population'!$A275,'Resin Fractions'!$A$24:$A$41,0),MATCH('Waste Estimate from Population'!I$1,'Resin Fractions'!$A$24:$I$24,0)))*(VLOOKUP($A275,'Waste Per Capita'!$A$3:$C$18,3,FALSE))*$C275</f>
        <v>14435.979275583983</v>
      </c>
      <c r="J275" s="75">
        <f>(INDEX('Resin Fractions'!$A$24:$I$41,MATCH('Waste Estimate from Population'!$A275,'Resin Fractions'!$A$24:$A$41,0),MATCH('Waste Estimate from Population'!J$1,'Resin Fractions'!$A$24:$I$24,0)))*(VLOOKUP($A275,'Waste Per Capita'!$A$3:$C$18,3,FALSE))*$C275</f>
        <v>24754.702212730652</v>
      </c>
      <c r="K275" s="75">
        <f>(INDEX('Resin Fractions'!$A$24:$I$41,MATCH('Waste Estimate from Population'!$A275,'Resin Fractions'!$A$24:$A$41,0),MATCH('Waste Estimate from Population'!K$1,'Resin Fractions'!$A$24:$I$24,0)))*(VLOOKUP($A275,'Waste Per Capita'!$A$3:$C$18,3,FALSE))*$C275</f>
        <v>312570.86833421089</v>
      </c>
    </row>
    <row r="276" spans="1:11" x14ac:dyDescent="0.2">
      <c r="A276" s="13">
        <v>2016</v>
      </c>
      <c r="B276" s="68" t="s">
        <v>121</v>
      </c>
      <c r="C276" s="70">
        <v>871613</v>
      </c>
      <c r="D276" s="75">
        <f>(INDEX('Resin Fractions'!$A$24:$I$41,MATCH('Waste Estimate from Population'!$A276,'Resin Fractions'!$A$24:$A$41,0),MATCH('Waste Estimate from Population'!D$1,'Resin Fractions'!$A$24:$I$24,0)))*(VLOOKUP($A276,'Waste Per Capita'!$A$3:$C$18,3,FALSE))*$C276</f>
        <v>7037.4908786822998</v>
      </c>
      <c r="E276" s="75">
        <f>(INDEX('Resin Fractions'!$A$24:$I$41,MATCH('Waste Estimate from Population'!$A276,'Resin Fractions'!$A$24:$A$41,0),MATCH('Waste Estimate from Population'!E$1,'Resin Fractions'!$A$24:$I$24,0)))*(VLOOKUP($A276,'Waste Per Capita'!$A$3:$C$18,3,FALSE))*$C276</f>
        <v>13671.09668128651</v>
      </c>
      <c r="F276" s="75">
        <f>(INDEX('Resin Fractions'!$A$24:$I$41,MATCH('Waste Estimate from Population'!$A276,'Resin Fractions'!$A$24:$A$41,0),MATCH('Waste Estimate from Population'!F$1,'Resin Fractions'!$A$24:$I$24,0)))*(VLOOKUP($A276,'Waste Per Capita'!$A$3:$C$18,3,FALSE))*$C276</f>
        <v>17597.679456831487</v>
      </c>
      <c r="G276" s="75">
        <f>(INDEX('Resin Fractions'!$A$24:$I$41,MATCH('Waste Estimate from Population'!$A276,'Resin Fractions'!$A$24:$A$41,0),MATCH('Waste Estimate from Population'!G$1,'Resin Fractions'!$A$24:$I$24,0)))*(VLOOKUP($A276,'Waste Per Capita'!$A$3:$C$18,3,FALSE))*$C276</f>
        <v>32938.078592209851</v>
      </c>
      <c r="H276" s="75">
        <f>(INDEX('Resin Fractions'!$A$24:$I$41,MATCH('Waste Estimate from Population'!$A276,'Resin Fractions'!$A$24:$A$41,0),MATCH('Waste Estimate from Population'!H$1,'Resin Fractions'!$A$24:$I$24,0)))*(VLOOKUP($A276,'Waste Per Capita'!$A$3:$C$18,3,FALSE))*$C276</f>
        <v>1335.93814815049</v>
      </c>
      <c r="I276" s="75">
        <f>(INDEX('Resin Fractions'!$A$24:$I$41,MATCH('Waste Estimate from Population'!$A276,'Resin Fractions'!$A$24:$A$41,0),MATCH('Waste Estimate from Population'!I$1,'Resin Fractions'!$A$24:$I$24,0)))*(VLOOKUP($A276,'Waste Per Capita'!$A$3:$C$18,3,FALSE))*$C276</f>
        <v>3832.6386568935941</v>
      </c>
      <c r="J276" s="75">
        <f>(INDEX('Resin Fractions'!$A$24:$I$41,MATCH('Waste Estimate from Population'!$A276,'Resin Fractions'!$A$24:$A$41,0),MATCH('Waste Estimate from Population'!J$1,'Resin Fractions'!$A$24:$I$24,0)))*(VLOOKUP($A276,'Waste Per Capita'!$A$3:$C$18,3,FALSE))*$C276</f>
        <v>6572.1782242280797</v>
      </c>
      <c r="K276" s="75">
        <f>(INDEX('Resin Fractions'!$A$24:$I$41,MATCH('Waste Estimate from Population'!$A276,'Resin Fractions'!$A$24:$A$41,0),MATCH('Waste Estimate from Population'!K$1,'Resin Fractions'!$A$24:$I$24,0)))*(VLOOKUP($A276,'Waste Per Capita'!$A$3:$C$18,3,FALSE))*$C276</f>
        <v>82985.100638282296</v>
      </c>
    </row>
    <row r="277" spans="1:11" x14ac:dyDescent="0.2">
      <c r="A277" s="13">
        <v>2016</v>
      </c>
      <c r="B277" s="68" t="s">
        <v>122</v>
      </c>
      <c r="C277" s="70">
        <v>733728</v>
      </c>
      <c r="D277" s="75">
        <f>(INDEX('Resin Fractions'!$A$24:$I$41,MATCH('Waste Estimate from Population'!$A277,'Resin Fractions'!$A$24:$A$41,0),MATCH('Waste Estimate from Population'!D$1,'Resin Fractions'!$A$24:$I$24,0)))*(VLOOKUP($A277,'Waste Per Capita'!$A$3:$C$18,3,FALSE))*$C277</f>
        <v>5924.1935439625231</v>
      </c>
      <c r="E277" s="75">
        <f>(INDEX('Resin Fractions'!$A$24:$I$41,MATCH('Waste Estimate from Population'!$A277,'Resin Fractions'!$A$24:$A$41,0),MATCH('Waste Estimate from Population'!E$1,'Resin Fractions'!$A$24:$I$24,0)))*(VLOOKUP($A277,'Waste Per Capita'!$A$3:$C$18,3,FALSE))*$C277</f>
        <v>11508.394695543766</v>
      </c>
      <c r="F277" s="75">
        <f>(INDEX('Resin Fractions'!$A$24:$I$41,MATCH('Waste Estimate from Population'!$A277,'Resin Fractions'!$A$24:$A$41,0),MATCH('Waste Estimate from Population'!F$1,'Resin Fractions'!$A$24:$I$24,0)))*(VLOOKUP($A277,'Waste Per Capita'!$A$3:$C$18,3,FALSE))*$C277</f>
        <v>14813.810891418614</v>
      </c>
      <c r="G277" s="75">
        <f>(INDEX('Resin Fractions'!$A$24:$I$41,MATCH('Waste Estimate from Population'!$A277,'Resin Fractions'!$A$24:$A$41,0),MATCH('Waste Estimate from Population'!G$1,'Resin Fractions'!$A$24:$I$24,0)))*(VLOOKUP($A277,'Waste Per Capita'!$A$3:$C$18,3,FALSE))*$C277</f>
        <v>27727.432391789647</v>
      </c>
      <c r="H277" s="75">
        <f>(INDEX('Resin Fractions'!$A$24:$I$41,MATCH('Waste Estimate from Population'!$A277,'Resin Fractions'!$A$24:$A$41,0),MATCH('Waste Estimate from Population'!H$1,'Resin Fractions'!$A$24:$I$24,0)))*(VLOOKUP($A277,'Waste Per Capita'!$A$3:$C$18,3,FALSE))*$C277</f>
        <v>1124.5991346688984</v>
      </c>
      <c r="I277" s="75">
        <f>(INDEX('Resin Fractions'!$A$24:$I$41,MATCH('Waste Estimate from Population'!$A277,'Resin Fractions'!$A$24:$A$41,0),MATCH('Waste Estimate from Population'!I$1,'Resin Fractions'!$A$24:$I$24,0)))*(VLOOKUP($A277,'Waste Per Capita'!$A$3:$C$18,3,FALSE))*$C277</f>
        <v>3226.3335866321668</v>
      </c>
      <c r="J277" s="75">
        <f>(INDEX('Resin Fractions'!$A$24:$I$41,MATCH('Waste Estimate from Population'!$A277,'Resin Fractions'!$A$24:$A$41,0),MATCH('Waste Estimate from Population'!J$1,'Resin Fractions'!$A$24:$I$24,0)))*(VLOOKUP($A277,'Waste Per Capita'!$A$3:$C$18,3,FALSE))*$C277</f>
        <v>5532.4911217552062</v>
      </c>
      <c r="K277" s="75">
        <f>(INDEX('Resin Fractions'!$A$24:$I$41,MATCH('Waste Estimate from Population'!$A277,'Resin Fractions'!$A$24:$A$41,0),MATCH('Waste Estimate from Population'!K$1,'Resin Fractions'!$A$24:$I$24,0)))*(VLOOKUP($A277,'Waste Per Capita'!$A$3:$C$18,3,FALSE))*$C277</f>
        <v>69857.255365770819</v>
      </c>
    </row>
    <row r="278" spans="1:11" x14ac:dyDescent="0.2">
      <c r="A278" s="13">
        <v>2016</v>
      </c>
      <c r="B278" s="68" t="s">
        <v>123</v>
      </c>
      <c r="C278" s="70">
        <v>277704</v>
      </c>
      <c r="D278" s="75">
        <f>(INDEX('Resin Fractions'!$A$24:$I$41,MATCH('Waste Estimate from Population'!$A278,'Resin Fractions'!$A$24:$A$41,0),MATCH('Waste Estimate from Population'!D$1,'Resin Fractions'!$A$24:$I$24,0)))*(VLOOKUP($A278,'Waste Per Capita'!$A$3:$C$18,3,FALSE))*$C278</f>
        <v>2242.2099796281027</v>
      </c>
      <c r="E278" s="75">
        <f>(INDEX('Resin Fractions'!$A$24:$I$41,MATCH('Waste Estimate from Population'!$A278,'Resin Fractions'!$A$24:$A$41,0),MATCH('Waste Estimate from Population'!E$1,'Resin Fractions'!$A$24:$I$24,0)))*(VLOOKUP($A278,'Waste Per Capita'!$A$3:$C$18,3,FALSE))*$C278</f>
        <v>4355.7384215012726</v>
      </c>
      <c r="F278" s="75">
        <f>(INDEX('Resin Fractions'!$A$24:$I$41,MATCH('Waste Estimate from Population'!$A278,'Resin Fractions'!$A$24:$A$41,0),MATCH('Waste Estimate from Population'!F$1,'Resin Fractions'!$A$24:$I$24,0)))*(VLOOKUP($A278,'Waste Per Capita'!$A$3:$C$18,3,FALSE))*$C278</f>
        <v>5606.7841758669629</v>
      </c>
      <c r="G278" s="75">
        <f>(INDEX('Resin Fractions'!$A$24:$I$41,MATCH('Waste Estimate from Population'!$A278,'Resin Fractions'!$A$24:$A$41,0),MATCH('Waste Estimate from Population'!G$1,'Resin Fractions'!$A$24:$I$24,0)))*(VLOOKUP($A278,'Waste Per Capita'!$A$3:$C$18,3,FALSE))*$C278</f>
        <v>10494.377868814538</v>
      </c>
      <c r="H278" s="75">
        <f>(INDEX('Resin Fractions'!$A$24:$I$41,MATCH('Waste Estimate from Population'!$A278,'Resin Fractions'!$A$24:$A$41,0),MATCH('Waste Estimate from Population'!H$1,'Resin Fractions'!$A$24:$I$24,0)))*(VLOOKUP($A278,'Waste Per Capita'!$A$3:$C$18,3,FALSE))*$C278</f>
        <v>425.64230626893317</v>
      </c>
      <c r="I278" s="75">
        <f>(INDEX('Resin Fractions'!$A$24:$I$41,MATCH('Waste Estimate from Population'!$A278,'Resin Fractions'!$A$24:$A$41,0),MATCH('Waste Estimate from Population'!I$1,'Resin Fractions'!$A$24:$I$24,0)))*(VLOOKUP($A278,'Waste Per Capita'!$A$3:$C$18,3,FALSE))*$C278</f>
        <v>1221.1142853238521</v>
      </c>
      <c r="J278" s="75">
        <f>(INDEX('Resin Fractions'!$A$24:$I$41,MATCH('Waste Estimate from Population'!$A278,'Resin Fractions'!$A$24:$A$41,0),MATCH('Waste Estimate from Population'!J$1,'Resin Fractions'!$A$24:$I$24,0)))*(VLOOKUP($A278,'Waste Per Capita'!$A$3:$C$18,3,FALSE))*$C278</f>
        <v>2093.9570446758303</v>
      </c>
      <c r="K278" s="75">
        <f>(INDEX('Resin Fractions'!$A$24:$I$41,MATCH('Waste Estimate from Population'!$A278,'Resin Fractions'!$A$24:$A$41,0),MATCH('Waste Estimate from Population'!K$1,'Resin Fractions'!$A$24:$I$24,0)))*(VLOOKUP($A278,'Waste Per Capita'!$A$3:$C$18,3,FALSE))*$C278</f>
        <v>26439.824082079489</v>
      </c>
    </row>
    <row r="279" spans="1:11" x14ac:dyDescent="0.2">
      <c r="A279" s="13">
        <v>2016</v>
      </c>
      <c r="B279" s="68" t="s">
        <v>124</v>
      </c>
      <c r="C279" s="70">
        <v>767099</v>
      </c>
      <c r="D279" s="75">
        <f>(INDEX('Resin Fractions'!$A$24:$I$41,MATCH('Waste Estimate from Population'!$A279,'Resin Fractions'!$A$24:$A$41,0),MATCH('Waste Estimate from Population'!D$1,'Resin Fractions'!$A$24:$I$24,0)))*(VLOOKUP($A279,'Waste Per Capita'!$A$3:$C$18,3,FALSE))*$C279</f>
        <v>6193.6343486688629</v>
      </c>
      <c r="E279" s="75">
        <f>(INDEX('Resin Fractions'!$A$24:$I$41,MATCH('Waste Estimate from Population'!$A279,'Resin Fractions'!$A$24:$A$41,0),MATCH('Waste Estimate from Population'!E$1,'Resin Fractions'!$A$24:$I$24,0)))*(VLOOKUP($A279,'Waste Per Capita'!$A$3:$C$18,3,FALSE))*$C279</f>
        <v>12031.812964146015</v>
      </c>
      <c r="F279" s="75">
        <f>(INDEX('Resin Fractions'!$A$24:$I$41,MATCH('Waste Estimate from Population'!$A279,'Resin Fractions'!$A$24:$A$41,0),MATCH('Waste Estimate from Population'!F$1,'Resin Fractions'!$A$24:$I$24,0)))*(VLOOKUP($A279,'Waste Per Capita'!$A$3:$C$18,3,FALSE))*$C279</f>
        <v>15487.564221341325</v>
      </c>
      <c r="G279" s="75">
        <f>(INDEX('Resin Fractions'!$A$24:$I$41,MATCH('Waste Estimate from Population'!$A279,'Resin Fractions'!$A$24:$A$41,0),MATCH('Waste Estimate from Population'!G$1,'Resin Fractions'!$A$24:$I$24,0)))*(VLOOKUP($A279,'Waste Per Capita'!$A$3:$C$18,3,FALSE))*$C279</f>
        <v>28988.515717417689</v>
      </c>
      <c r="H279" s="75">
        <f>(INDEX('Resin Fractions'!$A$24:$I$41,MATCH('Waste Estimate from Population'!$A279,'Resin Fractions'!$A$24:$A$41,0),MATCH('Waste Estimate from Population'!H$1,'Resin Fractions'!$A$24:$I$24,0)))*(VLOOKUP($A279,'Waste Per Capita'!$A$3:$C$18,3,FALSE))*$C279</f>
        <v>1175.7475135273253</v>
      </c>
      <c r="I279" s="75">
        <f>(INDEX('Resin Fractions'!$A$24:$I$41,MATCH('Waste Estimate from Population'!$A279,'Resin Fractions'!$A$24:$A$41,0),MATCH('Waste Estimate from Population'!I$1,'Resin Fractions'!$A$24:$I$24,0)))*(VLOOKUP($A279,'Waste Per Capita'!$A$3:$C$18,3,FALSE))*$C279</f>
        <v>3373.0718576529021</v>
      </c>
      <c r="J279" s="75">
        <f>(INDEX('Resin Fractions'!$A$24:$I$41,MATCH('Waste Estimate from Population'!$A279,'Resin Fractions'!$A$24:$A$41,0),MATCH('Waste Estimate from Population'!J$1,'Resin Fractions'!$A$24:$I$24,0)))*(VLOOKUP($A279,'Waste Per Capita'!$A$3:$C$18,3,FALSE))*$C279</f>
        <v>5784.1167394556251</v>
      </c>
      <c r="K279" s="75">
        <f>(INDEX('Resin Fractions'!$A$24:$I$41,MATCH('Waste Estimate from Population'!$A279,'Resin Fractions'!$A$24:$A$41,0),MATCH('Waste Estimate from Population'!K$1,'Resin Fractions'!$A$24:$I$24,0)))*(VLOOKUP($A279,'Waste Per Capita'!$A$3:$C$18,3,FALSE))*$C279</f>
        <v>73034.463362209732</v>
      </c>
    </row>
    <row r="280" spans="1:11" x14ac:dyDescent="0.2">
      <c r="A280" s="13">
        <v>2016</v>
      </c>
      <c r="B280" s="68" t="s">
        <v>125</v>
      </c>
      <c r="C280" s="70">
        <v>445341</v>
      </c>
      <c r="D280" s="75">
        <f>(INDEX('Resin Fractions'!$A$24:$I$41,MATCH('Waste Estimate from Population'!$A280,'Resin Fractions'!$A$24:$A$41,0),MATCH('Waste Estimate from Population'!D$1,'Resin Fractions'!$A$24:$I$24,0)))*(VLOOKUP($A280,'Waste Per Capita'!$A$3:$C$18,3,FALSE))*$C280</f>
        <v>3595.7279496786464</v>
      </c>
      <c r="E280" s="75">
        <f>(INDEX('Resin Fractions'!$A$24:$I$41,MATCH('Waste Estimate from Population'!$A280,'Resin Fractions'!$A$24:$A$41,0),MATCH('Waste Estimate from Population'!E$1,'Resin Fractions'!$A$24:$I$24,0)))*(VLOOKUP($A280,'Waste Per Capita'!$A$3:$C$18,3,FALSE))*$C280</f>
        <v>6985.0952970421686</v>
      </c>
      <c r="F280" s="75">
        <f>(INDEX('Resin Fractions'!$A$24:$I$41,MATCH('Waste Estimate from Population'!$A280,'Resin Fractions'!$A$24:$A$41,0),MATCH('Waste Estimate from Population'!F$1,'Resin Fractions'!$A$24:$I$24,0)))*(VLOOKUP($A280,'Waste Per Capita'!$A$3:$C$18,3,FALSE))*$C280</f>
        <v>8991.3392376947013</v>
      </c>
      <c r="G280" s="75">
        <f>(INDEX('Resin Fractions'!$A$24:$I$41,MATCH('Waste Estimate from Population'!$A280,'Resin Fractions'!$A$24:$A$41,0),MATCH('Waste Estimate from Population'!G$1,'Resin Fractions'!$A$24:$I$24,0)))*(VLOOKUP($A280,'Waste Per Capita'!$A$3:$C$18,3,FALSE))*$C280</f>
        <v>16829.346118441703</v>
      </c>
      <c r="H280" s="75">
        <f>(INDEX('Resin Fractions'!$A$24:$I$41,MATCH('Waste Estimate from Population'!$A280,'Resin Fractions'!$A$24:$A$41,0),MATCH('Waste Estimate from Population'!H$1,'Resin Fractions'!$A$24:$I$24,0)))*(VLOOKUP($A280,'Waste Per Capita'!$A$3:$C$18,3,FALSE))*$C280</f>
        <v>682.58278712626736</v>
      </c>
      <c r="I280" s="75">
        <f>(INDEX('Resin Fractions'!$A$24:$I$41,MATCH('Waste Estimate from Population'!$A280,'Resin Fractions'!$A$24:$A$41,0),MATCH('Waste Estimate from Population'!I$1,'Resin Fractions'!$A$24:$I$24,0)))*(VLOOKUP($A280,'Waste Per Capita'!$A$3:$C$18,3,FALSE))*$C280</f>
        <v>1958.2442346541986</v>
      </c>
      <c r="J280" s="75">
        <f>(INDEX('Resin Fractions'!$A$24:$I$41,MATCH('Waste Estimate from Population'!$A280,'Resin Fractions'!$A$24:$A$41,0),MATCH('Waste Estimate from Population'!J$1,'Resin Fractions'!$A$24:$I$24,0)))*(VLOOKUP($A280,'Waste Per Capita'!$A$3:$C$18,3,FALSE))*$C280</f>
        <v>3357.9816071535843</v>
      </c>
      <c r="K280" s="75">
        <f>(INDEX('Resin Fractions'!$A$24:$I$41,MATCH('Waste Estimate from Population'!$A280,'Resin Fractions'!$A$24:$A$41,0),MATCH('Waste Estimate from Population'!K$1,'Resin Fractions'!$A$24:$I$24,0)))*(VLOOKUP($A280,'Waste Per Capita'!$A$3:$C$18,3,FALSE))*$C280</f>
        <v>42400.317231791261</v>
      </c>
    </row>
    <row r="281" spans="1:11" x14ac:dyDescent="0.2">
      <c r="A281" s="13">
        <v>2016</v>
      </c>
      <c r="B281" s="68" t="s">
        <v>126</v>
      </c>
      <c r="C281" s="70">
        <v>1928438</v>
      </c>
      <c r="D281" s="75">
        <f>(INDEX('Resin Fractions'!$A$24:$I$41,MATCH('Waste Estimate from Population'!$A281,'Resin Fractions'!$A$24:$A$41,0),MATCH('Waste Estimate from Population'!D$1,'Resin Fractions'!$A$24:$I$24,0)))*(VLOOKUP($A281,'Waste Per Capita'!$A$3:$C$18,3,FALSE))*$C281</f>
        <v>15570.402042080988</v>
      </c>
      <c r="E281" s="75">
        <f>(INDEX('Resin Fractions'!$A$24:$I$41,MATCH('Waste Estimate from Population'!$A281,'Resin Fractions'!$A$24:$A$41,0),MATCH('Waste Estimate from Population'!E$1,'Resin Fractions'!$A$24:$I$24,0)))*(VLOOKUP($A281,'Waste Per Capita'!$A$3:$C$18,3,FALSE))*$C281</f>
        <v>30247.211023546912</v>
      </c>
      <c r="F281" s="75">
        <f>(INDEX('Resin Fractions'!$A$24:$I$41,MATCH('Waste Estimate from Population'!$A281,'Resin Fractions'!$A$24:$A$41,0),MATCH('Waste Estimate from Population'!F$1,'Resin Fractions'!$A$24:$I$24,0)))*(VLOOKUP($A281,'Waste Per Capita'!$A$3:$C$18,3,FALSE))*$C281</f>
        <v>38934.749454601064</v>
      </c>
      <c r="G281" s="75">
        <f>(INDEX('Resin Fractions'!$A$24:$I$41,MATCH('Waste Estimate from Population'!$A281,'Resin Fractions'!$A$24:$A$41,0),MATCH('Waste Estimate from Population'!G$1,'Resin Fractions'!$A$24:$I$24,0)))*(VLOOKUP($A281,'Waste Per Capita'!$A$3:$C$18,3,FALSE))*$C281</f>
        <v>72875.281121557375</v>
      </c>
      <c r="H281" s="75">
        <f>(INDEX('Resin Fractions'!$A$24:$I$41,MATCH('Waste Estimate from Population'!$A281,'Resin Fractions'!$A$24:$A$41,0),MATCH('Waste Estimate from Population'!H$1,'Resin Fractions'!$A$24:$I$24,0)))*(VLOOKUP($A281,'Waste Per Capita'!$A$3:$C$18,3,FALSE))*$C281</f>
        <v>2955.7543204874573</v>
      </c>
      <c r="I281" s="75">
        <f>(INDEX('Resin Fractions'!$A$24:$I$41,MATCH('Waste Estimate from Population'!$A281,'Resin Fractions'!$A$24:$A$41,0),MATCH('Waste Estimate from Population'!I$1,'Resin Fractions'!$A$24:$I$24,0)))*(VLOOKUP($A281,'Waste Per Capita'!$A$3:$C$18,3,FALSE))*$C281</f>
        <v>8479.6876896312569</v>
      </c>
      <c r="J281" s="75">
        <f>(INDEX('Resin Fractions'!$A$24:$I$41,MATCH('Waste Estimate from Population'!$A281,'Resin Fractions'!$A$24:$A$41,0),MATCH('Waste Estimate from Population'!J$1,'Resin Fractions'!$A$24:$I$24,0)))*(VLOOKUP($A281,'Waste Per Capita'!$A$3:$C$18,3,FALSE))*$C281</f>
        <v>14540.900870425234</v>
      </c>
      <c r="K281" s="75">
        <f>(INDEX('Resin Fractions'!$A$24:$I$41,MATCH('Waste Estimate from Population'!$A281,'Resin Fractions'!$A$24:$A$41,0),MATCH('Waste Estimate from Population'!K$1,'Resin Fractions'!$A$24:$I$24,0)))*(VLOOKUP($A281,'Waste Per Capita'!$A$3:$C$18,3,FALSE))*$C281</f>
        <v>183603.98652233026</v>
      </c>
    </row>
    <row r="282" spans="1:11" x14ac:dyDescent="0.2">
      <c r="A282" s="13">
        <v>2016</v>
      </c>
      <c r="B282" s="68" t="s">
        <v>127</v>
      </c>
      <c r="C282" s="70">
        <v>275101</v>
      </c>
      <c r="D282" s="75">
        <f>(INDEX('Resin Fractions'!$A$24:$I$41,MATCH('Waste Estimate from Population'!$A282,'Resin Fractions'!$A$24:$A$41,0),MATCH('Waste Estimate from Population'!D$1,'Resin Fractions'!$A$24:$I$24,0)))*(VLOOKUP($A282,'Waste Per Capita'!$A$3:$C$18,3,FALSE))*$C282</f>
        <v>2221.193096266783</v>
      </c>
      <c r="E282" s="75">
        <f>(INDEX('Resin Fractions'!$A$24:$I$41,MATCH('Waste Estimate from Population'!$A282,'Resin Fractions'!$A$24:$A$41,0),MATCH('Waste Estimate from Population'!E$1,'Resin Fractions'!$A$24:$I$24,0)))*(VLOOKUP($A282,'Waste Per Capita'!$A$3:$C$18,3,FALSE))*$C282</f>
        <v>4314.9108240911964</v>
      </c>
      <c r="F282" s="75">
        <f>(INDEX('Resin Fractions'!$A$24:$I$41,MATCH('Waste Estimate from Population'!$A282,'Resin Fractions'!$A$24:$A$41,0),MATCH('Waste Estimate from Population'!F$1,'Resin Fractions'!$A$24:$I$24,0)))*(VLOOKUP($A282,'Waste Per Capita'!$A$3:$C$18,3,FALSE))*$C282</f>
        <v>5554.230164366294</v>
      </c>
      <c r="G282" s="75">
        <f>(INDEX('Resin Fractions'!$A$24:$I$41,MATCH('Waste Estimate from Population'!$A282,'Resin Fractions'!$A$24:$A$41,0),MATCH('Waste Estimate from Population'!G$1,'Resin Fractions'!$A$24:$I$24,0)))*(VLOOKUP($A282,'Waste Per Capita'!$A$3:$C$18,3,FALSE))*$C282</f>
        <v>10396.011026448117</v>
      </c>
      <c r="H282" s="75">
        <f>(INDEX('Resin Fractions'!$A$24:$I$41,MATCH('Waste Estimate from Population'!$A282,'Resin Fractions'!$A$24:$A$41,0),MATCH('Waste Estimate from Population'!H$1,'Resin Fractions'!$A$24:$I$24,0)))*(VLOOKUP($A282,'Waste Per Capita'!$A$3:$C$18,3,FALSE))*$C282</f>
        <v>421.65263768937348</v>
      </c>
      <c r="I282" s="75">
        <f>(INDEX('Resin Fractions'!$A$24:$I$41,MATCH('Waste Estimate from Population'!$A282,'Resin Fractions'!$A$24:$A$41,0),MATCH('Waste Estimate from Population'!I$1,'Resin Fractions'!$A$24:$I$24,0)))*(VLOOKUP($A282,'Waste Per Capita'!$A$3:$C$18,3,FALSE))*$C282</f>
        <v>1209.6684275591169</v>
      </c>
      <c r="J282" s="75">
        <f>(INDEX('Resin Fractions'!$A$24:$I$41,MATCH('Waste Estimate from Population'!$A282,'Resin Fractions'!$A$24:$A$41,0),MATCH('Waste Estimate from Population'!J$1,'Resin Fractions'!$A$24:$I$24,0)))*(VLOOKUP($A282,'Waste Per Capita'!$A$3:$C$18,3,FALSE))*$C282</f>
        <v>2074.3297789998187</v>
      </c>
      <c r="K282" s="75">
        <f>(INDEX('Resin Fractions'!$A$24:$I$41,MATCH('Waste Estimate from Population'!$A282,'Resin Fractions'!$A$24:$A$41,0),MATCH('Waste Estimate from Population'!K$1,'Resin Fractions'!$A$24:$I$24,0)))*(VLOOKUP($A282,'Waste Per Capita'!$A$3:$C$18,3,FALSE))*$C282</f>
        <v>26191.995955420698</v>
      </c>
    </row>
    <row r="283" spans="1:11" x14ac:dyDescent="0.2">
      <c r="A283" s="13">
        <v>2016</v>
      </c>
      <c r="B283" s="68" t="s">
        <v>128</v>
      </c>
      <c r="C283" s="70">
        <v>177785</v>
      </c>
      <c r="D283" s="75">
        <f>(INDEX('Resin Fractions'!$A$24:$I$41,MATCH('Waste Estimate from Population'!$A283,'Resin Fractions'!$A$24:$A$41,0),MATCH('Waste Estimate from Population'!D$1,'Resin Fractions'!$A$24:$I$24,0)))*(VLOOKUP($A283,'Waste Per Capita'!$A$3:$C$18,3,FALSE))*$C283</f>
        <v>1435.4539409881825</v>
      </c>
      <c r="E283" s="75">
        <f>(INDEX('Resin Fractions'!$A$24:$I$41,MATCH('Waste Estimate from Population'!$A283,'Resin Fractions'!$A$24:$A$41,0),MATCH('Waste Estimate from Population'!E$1,'Resin Fractions'!$A$24:$I$24,0)))*(VLOOKUP($A283,'Waste Per Capita'!$A$3:$C$18,3,FALSE))*$C283</f>
        <v>2788.5264715906283</v>
      </c>
      <c r="F283" s="75">
        <f>(INDEX('Resin Fractions'!$A$24:$I$41,MATCH('Waste Estimate from Population'!$A283,'Resin Fractions'!$A$24:$A$41,0),MATCH('Waste Estimate from Population'!F$1,'Resin Fractions'!$A$24:$I$24,0)))*(VLOOKUP($A283,'Waste Per Capita'!$A$3:$C$18,3,FALSE))*$C283</f>
        <v>3589.4410044742172</v>
      </c>
      <c r="G283" s="75">
        <f>(INDEX('Resin Fractions'!$A$24:$I$41,MATCH('Waste Estimate from Population'!$A283,'Resin Fractions'!$A$24:$A$41,0),MATCH('Waste Estimate from Population'!G$1,'Resin Fractions'!$A$24:$I$24,0)))*(VLOOKUP($A283,'Waste Per Capita'!$A$3:$C$18,3,FALSE))*$C283</f>
        <v>6718.4591126062005</v>
      </c>
      <c r="H283" s="75">
        <f>(INDEX('Resin Fractions'!$A$24:$I$41,MATCH('Waste Estimate from Population'!$A283,'Resin Fractions'!$A$24:$A$41,0),MATCH('Waste Estimate from Population'!H$1,'Resin Fractions'!$A$24:$I$24,0)))*(VLOOKUP($A283,'Waste Per Capita'!$A$3:$C$18,3,FALSE))*$C283</f>
        <v>272.49451725586334</v>
      </c>
      <c r="I283" s="75">
        <f>(INDEX('Resin Fractions'!$A$24:$I$41,MATCH('Waste Estimate from Population'!$A283,'Resin Fractions'!$A$24:$A$41,0),MATCH('Waste Estimate from Population'!I$1,'Resin Fractions'!$A$24:$I$24,0)))*(VLOOKUP($A283,'Waste Per Capita'!$A$3:$C$18,3,FALSE))*$C283</f>
        <v>781.75252504933678</v>
      </c>
      <c r="J283" s="75">
        <f>(INDEX('Resin Fractions'!$A$24:$I$41,MATCH('Waste Estimate from Population'!$A283,'Resin Fractions'!$A$24:$A$41,0),MATCH('Waste Estimate from Population'!J$1,'Resin Fractions'!$A$24:$I$24,0)))*(VLOOKUP($A283,'Waste Per Capita'!$A$3:$C$18,3,FALSE))*$C283</f>
        <v>1340.5429996964124</v>
      </c>
      <c r="K283" s="75">
        <f>(INDEX('Resin Fractions'!$A$24:$I$41,MATCH('Waste Estimate from Population'!$A283,'Resin Fractions'!$A$24:$A$41,0),MATCH('Waste Estimate from Population'!K$1,'Resin Fractions'!$A$24:$I$24,0)))*(VLOOKUP($A283,'Waste Per Capita'!$A$3:$C$18,3,FALSE))*$C283</f>
        <v>16926.670571660841</v>
      </c>
    </row>
    <row r="284" spans="1:11" x14ac:dyDescent="0.2">
      <c r="A284" s="13">
        <v>2016</v>
      </c>
      <c r="B284" s="68" t="s">
        <v>129</v>
      </c>
      <c r="C284" s="70">
        <v>3201</v>
      </c>
      <c r="D284" s="75">
        <f>(INDEX('Resin Fractions'!$A$24:$I$41,MATCH('Waste Estimate from Population'!$A284,'Resin Fractions'!$A$24:$A$41,0),MATCH('Waste Estimate from Population'!D$1,'Resin Fractions'!$A$24:$I$24,0)))*(VLOOKUP($A284,'Waste Per Capita'!$A$3:$C$18,3,FALSE))*$C284</f>
        <v>25.845195405142007</v>
      </c>
      <c r="E284" s="75">
        <f>(INDEX('Resin Fractions'!$A$24:$I$41,MATCH('Waste Estimate from Population'!$A284,'Resin Fractions'!$A$24:$A$41,0),MATCH('Waste Estimate from Population'!E$1,'Resin Fractions'!$A$24:$I$24,0)))*(VLOOKUP($A284,'Waste Per Capita'!$A$3:$C$18,3,FALSE))*$C284</f>
        <v>50.207122285691149</v>
      </c>
      <c r="F284" s="75">
        <f>(INDEX('Resin Fractions'!$A$24:$I$41,MATCH('Waste Estimate from Population'!$A284,'Resin Fractions'!$A$24:$A$41,0),MATCH('Waste Estimate from Population'!F$1,'Resin Fractions'!$A$24:$I$24,0)))*(VLOOKUP($A284,'Waste Per Capita'!$A$3:$C$18,3,FALSE))*$C284</f>
        <v>64.627503193868819</v>
      </c>
      <c r="G284" s="75">
        <f>(INDEX('Resin Fractions'!$A$24:$I$41,MATCH('Waste Estimate from Population'!$A284,'Resin Fractions'!$A$24:$A$41,0),MATCH('Waste Estimate from Population'!G$1,'Resin Fractions'!$A$24:$I$24,0)))*(VLOOKUP($A284,'Waste Per Capita'!$A$3:$C$18,3,FALSE))*$C284</f>
        <v>120.96514115056078</v>
      </c>
      <c r="H284" s="75">
        <f>(INDEX('Resin Fractions'!$A$24:$I$41,MATCH('Waste Estimate from Population'!$A284,'Resin Fractions'!$A$24:$A$41,0),MATCH('Waste Estimate from Population'!H$1,'Resin Fractions'!$A$24:$I$24,0)))*(VLOOKUP($A284,'Waste Per Capita'!$A$3:$C$18,3,FALSE))*$C284</f>
        <v>4.9062347764773104</v>
      </c>
      <c r="I284" s="75">
        <f>(INDEX('Resin Fractions'!$A$24:$I$41,MATCH('Waste Estimate from Population'!$A284,'Resin Fractions'!$A$24:$A$41,0),MATCH('Waste Estimate from Population'!I$1,'Resin Fractions'!$A$24:$I$24,0)))*(VLOOKUP($A284,'Waste Per Capita'!$A$3:$C$18,3,FALSE))*$C284</f>
        <v>14.075370996894716</v>
      </c>
      <c r="J284" s="75">
        <f>(INDEX('Resin Fractions'!$A$24:$I$41,MATCH('Waste Estimate from Population'!$A284,'Resin Fractions'!$A$24:$A$41,0),MATCH('Waste Estimate from Population'!J$1,'Resin Fractions'!$A$24:$I$24,0)))*(VLOOKUP($A284,'Waste Per Capita'!$A$3:$C$18,3,FALSE))*$C284</f>
        <v>24.136334010339546</v>
      </c>
      <c r="K284" s="75">
        <f>(INDEX('Resin Fractions'!$A$24:$I$41,MATCH('Waste Estimate from Population'!$A284,'Resin Fractions'!$A$24:$A$41,0),MATCH('Waste Estimate from Population'!K$1,'Resin Fractions'!$A$24:$I$24,0)))*(VLOOKUP($A284,'Waste Per Capita'!$A$3:$C$18,3,FALSE))*$C284</f>
        <v>304.76290181897429</v>
      </c>
    </row>
    <row r="285" spans="1:11" x14ac:dyDescent="0.2">
      <c r="A285" s="13">
        <v>2016</v>
      </c>
      <c r="B285" s="68" t="s">
        <v>130</v>
      </c>
      <c r="C285" s="70">
        <v>44704</v>
      </c>
      <c r="D285" s="75">
        <f>(INDEX('Resin Fractions'!$A$24:$I$41,MATCH('Waste Estimate from Population'!$A285,'Resin Fractions'!$A$24:$A$41,0),MATCH('Waste Estimate from Population'!D$1,'Resin Fractions'!$A$24:$I$24,0)))*(VLOOKUP($A285,'Waste Per Capita'!$A$3:$C$18,3,FALSE))*$C285</f>
        <v>360.94458462713789</v>
      </c>
      <c r="E285" s="75">
        <f>(INDEX('Resin Fractions'!$A$24:$I$41,MATCH('Waste Estimate from Population'!$A285,'Resin Fractions'!$A$24:$A$41,0),MATCH('Waste Estimate from Population'!E$1,'Resin Fractions'!$A$24:$I$24,0)))*(VLOOKUP($A285,'Waste Per Capita'!$A$3:$C$18,3,FALSE))*$C285</f>
        <v>701.17438133693759</v>
      </c>
      <c r="F285" s="75">
        <f>(INDEX('Resin Fractions'!$A$24:$I$41,MATCH('Waste Estimate from Population'!$A285,'Resin Fractions'!$A$24:$A$41,0),MATCH('Waste Estimate from Population'!F$1,'Resin Fractions'!$A$24:$I$24,0)))*(VLOOKUP($A285,'Waste Per Capita'!$A$3:$C$18,3,FALSE))*$C285</f>
        <v>902.56416831574882</v>
      </c>
      <c r="G285" s="75">
        <f>(INDEX('Resin Fractions'!$A$24:$I$41,MATCH('Waste Estimate from Population'!$A285,'Resin Fractions'!$A$24:$A$41,0),MATCH('Waste Estimate from Population'!G$1,'Resin Fractions'!$A$24:$I$24,0)))*(VLOOKUP($A285,'Waste Per Capita'!$A$3:$C$18,3,FALSE))*$C285</f>
        <v>1689.3550984050826</v>
      </c>
      <c r="H285" s="75">
        <f>(INDEX('Resin Fractions'!$A$24:$I$41,MATCH('Waste Estimate from Population'!$A285,'Resin Fractions'!$A$24:$A$41,0),MATCH('Waste Estimate from Population'!H$1,'Resin Fractions'!$A$24:$I$24,0)))*(VLOOKUP($A285,'Waste Per Capita'!$A$3:$C$18,3,FALSE))*$C285</f>
        <v>68.518687737470074</v>
      </c>
      <c r="I285" s="75">
        <f>(INDEX('Resin Fractions'!$A$24:$I$41,MATCH('Waste Estimate from Population'!$A285,'Resin Fractions'!$A$24:$A$41,0),MATCH('Waste Estimate from Population'!I$1,'Resin Fractions'!$A$24:$I$24,0)))*(VLOOKUP($A285,'Waste Per Capita'!$A$3:$C$18,3,FALSE))*$C285</f>
        <v>196.57150423154684</v>
      </c>
      <c r="J285" s="75">
        <f>(INDEX('Resin Fractions'!$A$24:$I$41,MATCH('Waste Estimate from Population'!$A285,'Resin Fractions'!$A$24:$A$41,0),MATCH('Waste Estimate from Population'!J$1,'Resin Fractions'!$A$24:$I$24,0)))*(VLOOKUP($A285,'Waste Per Capita'!$A$3:$C$18,3,FALSE))*$C285</f>
        <v>337.07924885917498</v>
      </c>
      <c r="K285" s="75">
        <f>(INDEX('Resin Fractions'!$A$24:$I$41,MATCH('Waste Estimate from Population'!$A285,'Resin Fractions'!$A$24:$A$41,0),MATCH('Waste Estimate from Population'!K$1,'Resin Fractions'!$A$24:$I$24,0)))*(VLOOKUP($A285,'Waste Per Capita'!$A$3:$C$18,3,FALSE))*$C285</f>
        <v>4256.2076735130986</v>
      </c>
    </row>
    <row r="286" spans="1:11" x14ac:dyDescent="0.2">
      <c r="A286" s="13">
        <v>2016</v>
      </c>
      <c r="B286" s="68" t="s">
        <v>131</v>
      </c>
      <c r="C286" s="70">
        <v>430315</v>
      </c>
      <c r="D286" s="75">
        <f>(INDEX('Resin Fractions'!$A$24:$I$41,MATCH('Waste Estimate from Population'!$A286,'Resin Fractions'!$A$24:$A$41,0),MATCH('Waste Estimate from Population'!D$1,'Resin Fractions'!$A$24:$I$24,0)))*(VLOOKUP($A286,'Waste Per Capita'!$A$3:$C$18,3,FALSE))*$C286</f>
        <v>3474.4065169521036</v>
      </c>
      <c r="E286" s="75">
        <f>(INDEX('Resin Fractions'!$A$24:$I$41,MATCH('Waste Estimate from Population'!$A286,'Resin Fractions'!$A$24:$A$41,0),MATCH('Waste Estimate from Population'!E$1,'Resin Fractions'!$A$24:$I$24,0)))*(VLOOKUP($A286,'Waste Per Capita'!$A$3:$C$18,3,FALSE))*$C286</f>
        <v>6749.4151285120861</v>
      </c>
      <c r="F286" s="75">
        <f>(INDEX('Resin Fractions'!$A$24:$I$41,MATCH('Waste Estimate from Population'!$A286,'Resin Fractions'!$A$24:$A$41,0),MATCH('Waste Estimate from Population'!F$1,'Resin Fractions'!$A$24:$I$24,0)))*(VLOOKUP($A286,'Waste Per Capita'!$A$3:$C$18,3,FALSE))*$C286</f>
        <v>8687.9675216712476</v>
      </c>
      <c r="G286" s="75">
        <f>(INDEX('Resin Fractions'!$A$24:$I$41,MATCH('Waste Estimate from Population'!$A286,'Resin Fractions'!$A$24:$A$41,0),MATCH('Waste Estimate from Population'!G$1,'Resin Fractions'!$A$24:$I$24,0)))*(VLOOKUP($A286,'Waste Per Capita'!$A$3:$C$18,3,FALSE))*$C286</f>
        <v>16261.516624243537</v>
      </c>
      <c r="H286" s="75">
        <f>(INDEX('Resin Fractions'!$A$24:$I$41,MATCH('Waste Estimate from Population'!$A286,'Resin Fractions'!$A$24:$A$41,0),MATCH('Waste Estimate from Population'!H$1,'Resin Fractions'!$A$24:$I$24,0)))*(VLOOKUP($A286,'Waste Per Capita'!$A$3:$C$18,3,FALSE))*$C286</f>
        <v>659.55214552947007</v>
      </c>
      <c r="I286" s="75">
        <f>(INDEX('Resin Fractions'!$A$24:$I$41,MATCH('Waste Estimate from Population'!$A286,'Resin Fractions'!$A$24:$A$41,0),MATCH('Waste Estimate from Population'!I$1,'Resin Fractions'!$A$24:$I$24,0)))*(VLOOKUP($A286,'Waste Per Capita'!$A$3:$C$18,3,FALSE))*$C286</f>
        <v>1892.1722182220399</v>
      </c>
      <c r="J286" s="75">
        <f>(INDEX('Resin Fractions'!$A$24:$I$41,MATCH('Waste Estimate from Population'!$A286,'Resin Fractions'!$A$24:$A$41,0),MATCH('Waste Estimate from Population'!J$1,'Resin Fractions'!$A$24:$I$24,0)))*(VLOOKUP($A286,'Waste Per Capita'!$A$3:$C$18,3,FALSE))*$C286</f>
        <v>3244.6818399435369</v>
      </c>
      <c r="K286" s="75">
        <f>(INDEX('Resin Fractions'!$A$24:$I$41,MATCH('Waste Estimate from Population'!$A286,'Resin Fractions'!$A$24:$A$41,0),MATCH('Waste Estimate from Population'!K$1,'Resin Fractions'!$A$24:$I$24,0)))*(VLOOKUP($A286,'Waste Per Capita'!$A$3:$C$18,3,FALSE))*$C286</f>
        <v>40969.711995074016</v>
      </c>
    </row>
    <row r="287" spans="1:11" x14ac:dyDescent="0.2">
      <c r="A287" s="13">
        <v>2016</v>
      </c>
      <c r="B287" s="68" t="s">
        <v>132</v>
      </c>
      <c r="C287" s="70">
        <v>502338</v>
      </c>
      <c r="D287" s="75">
        <f>(INDEX('Resin Fractions'!$A$24:$I$41,MATCH('Waste Estimate from Population'!$A287,'Resin Fractions'!$A$24:$A$41,0),MATCH('Waste Estimate from Population'!D$1,'Resin Fractions'!$A$24:$I$24,0)))*(VLOOKUP($A287,'Waste Per Capita'!$A$3:$C$18,3,FALSE))*$C287</f>
        <v>4055.9274506180027</v>
      </c>
      <c r="E287" s="75">
        <f>(INDEX('Resin Fractions'!$A$24:$I$41,MATCH('Waste Estimate from Population'!$A287,'Resin Fractions'!$A$24:$A$41,0),MATCH('Waste Estimate from Population'!E$1,'Resin Fractions'!$A$24:$I$24,0)))*(VLOOKUP($A287,'Waste Per Capita'!$A$3:$C$18,3,FALSE))*$C287</f>
        <v>7879.0832223522402</v>
      </c>
      <c r="F287" s="75">
        <f>(INDEX('Resin Fractions'!$A$24:$I$41,MATCH('Waste Estimate from Population'!$A287,'Resin Fractions'!$A$24:$A$41,0),MATCH('Waste Estimate from Population'!F$1,'Resin Fractions'!$A$24:$I$24,0)))*(VLOOKUP($A287,'Waste Per Capita'!$A$3:$C$18,3,FALSE))*$C287</f>
        <v>10142.096438426017</v>
      </c>
      <c r="G287" s="75">
        <f>(INDEX('Resin Fractions'!$A$24:$I$41,MATCH('Waste Estimate from Population'!$A287,'Resin Fractions'!$A$24:$A$41,0),MATCH('Waste Estimate from Population'!G$1,'Resin Fractions'!$A$24:$I$24,0)))*(VLOOKUP($A287,'Waste Per Capita'!$A$3:$C$18,3,FALSE))*$C287</f>
        <v>18983.251195029803</v>
      </c>
      <c r="H287" s="75">
        <f>(INDEX('Resin Fractions'!$A$24:$I$41,MATCH('Waste Estimate from Population'!$A287,'Resin Fractions'!$A$24:$A$41,0),MATCH('Waste Estimate from Population'!H$1,'Resin Fractions'!$A$24:$I$24,0)))*(VLOOKUP($A287,'Waste Per Capita'!$A$3:$C$18,3,FALSE))*$C287</f>
        <v>769.94319435990599</v>
      </c>
      <c r="I287" s="75">
        <f>(INDEX('Resin Fractions'!$A$24:$I$41,MATCH('Waste Estimate from Population'!$A287,'Resin Fractions'!$A$24:$A$41,0),MATCH('Waste Estimate from Population'!I$1,'Resin Fractions'!$A$24:$I$24,0)))*(VLOOKUP($A287,'Waste Per Capita'!$A$3:$C$18,3,FALSE))*$C287</f>
        <v>2208.8702642418302</v>
      </c>
      <c r="J287" s="75">
        <f>(INDEX('Resin Fractions'!$A$24:$I$41,MATCH('Waste Estimate from Population'!$A287,'Resin Fractions'!$A$24:$A$41,0),MATCH('Waste Estimate from Population'!J$1,'Resin Fractions'!$A$24:$I$24,0)))*(VLOOKUP($A287,'Waste Per Capita'!$A$3:$C$18,3,FALSE))*$C287</f>
        <v>3787.7531253002021</v>
      </c>
      <c r="K287" s="75">
        <f>(INDEX('Resin Fractions'!$A$24:$I$41,MATCH('Waste Estimate from Population'!$A287,'Resin Fractions'!$A$24:$A$41,0),MATCH('Waste Estimate from Population'!K$1,'Resin Fractions'!$A$24:$I$24,0)))*(VLOOKUP($A287,'Waste Per Capita'!$A$3:$C$18,3,FALSE))*$C287</f>
        <v>47826.924890327995</v>
      </c>
    </row>
    <row r="288" spans="1:11" x14ac:dyDescent="0.2">
      <c r="A288" s="13">
        <v>2016</v>
      </c>
      <c r="B288" s="68" t="s">
        <v>133</v>
      </c>
      <c r="C288" s="70">
        <v>539252</v>
      </c>
      <c r="D288" s="75">
        <f>(INDEX('Resin Fractions'!$A$24:$I$41,MATCH('Waste Estimate from Population'!$A288,'Resin Fractions'!$A$24:$A$41,0),MATCH('Waste Estimate from Population'!D$1,'Resin Fractions'!$A$24:$I$24,0)))*(VLOOKUP($A288,'Waste Per Capita'!$A$3:$C$18,3,FALSE))*$C288</f>
        <v>4353.9747930689282</v>
      </c>
      <c r="E288" s="75">
        <f>(INDEX('Resin Fractions'!$A$24:$I$41,MATCH('Waste Estimate from Population'!$A288,'Resin Fractions'!$A$24:$A$41,0),MATCH('Waste Estimate from Population'!E$1,'Resin Fractions'!$A$24:$I$24,0)))*(VLOOKUP($A288,'Waste Per Capita'!$A$3:$C$18,3,FALSE))*$C288</f>
        <v>8458.0728231188768</v>
      </c>
      <c r="F288" s="75">
        <f>(INDEX('Resin Fractions'!$A$24:$I$41,MATCH('Waste Estimate from Population'!$A288,'Resin Fractions'!$A$24:$A$41,0),MATCH('Waste Estimate from Population'!F$1,'Resin Fractions'!$A$24:$I$24,0)))*(VLOOKUP($A288,'Waste Per Capita'!$A$3:$C$18,3,FALSE))*$C288</f>
        <v>10887.382178163121</v>
      </c>
      <c r="G288" s="75">
        <f>(INDEX('Resin Fractions'!$A$24:$I$41,MATCH('Waste Estimate from Population'!$A288,'Resin Fractions'!$A$24:$A$41,0),MATCH('Waste Estimate from Population'!G$1,'Resin Fractions'!$A$24:$I$24,0)))*(VLOOKUP($A288,'Waste Per Capita'!$A$3:$C$18,3,FALSE))*$C288</f>
        <v>20378.223772484289</v>
      </c>
      <c r="H288" s="75">
        <f>(INDEX('Resin Fractions'!$A$24:$I$41,MATCH('Waste Estimate from Population'!$A288,'Resin Fractions'!$A$24:$A$41,0),MATCH('Waste Estimate from Population'!H$1,'Resin Fractions'!$A$24:$I$24,0)))*(VLOOKUP($A288,'Waste Per Capita'!$A$3:$C$18,3,FALSE))*$C288</f>
        <v>826.52199802716109</v>
      </c>
      <c r="I288" s="75">
        <f>(INDEX('Resin Fractions'!$A$24:$I$41,MATCH('Waste Estimate from Population'!$A288,'Resin Fractions'!$A$24:$A$41,0),MATCH('Waste Estimate from Population'!I$1,'Resin Fractions'!$A$24:$I$24,0)))*(VLOOKUP($A288,'Waste Per Capita'!$A$3:$C$18,3,FALSE))*$C288</f>
        <v>2371.1877415862136</v>
      </c>
      <c r="J288" s="75">
        <f>(INDEX('Resin Fractions'!$A$24:$I$41,MATCH('Waste Estimate from Population'!$A288,'Resin Fractions'!$A$24:$A$41,0),MATCH('Waste Estimate from Population'!J$1,'Resin Fractions'!$A$24:$I$24,0)))*(VLOOKUP($A288,'Waste Per Capita'!$A$3:$C$18,3,FALSE))*$C288</f>
        <v>4066.0938418443052</v>
      </c>
      <c r="K288" s="75">
        <f>(INDEX('Resin Fractions'!$A$24:$I$41,MATCH('Waste Estimate from Population'!$A288,'Resin Fractions'!$A$24:$A$41,0),MATCH('Waste Estimate from Population'!K$1,'Resin Fractions'!$A$24:$I$24,0)))*(VLOOKUP($A288,'Waste Per Capita'!$A$3:$C$18,3,FALSE))*$C288</f>
        <v>51341.457148292888</v>
      </c>
    </row>
    <row r="289" spans="1:11" x14ac:dyDescent="0.2">
      <c r="A289" s="13">
        <v>2016</v>
      </c>
      <c r="B289" s="68" t="s">
        <v>134</v>
      </c>
      <c r="C289" s="70">
        <v>96823</v>
      </c>
      <c r="D289" s="75">
        <f>(INDEX('Resin Fractions'!$A$24:$I$41,MATCH('Waste Estimate from Population'!$A289,'Resin Fractions'!$A$24:$A$41,0),MATCH('Waste Estimate from Population'!D$1,'Resin Fractions'!$A$24:$I$24,0)))*(VLOOKUP($A289,'Waste Per Capita'!$A$3:$C$18,3,FALSE))*$C289</f>
        <v>781.75862377758972</v>
      </c>
      <c r="E289" s="75">
        <f>(INDEX('Resin Fractions'!$A$24:$I$41,MATCH('Waste Estimate from Population'!$A289,'Resin Fractions'!$A$24:$A$41,0),MATCH('Waste Estimate from Population'!E$1,'Resin Fractions'!$A$24:$I$24,0)))*(VLOOKUP($A289,'Waste Per Capita'!$A$3:$C$18,3,FALSE))*$C289</f>
        <v>1518.6517341666586</v>
      </c>
      <c r="F289" s="75">
        <f>(INDEX('Resin Fractions'!$A$24:$I$41,MATCH('Waste Estimate from Population'!$A289,'Resin Fractions'!$A$24:$A$41,0),MATCH('Waste Estimate from Population'!F$1,'Resin Fractions'!$A$24:$I$24,0)))*(VLOOKUP($A289,'Waste Per Capita'!$A$3:$C$18,3,FALSE))*$C289</f>
        <v>1954.8355956700909</v>
      </c>
      <c r="G289" s="75">
        <f>(INDEX('Resin Fractions'!$A$24:$I$41,MATCH('Waste Estimate from Population'!$A289,'Resin Fractions'!$A$24:$A$41,0),MATCH('Waste Estimate from Population'!G$1,'Resin Fractions'!$A$24:$I$24,0)))*(VLOOKUP($A289,'Waste Per Capita'!$A$3:$C$18,3,FALSE))*$C289</f>
        <v>3658.921543774054</v>
      </c>
      <c r="H289" s="75">
        <f>(INDEX('Resin Fractions'!$A$24:$I$41,MATCH('Waste Estimate from Population'!$A289,'Resin Fractions'!$A$24:$A$41,0),MATCH('Waste Estimate from Population'!H$1,'Resin Fractions'!$A$24:$I$24,0)))*(VLOOKUP($A289,'Waste Per Capita'!$A$3:$C$18,3,FALSE))*$C289</f>
        <v>148.40248977284057</v>
      </c>
      <c r="I289" s="75">
        <f>(INDEX('Resin Fractions'!$A$24:$I$41,MATCH('Waste Estimate from Population'!$A289,'Resin Fractions'!$A$24:$A$41,0),MATCH('Waste Estimate from Population'!I$1,'Resin Fractions'!$A$24:$I$24,0)))*(VLOOKUP($A289,'Waste Per Capita'!$A$3:$C$18,3,FALSE))*$C289</f>
        <v>425.74809310600972</v>
      </c>
      <c r="J289" s="75">
        <f>(INDEX('Resin Fractions'!$A$24:$I$41,MATCH('Waste Estimate from Population'!$A289,'Resin Fractions'!$A$24:$A$41,0),MATCH('Waste Estimate from Population'!J$1,'Resin Fractions'!$A$24:$I$24,0)))*(VLOOKUP($A289,'Waste Per Capita'!$A$3:$C$18,3,FALSE))*$C289</f>
        <v>730.06943701440355</v>
      </c>
      <c r="K289" s="75">
        <f>(INDEX('Resin Fractions'!$A$24:$I$41,MATCH('Waste Estimate from Population'!$A289,'Resin Fractions'!$A$24:$A$41,0),MATCH('Waste Estimate from Population'!K$1,'Resin Fractions'!$A$24:$I$24,0)))*(VLOOKUP($A289,'Waste Per Capita'!$A$3:$C$18,3,FALSE))*$C289</f>
        <v>9218.3875172816461</v>
      </c>
    </row>
    <row r="290" spans="1:11" x14ac:dyDescent="0.2">
      <c r="A290" s="13">
        <v>2016</v>
      </c>
      <c r="B290" s="68" t="s">
        <v>135</v>
      </c>
      <c r="C290" s="70">
        <v>63694</v>
      </c>
      <c r="D290" s="75">
        <f>(INDEX('Resin Fractions'!$A$24:$I$41,MATCH('Waste Estimate from Population'!$A290,'Resin Fractions'!$A$24:$A$41,0),MATCH('Waste Estimate from Population'!D$1,'Resin Fractions'!$A$24:$I$24,0)))*(VLOOKUP($A290,'Waste Per Capita'!$A$3:$C$18,3,FALSE))*$C290</f>
        <v>514.27175136992037</v>
      </c>
      <c r="E290" s="75">
        <f>(INDEX('Resin Fractions'!$A$24:$I$41,MATCH('Waste Estimate from Population'!$A290,'Resin Fractions'!$A$24:$A$41,0),MATCH('Waste Estimate from Population'!E$1,'Resin Fractions'!$A$24:$I$24,0)))*(VLOOKUP($A290,'Waste Per Capita'!$A$3:$C$18,3,FALSE))*$C290</f>
        <v>999.02919302243424</v>
      </c>
      <c r="F290" s="75">
        <f>(INDEX('Resin Fractions'!$A$24:$I$41,MATCH('Waste Estimate from Population'!$A290,'Resin Fractions'!$A$24:$A$41,0),MATCH('Waste Estimate from Population'!F$1,'Resin Fractions'!$A$24:$I$24,0)))*(VLOOKUP($A290,'Waste Per Capita'!$A$3:$C$18,3,FALSE))*$C290</f>
        <v>1285.9681938238928</v>
      </c>
      <c r="G290" s="75">
        <f>(INDEX('Resin Fractions'!$A$24:$I$41,MATCH('Waste Estimate from Population'!$A290,'Resin Fractions'!$A$24:$A$41,0),MATCH('Waste Estimate from Population'!G$1,'Resin Fractions'!$A$24:$I$24,0)))*(VLOOKUP($A290,'Waste Per Capita'!$A$3:$C$18,3,FALSE))*$C290</f>
        <v>2406.9833490921019</v>
      </c>
      <c r="H290" s="75">
        <f>(INDEX('Resin Fractions'!$A$24:$I$41,MATCH('Waste Estimate from Population'!$A290,'Resin Fractions'!$A$24:$A$41,0),MATCH('Waste Estimate from Population'!H$1,'Resin Fractions'!$A$24:$I$24,0)))*(VLOOKUP($A290,'Waste Per Capita'!$A$3:$C$18,3,FALSE))*$C290</f>
        <v>97.625029007480734</v>
      </c>
      <c r="I290" s="75">
        <f>(INDEX('Resin Fractions'!$A$24:$I$41,MATCH('Waste Estimate from Population'!$A290,'Resin Fractions'!$A$24:$A$41,0),MATCH('Waste Estimate from Population'!I$1,'Resin Fractions'!$A$24:$I$24,0)))*(VLOOKUP($A290,'Waste Per Capita'!$A$3:$C$18,3,FALSE))*$C290</f>
        <v>280.07393948022872</v>
      </c>
      <c r="J290" s="75">
        <f>(INDEX('Resin Fractions'!$A$24:$I$41,MATCH('Waste Estimate from Population'!$A290,'Resin Fractions'!$A$24:$A$41,0),MATCH('Waste Estimate from Population'!J$1,'Resin Fractions'!$A$24:$I$24,0)))*(VLOOKUP($A290,'Waste Per Capita'!$A$3:$C$18,3,FALSE))*$C290</f>
        <v>480.26855934225773</v>
      </c>
      <c r="K290" s="75">
        <f>(INDEX('Resin Fractions'!$A$24:$I$41,MATCH('Waste Estimate from Population'!$A290,'Resin Fractions'!$A$24:$A$41,0),MATCH('Waste Estimate from Population'!K$1,'Resin Fractions'!$A$24:$I$24,0)))*(VLOOKUP($A290,'Waste Per Capita'!$A$3:$C$18,3,FALSE))*$C290</f>
        <v>6064.2200151383158</v>
      </c>
    </row>
    <row r="291" spans="1:11" x14ac:dyDescent="0.2">
      <c r="A291" s="13">
        <v>2016</v>
      </c>
      <c r="B291" s="68" t="s">
        <v>136</v>
      </c>
      <c r="C291" s="70">
        <v>13650</v>
      </c>
      <c r="D291" s="75">
        <f>(INDEX('Resin Fractions'!$A$24:$I$41,MATCH('Waste Estimate from Population'!$A291,'Resin Fractions'!$A$24:$A$41,0),MATCH('Waste Estimate from Population'!D$1,'Resin Fractions'!$A$24:$I$24,0)))*(VLOOKUP($A291,'Waste Per Capita'!$A$3:$C$18,3,FALSE))*$C291</f>
        <v>110.21147056550716</v>
      </c>
      <c r="E291" s="75">
        <f>(INDEX('Resin Fractions'!$A$24:$I$41,MATCH('Waste Estimate from Population'!$A291,'Resin Fractions'!$A$24:$A$41,0),MATCH('Waste Estimate from Population'!E$1,'Resin Fractions'!$A$24:$I$24,0)))*(VLOOKUP($A291,'Waste Per Capita'!$A$3:$C$18,3,FALSE))*$C291</f>
        <v>214.09785042164455</v>
      </c>
      <c r="F291" s="75">
        <f>(INDEX('Resin Fractions'!$A$24:$I$41,MATCH('Waste Estimate from Population'!$A291,'Resin Fractions'!$A$24:$A$41,0),MATCH('Waste Estimate from Population'!F$1,'Resin Fractions'!$A$24:$I$24,0)))*(VLOOKUP($A291,'Waste Per Capita'!$A$3:$C$18,3,FALSE))*$C291</f>
        <v>275.59057125782863</v>
      </c>
      <c r="G291" s="75">
        <f>(INDEX('Resin Fractions'!$A$24:$I$41,MATCH('Waste Estimate from Population'!$A291,'Resin Fractions'!$A$24:$A$41,0),MATCH('Waste Estimate from Population'!G$1,'Resin Fractions'!$A$24:$I$24,0)))*(VLOOKUP($A291,'Waste Per Capita'!$A$3:$C$18,3,FALSE))*$C291</f>
        <v>515.83073311626197</v>
      </c>
      <c r="H291" s="75">
        <f>(INDEX('Resin Fractions'!$A$24:$I$41,MATCH('Waste Estimate from Population'!$A291,'Resin Fractions'!$A$24:$A$41,0),MATCH('Waste Estimate from Population'!H$1,'Resin Fractions'!$A$24:$I$24,0)))*(VLOOKUP($A291,'Waste Per Capita'!$A$3:$C$18,3,FALSE))*$C291</f>
        <v>20.921619712250948</v>
      </c>
      <c r="I291" s="75">
        <f>(INDEX('Resin Fractions'!$A$24:$I$41,MATCH('Waste Estimate from Population'!$A291,'Resin Fractions'!$A$24:$A$41,0),MATCH('Waste Estimate from Population'!I$1,'Resin Fractions'!$A$24:$I$24,0)))*(VLOOKUP($A291,'Waste Per Capita'!$A$3:$C$18,3,FALSE))*$C291</f>
        <v>60.021497690600711</v>
      </c>
      <c r="J291" s="75">
        <f>(INDEX('Resin Fractions'!$A$24:$I$41,MATCH('Waste Estimate from Population'!$A291,'Resin Fractions'!$A$24:$A$41,0),MATCH('Waste Estimate from Population'!J$1,'Resin Fractions'!$A$24:$I$24,0)))*(VLOOKUP($A291,'Waste Per Capita'!$A$3:$C$18,3,FALSE))*$C291</f>
        <v>102.92438589226329</v>
      </c>
      <c r="K291" s="75">
        <f>(INDEX('Resin Fractions'!$A$24:$I$41,MATCH('Waste Estimate from Population'!$A291,'Resin Fractions'!$A$24:$A$41,0),MATCH('Waste Estimate from Population'!K$1,'Resin Fractions'!$A$24:$I$24,0)))*(VLOOKUP($A291,'Waste Per Capita'!$A$3:$C$18,3,FALSE))*$C291</f>
        <v>1299.5981286563572</v>
      </c>
    </row>
    <row r="292" spans="1:11" x14ac:dyDescent="0.2">
      <c r="A292" s="13">
        <v>2016</v>
      </c>
      <c r="B292" s="68" t="s">
        <v>137</v>
      </c>
      <c r="C292" s="70">
        <v>465328</v>
      </c>
      <c r="D292" s="75">
        <f>(INDEX('Resin Fractions'!$A$24:$I$41,MATCH('Waste Estimate from Population'!$A292,'Resin Fractions'!$A$24:$A$41,0),MATCH('Waste Estimate from Population'!D$1,'Resin Fractions'!$A$24:$I$24,0)))*(VLOOKUP($A292,'Waste Per Capita'!$A$3:$C$18,3,FALSE))*$C292</f>
        <v>3757.1049945279351</v>
      </c>
      <c r="E292" s="75">
        <f>(INDEX('Resin Fractions'!$A$24:$I$41,MATCH('Waste Estimate from Population'!$A292,'Resin Fractions'!$A$24:$A$41,0),MATCH('Waste Estimate from Population'!E$1,'Resin Fractions'!$A$24:$I$24,0)))*(VLOOKUP($A292,'Waste Per Capita'!$A$3:$C$18,3,FALSE))*$C292</f>
        <v>7298.5878784617589</v>
      </c>
      <c r="F292" s="75">
        <f>(INDEX('Resin Fractions'!$A$24:$I$41,MATCH('Waste Estimate from Population'!$A292,'Resin Fractions'!$A$24:$A$41,0),MATCH('Waste Estimate from Population'!F$1,'Resin Fractions'!$A$24:$I$24,0)))*(VLOOKUP($A292,'Waste Per Capita'!$A$3:$C$18,3,FALSE))*$C292</f>
        <v>9394.8724792866578</v>
      </c>
      <c r="G292" s="75">
        <f>(INDEX('Resin Fractions'!$A$24:$I$41,MATCH('Waste Estimate from Population'!$A292,'Resin Fractions'!$A$24:$A$41,0),MATCH('Waste Estimate from Population'!G$1,'Resin Fractions'!$A$24:$I$24,0)))*(VLOOKUP($A292,'Waste Per Capita'!$A$3:$C$18,3,FALSE))*$C292</f>
        <v>17584.650797034723</v>
      </c>
      <c r="H292" s="75">
        <f>(INDEX('Resin Fractions'!$A$24:$I$41,MATCH('Waste Estimate from Population'!$A292,'Resin Fractions'!$A$24:$A$41,0),MATCH('Waste Estimate from Population'!H$1,'Resin Fractions'!$A$24:$I$24,0)))*(VLOOKUP($A292,'Waste Per Capita'!$A$3:$C$18,3,FALSE))*$C292</f>
        <v>713.21724963093845</v>
      </c>
      <c r="I292" s="75">
        <f>(INDEX('Resin Fractions'!$A$24:$I$41,MATCH('Waste Estimate from Population'!$A292,'Resin Fractions'!$A$24:$A$41,0),MATCH('Waste Estimate from Population'!I$1,'Resin Fractions'!$A$24:$I$24,0)))*(VLOOKUP($A292,'Waste Per Capita'!$A$3:$C$18,3,FALSE))*$C292</f>
        <v>2046.1306576829193</v>
      </c>
      <c r="J292" s="75">
        <f>(INDEX('Resin Fractions'!$A$24:$I$41,MATCH('Waste Estimate from Population'!$A292,'Resin Fractions'!$A$24:$A$41,0),MATCH('Waste Estimate from Population'!J$1,'Resin Fractions'!$A$24:$I$24,0)))*(VLOOKUP($A292,'Waste Per Capita'!$A$3:$C$18,3,FALSE))*$C292</f>
        <v>3508.6885449432302</v>
      </c>
      <c r="K292" s="75">
        <f>(INDEX('Resin Fractions'!$A$24:$I$41,MATCH('Waste Estimate from Population'!$A292,'Resin Fractions'!$A$24:$A$41,0),MATCH('Waste Estimate from Population'!K$1,'Resin Fractions'!$A$24:$I$24,0)))*(VLOOKUP($A292,'Waste Per Capita'!$A$3:$C$18,3,FALSE))*$C292</f>
        <v>44303.252601568158</v>
      </c>
    </row>
    <row r="293" spans="1:11" x14ac:dyDescent="0.2">
      <c r="A293" s="13">
        <v>2016</v>
      </c>
      <c r="B293" s="68" t="s">
        <v>138</v>
      </c>
      <c r="C293" s="70">
        <v>54947</v>
      </c>
      <c r="D293" s="75">
        <f>(INDEX('Resin Fractions'!$A$24:$I$41,MATCH('Waste Estimate from Population'!$A293,'Resin Fractions'!$A$24:$A$41,0),MATCH('Waste Estimate from Population'!D$1,'Resin Fractions'!$A$24:$I$24,0)))*(VLOOKUP($A293,'Waste Per Capita'!$A$3:$C$18,3,FALSE))*$C293</f>
        <v>443.64759510351075</v>
      </c>
      <c r="E293" s="75">
        <f>(INDEX('Resin Fractions'!$A$24:$I$41,MATCH('Waste Estimate from Population'!$A293,'Resin Fractions'!$A$24:$A$41,0),MATCH('Waste Estimate from Population'!E$1,'Resin Fractions'!$A$24:$I$24,0)))*(VLOOKUP($A293,'Waste Per Capita'!$A$3:$C$18,3,FALSE))*$C293</f>
        <v>861.83403568630786</v>
      </c>
      <c r="F293" s="75">
        <f>(INDEX('Resin Fractions'!$A$24:$I$41,MATCH('Waste Estimate from Population'!$A293,'Resin Fractions'!$A$24:$A$41,0),MATCH('Waste Estimate from Population'!F$1,'Resin Fractions'!$A$24:$I$24,0)))*(VLOOKUP($A293,'Waste Per Capita'!$A$3:$C$18,3,FALSE))*$C293</f>
        <v>1109.368140579041</v>
      </c>
      <c r="G293" s="75">
        <f>(INDEX('Resin Fractions'!$A$24:$I$41,MATCH('Waste Estimate from Population'!$A293,'Resin Fractions'!$A$24:$A$41,0),MATCH('Waste Estimate from Population'!G$1,'Resin Fractions'!$A$24:$I$24,0)))*(VLOOKUP($A293,'Waste Per Capita'!$A$3:$C$18,3,FALSE))*$C293</f>
        <v>2076.4359921274176</v>
      </c>
      <c r="H293" s="75">
        <f>(INDEX('Resin Fractions'!$A$24:$I$41,MATCH('Waste Estimate from Population'!$A293,'Resin Fractions'!$A$24:$A$41,0),MATCH('Waste Estimate from Population'!H$1,'Resin Fractions'!$A$24:$I$24,0)))*(VLOOKUP($A293,'Waste Per Capita'!$A$3:$C$18,3,FALSE))*$C293</f>
        <v>84.218332478318899</v>
      </c>
      <c r="I293" s="75">
        <f>(INDEX('Resin Fractions'!$A$24:$I$41,MATCH('Waste Estimate from Population'!$A293,'Resin Fractions'!$A$24:$A$41,0),MATCH('Waste Estimate from Population'!I$1,'Resin Fractions'!$A$24:$I$24,0)))*(VLOOKUP($A293,'Waste Per Capita'!$A$3:$C$18,3,FALSE))*$C293</f>
        <v>241.61181198574633</v>
      </c>
      <c r="J293" s="75">
        <f>(INDEX('Resin Fractions'!$A$24:$I$41,MATCH('Waste Estimate from Population'!$A293,'Resin Fractions'!$A$24:$A$41,0),MATCH('Waste Estimate from Population'!J$1,'Resin Fractions'!$A$24:$I$24,0)))*(VLOOKUP($A293,'Waste Per Capita'!$A$3:$C$18,3,FALSE))*$C293</f>
        <v>414.31400964265134</v>
      </c>
      <c r="K293" s="75">
        <f>(INDEX('Resin Fractions'!$A$24:$I$41,MATCH('Waste Estimate from Population'!$A293,'Resin Fractions'!$A$24:$A$41,0),MATCH('Waste Estimate from Population'!K$1,'Resin Fractions'!$A$24:$I$24,0)))*(VLOOKUP($A293,'Waste Per Capita'!$A$3:$C$18,3,FALSE))*$C293</f>
        <v>5231.4299176029936</v>
      </c>
    </row>
    <row r="294" spans="1:11" x14ac:dyDescent="0.2">
      <c r="A294" s="13">
        <v>2016</v>
      </c>
      <c r="B294" s="68" t="s">
        <v>139</v>
      </c>
      <c r="C294" s="70">
        <v>849335</v>
      </c>
      <c r="D294" s="75">
        <f>(INDEX('Resin Fractions'!$A$24:$I$41,MATCH('Waste Estimate from Population'!$A294,'Resin Fractions'!$A$24:$A$41,0),MATCH('Waste Estimate from Population'!D$1,'Resin Fractions'!$A$24:$I$24,0)))*(VLOOKUP($A294,'Waste Per Capita'!$A$3:$C$18,3,FALSE))*$C294</f>
        <v>6857.6160697989026</v>
      </c>
      <c r="E294" s="75">
        <f>(INDEX('Resin Fractions'!$A$24:$I$41,MATCH('Waste Estimate from Population'!$A294,'Resin Fractions'!$A$24:$A$41,0),MATCH('Waste Estimate from Population'!E$1,'Resin Fractions'!$A$24:$I$24,0)))*(VLOOKUP($A294,'Waste Per Capita'!$A$3:$C$18,3,FALSE))*$C294</f>
        <v>13321.670167609338</v>
      </c>
      <c r="F294" s="75">
        <f>(INDEX('Resin Fractions'!$A$24:$I$41,MATCH('Waste Estimate from Population'!$A294,'Resin Fractions'!$A$24:$A$41,0),MATCH('Waste Estimate from Population'!F$1,'Resin Fractions'!$A$24:$I$24,0)))*(VLOOKUP($A294,'Waste Per Capita'!$A$3:$C$18,3,FALSE))*$C294</f>
        <v>17147.891416796181</v>
      </c>
      <c r="G294" s="75">
        <f>(INDEX('Resin Fractions'!$A$24:$I$41,MATCH('Waste Estimate from Population'!$A294,'Resin Fractions'!$A$24:$A$41,0),MATCH('Waste Estimate from Population'!G$1,'Resin Fractions'!$A$24:$I$24,0)))*(VLOOKUP($A294,'Waste Per Capita'!$A$3:$C$18,3,FALSE))*$C294</f>
        <v>32096.197488007354</v>
      </c>
      <c r="H294" s="75">
        <f>(INDEX('Resin Fractions'!$A$24:$I$41,MATCH('Waste Estimate from Population'!$A294,'Resin Fractions'!$A$24:$A$41,0),MATCH('Waste Estimate from Population'!H$1,'Resin Fractions'!$A$24:$I$24,0)))*(VLOOKUP($A294,'Waste Per Capita'!$A$3:$C$18,3,FALSE))*$C294</f>
        <v>1301.7922255168248</v>
      </c>
      <c r="I294" s="75">
        <f>(INDEX('Resin Fractions'!$A$24:$I$41,MATCH('Waste Estimate from Population'!$A294,'Resin Fractions'!$A$24:$A$41,0),MATCH('Waste Estimate from Population'!I$1,'Resin Fractions'!$A$24:$I$24,0)))*(VLOOKUP($A294,'Waste Per Capita'!$A$3:$C$18,3,FALSE))*$C294</f>
        <v>3734.678296047352</v>
      </c>
      <c r="J294" s="75">
        <f>(INDEX('Resin Fractions'!$A$24:$I$41,MATCH('Waste Estimate from Population'!$A294,'Resin Fractions'!$A$24:$A$41,0),MATCH('Waste Estimate from Population'!J$1,'Resin Fractions'!$A$24:$I$24,0)))*(VLOOKUP($A294,'Waste Per Capita'!$A$3:$C$18,3,FALSE))*$C294</f>
        <v>6404.1965781542449</v>
      </c>
      <c r="K294" s="75">
        <f>(INDEX('Resin Fractions'!$A$24:$I$41,MATCH('Waste Estimate from Population'!$A294,'Resin Fractions'!$A$24:$A$41,0),MATCH('Waste Estimate from Population'!K$1,'Resin Fractions'!$A$24:$I$24,0)))*(VLOOKUP($A294,'Waste Per Capita'!$A$3:$C$18,3,FALSE))*$C294</f>
        <v>80864.04224193019</v>
      </c>
    </row>
    <row r="295" spans="1:11" x14ac:dyDescent="0.2">
      <c r="A295" s="13">
        <v>2016</v>
      </c>
      <c r="B295" s="68" t="s">
        <v>140</v>
      </c>
      <c r="C295" s="70">
        <v>214884</v>
      </c>
      <c r="D295" s="75">
        <f>(INDEX('Resin Fractions'!$A$24:$I$41,MATCH('Waste Estimate from Population'!$A295,'Resin Fractions'!$A$24:$A$41,0),MATCH('Waste Estimate from Population'!D$1,'Resin Fractions'!$A$24:$I$24,0)))*(VLOOKUP($A295,'Waste Per Capita'!$A$3:$C$18,3,FALSE))*$C295</f>
        <v>1734.9949920145377</v>
      </c>
      <c r="E295" s="75">
        <f>(INDEX('Resin Fractions'!$A$24:$I$41,MATCH('Waste Estimate from Population'!$A295,'Resin Fractions'!$A$24:$A$41,0),MATCH('Waste Estimate from Population'!E$1,'Resin Fractions'!$A$24:$I$24,0)))*(VLOOKUP($A295,'Waste Per Capita'!$A$3:$C$18,3,FALSE))*$C295</f>
        <v>3370.4177648355067</v>
      </c>
      <c r="F295" s="75">
        <f>(INDEX('Resin Fractions'!$A$24:$I$41,MATCH('Waste Estimate from Population'!$A295,'Resin Fractions'!$A$24:$A$41,0),MATCH('Waste Estimate from Population'!F$1,'Resin Fractions'!$A$24:$I$24,0)))*(VLOOKUP($A295,'Waste Per Capita'!$A$3:$C$18,3,FALSE))*$C295</f>
        <v>4338.4618545177473</v>
      </c>
      <c r="G295" s="75">
        <f>(INDEX('Resin Fractions'!$A$24:$I$41,MATCH('Waste Estimate from Population'!$A295,'Resin Fractions'!$A$24:$A$41,0),MATCH('Waste Estimate from Population'!G$1,'Resin Fractions'!$A$24:$I$24,0)))*(VLOOKUP($A295,'Waste Per Capita'!$A$3:$C$18,3,FALSE))*$C295</f>
        <v>8120.4228025607945</v>
      </c>
      <c r="H295" s="75">
        <f>(INDEX('Resin Fractions'!$A$24:$I$41,MATCH('Waste Estimate from Population'!$A295,'Resin Fractions'!$A$24:$A$41,0),MATCH('Waste Estimate from Population'!H$1,'Resin Fractions'!$A$24:$I$24,0)))*(VLOOKUP($A295,'Waste Per Capita'!$A$3:$C$18,3,FALSE))*$C295</f>
        <v>329.3568740107936</v>
      </c>
      <c r="I295" s="75">
        <f>(INDEX('Resin Fractions'!$A$24:$I$41,MATCH('Waste Estimate from Population'!$A295,'Resin Fractions'!$A$24:$A$41,0),MATCH('Waste Estimate from Population'!I$1,'Resin Fractions'!$A$24:$I$24,0)))*(VLOOKUP($A295,'Waste Per Capita'!$A$3:$C$18,3,FALSE))*$C295</f>
        <v>944.88348056754899</v>
      </c>
      <c r="J295" s="75">
        <f>(INDEX('Resin Fractions'!$A$24:$I$41,MATCH('Waste Estimate from Population'!$A295,'Resin Fractions'!$A$24:$A$41,0),MATCH('Waste Estimate from Population'!J$1,'Resin Fractions'!$A$24:$I$24,0)))*(VLOOKUP($A295,'Waste Per Capita'!$A$3:$C$18,3,FALSE))*$C295</f>
        <v>1620.2786621298978</v>
      </c>
      <c r="K295" s="75">
        <f>(INDEX('Resin Fractions'!$A$24:$I$41,MATCH('Waste Estimate from Population'!$A295,'Resin Fractions'!$A$24:$A$41,0),MATCH('Waste Estimate from Population'!K$1,'Resin Fractions'!$A$24:$I$24,0)))*(VLOOKUP($A295,'Waste Per Capita'!$A$3:$C$18,3,FALSE))*$C295</f>
        <v>20458.816430636823</v>
      </c>
    </row>
    <row r="296" spans="1:11" x14ac:dyDescent="0.2">
      <c r="A296" s="13">
        <v>2016</v>
      </c>
      <c r="B296" s="68" t="s">
        <v>141</v>
      </c>
      <c r="C296" s="70">
        <v>74674</v>
      </c>
      <c r="D296" s="75">
        <f>(INDEX('Resin Fractions'!$A$24:$I$41,MATCH('Waste Estimate from Population'!$A296,'Resin Fractions'!$A$24:$A$41,0),MATCH('Waste Estimate from Population'!D$1,'Resin Fractions'!$A$24:$I$24,0)))*(VLOOKUP($A296,'Waste Per Capita'!$A$3:$C$18,3,FALSE))*$C296</f>
        <v>602.92537384678985</v>
      </c>
      <c r="E296" s="75">
        <f>(INDEX('Resin Fractions'!$A$24:$I$41,MATCH('Waste Estimate from Population'!$A296,'Resin Fractions'!$A$24:$A$41,0),MATCH('Waste Estimate from Population'!E$1,'Resin Fractions'!$A$24:$I$24,0)))*(VLOOKUP($A296,'Waste Per Capita'!$A$3:$C$18,3,FALSE))*$C296</f>
        <v>1171.2485628121526</v>
      </c>
      <c r="F296" s="75">
        <f>(INDEX('Resin Fractions'!$A$24:$I$41,MATCH('Waste Estimate from Population'!$A296,'Resin Fractions'!$A$24:$A$41,0),MATCH('Waste Estimate from Population'!F$1,'Resin Fractions'!$A$24:$I$24,0)))*(VLOOKUP($A296,'Waste Per Capita'!$A$3:$C$18,3,FALSE))*$C296</f>
        <v>1507.6520379565638</v>
      </c>
      <c r="G296" s="75">
        <f>(INDEX('Resin Fractions'!$A$24:$I$41,MATCH('Waste Estimate from Population'!$A296,'Resin Fractions'!$A$24:$A$41,0),MATCH('Waste Estimate from Population'!G$1,'Resin Fractions'!$A$24:$I$24,0)))*(VLOOKUP($A296,'Waste Per Capita'!$A$3:$C$18,3,FALSE))*$C296</f>
        <v>2821.9153234229852</v>
      </c>
      <c r="H296" s="75">
        <f>(INDEX('Resin Fractions'!$A$24:$I$41,MATCH('Waste Estimate from Population'!$A296,'Resin Fractions'!$A$24:$A$41,0),MATCH('Waste Estimate from Population'!H$1,'Resin Fractions'!$A$24:$I$24,0)))*(VLOOKUP($A296,'Waste Per Capita'!$A$3:$C$18,3,FALSE))*$C296</f>
        <v>114.45428794085183</v>
      </c>
      <c r="I296" s="75">
        <f>(INDEX('Resin Fractions'!$A$24:$I$41,MATCH('Waste Estimate from Population'!$A296,'Resin Fractions'!$A$24:$A$41,0),MATCH('Waste Estimate from Population'!I$1,'Resin Fractions'!$A$24:$I$24,0)))*(VLOOKUP($A296,'Waste Per Capita'!$A$3:$C$18,3,FALSE))*$C296</f>
        <v>328.35496839178882</v>
      </c>
      <c r="J296" s="75">
        <f>(INDEX('Resin Fractions'!$A$24:$I$41,MATCH('Waste Estimate from Population'!$A296,'Resin Fractions'!$A$24:$A$41,0),MATCH('Waste Estimate from Population'!J$1,'Resin Fractions'!$A$24:$I$24,0)))*(VLOOKUP($A296,'Waste Per Capita'!$A$3:$C$18,3,FALSE))*$C296</f>
        <v>563.06048293911124</v>
      </c>
      <c r="K296" s="75">
        <f>(INDEX('Resin Fractions'!$A$24:$I$41,MATCH('Waste Estimate from Population'!$A296,'Resin Fractions'!$A$24:$A$41,0),MATCH('Waste Estimate from Population'!K$1,'Resin Fractions'!$A$24:$I$24,0)))*(VLOOKUP($A296,'Waste Per Capita'!$A$3:$C$18,3,FALSE))*$C296</f>
        <v>7109.6110373102429</v>
      </c>
    </row>
    <row r="297" spans="1:11" x14ac:dyDescent="0.2">
      <c r="A297" s="13">
        <v>2016</v>
      </c>
      <c r="B297" s="68" t="s">
        <v>142</v>
      </c>
      <c r="C297" s="71">
        <v>39103587</v>
      </c>
      <c r="D297" s="75">
        <f>(INDEX('Resin Fractions'!$A$24:$I$41,MATCH('Waste Estimate from Population'!$A297,'Resin Fractions'!$A$24:$A$41,0),MATCH('Waste Estimate from Population'!D$1,'Resin Fractions'!$A$24:$I$24,0)))*(VLOOKUP($A297,'Waste Per Capita'!$A$3:$C$18,3,FALSE))*$C297</f>
        <v>315726.28774038452</v>
      </c>
      <c r="E297" s="75">
        <f>(INDEX('Resin Fractions'!$A$24:$I$41,MATCH('Waste Estimate from Population'!$A297,'Resin Fractions'!$A$24:$A$41,0),MATCH('Waste Estimate from Population'!E$1,'Resin Fractions'!$A$24:$I$24,0)))*(VLOOKUP($A297,'Waste Per Capita'!$A$3:$C$18,3,FALSE))*$C297</f>
        <v>613332.88794694236</v>
      </c>
      <c r="F297" s="75">
        <f>(INDEX('Resin Fractions'!$A$24:$I$41,MATCH('Waste Estimate from Population'!$A297,'Resin Fractions'!$A$24:$A$41,0),MATCH('Waste Estimate from Population'!F$1,'Resin Fractions'!$A$24:$I$24,0)))*(VLOOKUP($A297,'Waste Per Capita'!$A$3:$C$18,3,FALSE))*$C297</f>
        <v>789493.0314696118</v>
      </c>
      <c r="G297" s="75">
        <f>(INDEX('Resin Fractions'!$A$24:$I$41,MATCH('Waste Estimate from Population'!$A297,'Resin Fractions'!$A$24:$A$41,0),MATCH('Waste Estimate from Population'!G$1,'Resin Fractions'!$A$24:$I$24,0)))*(VLOOKUP($A297,'Waste Per Capita'!$A$3:$C$18,3,FALSE))*$C297</f>
        <v>1477716.6263505884</v>
      </c>
      <c r="H297" s="75">
        <f>(INDEX('Resin Fractions'!$A$24:$I$41,MATCH('Waste Estimate from Population'!$A297,'Resin Fractions'!$A$24:$A$41,0),MATCH('Waste Estimate from Population'!H$1,'Resin Fractions'!$A$24:$I$24,0)))*(VLOOKUP($A297,'Waste Per Capita'!$A$3:$C$18,3,FALSE))*$C297</f>
        <v>59934.826124462998</v>
      </c>
      <c r="I297" s="75">
        <f>(INDEX('Resin Fractions'!$A$24:$I$41,MATCH('Waste Estimate from Population'!$A297,'Resin Fractions'!$A$24:$A$41,0),MATCH('Waste Estimate from Population'!I$1,'Resin Fractions'!$A$24:$I$24,0)))*(VLOOKUP($A297,'Waste Per Capita'!$A$3:$C$18,3,FALSE))*$C297</f>
        <v>171945.48401572922</v>
      </c>
      <c r="J297" s="75">
        <f>(INDEX('Resin Fractions'!$A$24:$I$41,MATCH('Waste Estimate from Population'!$A297,'Resin Fractions'!$A$24:$A$41,0),MATCH('Waste Estimate from Population'!J$1,'Resin Fractions'!$A$24:$I$24,0)))*(VLOOKUP($A297,'Waste Per Capita'!$A$3:$C$18,3,FALSE))*$C297</f>
        <v>294850.74565272458</v>
      </c>
      <c r="K297" s="75">
        <f>(INDEX('Resin Fractions'!$A$24:$I$41,MATCH('Waste Estimate from Population'!$A297,'Resin Fractions'!$A$24:$A$41,0),MATCH('Waste Estimate from Population'!K$1,'Resin Fractions'!$A$24:$I$24,0)))*(VLOOKUP($A297,'Waste Per Capita'!$A$3:$C$18,3,FALSE))*$C297</f>
        <v>3722999.8893004437</v>
      </c>
    </row>
    <row r="298" spans="1:11" x14ac:dyDescent="0.2">
      <c r="A298" s="13">
        <v>2015</v>
      </c>
      <c r="B298" s="68" t="s">
        <v>84</v>
      </c>
      <c r="C298" s="70">
        <v>1613319</v>
      </c>
      <c r="D298" s="75">
        <f>(INDEX('Resin Fractions'!$A$24:$I$41,MATCH('Waste Estimate from Population'!$A298,'Resin Fractions'!$A$24:$A$41,0),MATCH('Waste Estimate from Population'!D$1,'Resin Fractions'!$A$24:$I$24,0)))*(VLOOKUP($A298,'Waste Per Capita'!$A$3:$C$18,3,FALSE))*$C298</f>
        <v>12412.256683943484</v>
      </c>
      <c r="E298" s="75">
        <f>(INDEX('Resin Fractions'!$A$24:$I$41,MATCH('Waste Estimate from Population'!$A298,'Resin Fractions'!$A$24:$A$41,0),MATCH('Waste Estimate from Population'!E$1,'Resin Fractions'!$A$24:$I$24,0)))*(VLOOKUP($A298,'Waste Per Capita'!$A$3:$C$18,3,FALSE))*$C298</f>
        <v>23232.893482717413</v>
      </c>
      <c r="F298" s="75">
        <f>(INDEX('Resin Fractions'!$A$24:$I$41,MATCH('Waste Estimate from Population'!$A298,'Resin Fractions'!$A$24:$A$41,0),MATCH('Waste Estimate from Population'!F$1,'Resin Fractions'!$A$24:$I$24,0)))*(VLOOKUP($A298,'Waste Per Capita'!$A$3:$C$18,3,FALSE))*$C298</f>
        <v>30495.807032894845</v>
      </c>
      <c r="G298" s="75">
        <f>(INDEX('Resin Fractions'!$A$24:$I$41,MATCH('Waste Estimate from Population'!$A298,'Resin Fractions'!$A$24:$A$41,0),MATCH('Waste Estimate from Population'!G$1,'Resin Fractions'!$A$24:$I$24,0)))*(VLOOKUP($A298,'Waste Per Capita'!$A$3:$C$18,3,FALSE))*$C298</f>
        <v>53158.104165763791</v>
      </c>
      <c r="H298" s="75">
        <f>(INDEX('Resin Fractions'!$A$24:$I$41,MATCH('Waste Estimate from Population'!$A298,'Resin Fractions'!$A$24:$A$41,0),MATCH('Waste Estimate from Population'!H$1,'Resin Fractions'!$A$24:$I$24,0)))*(VLOOKUP($A298,'Waste Per Capita'!$A$3:$C$18,3,FALSE))*$C298</f>
        <v>2469.436565112223</v>
      </c>
      <c r="I298" s="75">
        <f>(INDEX('Resin Fractions'!$A$24:$I$41,MATCH('Waste Estimate from Population'!$A298,'Resin Fractions'!$A$24:$A$41,0),MATCH('Waste Estimate from Population'!I$1,'Resin Fractions'!$A$24:$I$24,0)))*(VLOOKUP($A298,'Waste Per Capita'!$A$3:$C$18,3,FALSE))*$C298</f>
        <v>7227.341659157174</v>
      </c>
      <c r="J298" s="75">
        <f>(INDEX('Resin Fractions'!$A$24:$I$41,MATCH('Waste Estimate from Population'!$A298,'Resin Fractions'!$A$24:$A$41,0),MATCH('Waste Estimate from Population'!J$1,'Resin Fractions'!$A$24:$I$24,0)))*(VLOOKUP($A298,'Waste Per Capita'!$A$3:$C$18,3,FALSE))*$C298</f>
        <v>13001.185194580008</v>
      </c>
      <c r="K298" s="75">
        <f>(INDEX('Resin Fractions'!$A$24:$I$41,MATCH('Waste Estimate from Population'!$A298,'Resin Fractions'!$A$24:$A$41,0),MATCH('Waste Estimate from Population'!K$1,'Resin Fractions'!$A$24:$I$24,0)))*(VLOOKUP($A298,'Waste Per Capita'!$A$3:$C$18,3,FALSE))*$C298</f>
        <v>141997.02478416893</v>
      </c>
    </row>
    <row r="299" spans="1:11" x14ac:dyDescent="0.2">
      <c r="A299" s="13">
        <v>2015</v>
      </c>
      <c r="B299" s="68" t="s">
        <v>85</v>
      </c>
      <c r="C299" s="70">
        <v>1162</v>
      </c>
      <c r="D299" s="75">
        <f>(INDEX('Resin Fractions'!$A$24:$I$41,MATCH('Waste Estimate from Population'!$A299,'Resin Fractions'!$A$24:$A$41,0),MATCH('Waste Estimate from Population'!D$1,'Resin Fractions'!$A$24:$I$24,0)))*(VLOOKUP($A299,'Waste Per Capita'!$A$3:$C$18,3,FALSE))*$C299</f>
        <v>8.939981656908726</v>
      </c>
      <c r="E299" s="75">
        <f>(INDEX('Resin Fractions'!$A$24:$I$41,MATCH('Waste Estimate from Population'!$A299,'Resin Fractions'!$A$24:$A$41,0),MATCH('Waste Estimate from Population'!E$1,'Resin Fractions'!$A$24:$I$24,0)))*(VLOOKUP($A299,'Waste Per Capita'!$A$3:$C$18,3,FALSE))*$C299</f>
        <v>16.733592195292832</v>
      </c>
      <c r="F299" s="75">
        <f>(INDEX('Resin Fractions'!$A$24:$I$41,MATCH('Waste Estimate from Population'!$A299,'Resin Fractions'!$A$24:$A$41,0),MATCH('Waste Estimate from Population'!F$1,'Resin Fractions'!$A$24:$I$24,0)))*(VLOOKUP($A299,'Waste Per Capita'!$A$3:$C$18,3,FALSE))*$C299</f>
        <v>21.964737148836537</v>
      </c>
      <c r="G299" s="75">
        <f>(INDEX('Resin Fractions'!$A$24:$I$41,MATCH('Waste Estimate from Population'!$A299,'Resin Fractions'!$A$24:$A$41,0),MATCH('Waste Estimate from Population'!G$1,'Resin Fractions'!$A$24:$I$24,0)))*(VLOOKUP($A299,'Waste Per Capita'!$A$3:$C$18,3,FALSE))*$C299</f>
        <v>38.287354850849411</v>
      </c>
      <c r="H299" s="75">
        <f>(INDEX('Resin Fractions'!$A$24:$I$41,MATCH('Waste Estimate from Population'!$A299,'Resin Fractions'!$A$24:$A$41,0),MATCH('Waste Estimate from Population'!H$1,'Resin Fractions'!$A$24:$I$24,0)))*(VLOOKUP($A299,'Waste Per Capita'!$A$3:$C$18,3,FALSE))*$C299</f>
        <v>1.7786223856908667</v>
      </c>
      <c r="I299" s="75">
        <f>(INDEX('Resin Fractions'!$A$24:$I$41,MATCH('Waste Estimate from Population'!$A299,'Resin Fractions'!$A$24:$A$41,0),MATCH('Waste Estimate from Population'!I$1,'Resin Fractions'!$A$24:$I$24,0)))*(VLOOKUP($A299,'Waste Per Capita'!$A$3:$C$18,3,FALSE))*$C299</f>
        <v>5.2055241449091199</v>
      </c>
      <c r="J299" s="75">
        <f>(INDEX('Resin Fractions'!$A$24:$I$41,MATCH('Waste Estimate from Population'!$A299,'Resin Fractions'!$A$24:$A$41,0),MATCH('Waste Estimate from Population'!J$1,'Resin Fractions'!$A$24:$I$24,0)))*(VLOOKUP($A299,'Waste Per Capita'!$A$3:$C$18,3,FALSE))*$C299</f>
        <v>9.3641599684265611</v>
      </c>
      <c r="K299" s="75">
        <f>(INDEX('Resin Fractions'!$A$24:$I$41,MATCH('Waste Estimate from Population'!$A299,'Resin Fractions'!$A$24:$A$41,0),MATCH('Waste Estimate from Population'!K$1,'Resin Fractions'!$A$24:$I$24,0)))*(VLOOKUP($A299,'Waste Per Capita'!$A$3:$C$18,3,FALSE))*$C299</f>
        <v>102.27397235091405</v>
      </c>
    </row>
    <row r="300" spans="1:11" x14ac:dyDescent="0.2">
      <c r="A300" s="13">
        <v>2015</v>
      </c>
      <c r="B300" s="68" t="s">
        <v>86</v>
      </c>
      <c r="C300" s="70">
        <v>36111</v>
      </c>
      <c r="D300" s="75">
        <f>(INDEX('Resin Fractions'!$A$24:$I$41,MATCH('Waste Estimate from Population'!$A300,'Resin Fractions'!$A$24:$A$41,0),MATCH('Waste Estimate from Population'!D$1,'Resin Fractions'!$A$24:$I$24,0)))*(VLOOKUP($A300,'Waste Per Capita'!$A$3:$C$18,3,FALSE))*$C300</f>
        <v>277.82416317782355</v>
      </c>
      <c r="E300" s="75">
        <f>(INDEX('Resin Fractions'!$A$24:$I$41,MATCH('Waste Estimate from Population'!$A300,'Resin Fractions'!$A$24:$A$41,0),MATCH('Waste Estimate from Population'!E$1,'Resin Fractions'!$A$24:$I$24,0)))*(VLOOKUP($A300,'Waste Per Capita'!$A$3:$C$18,3,FALSE))*$C300</f>
        <v>520.02301872996509</v>
      </c>
      <c r="F300" s="75">
        <f>(INDEX('Resin Fractions'!$A$24:$I$41,MATCH('Waste Estimate from Population'!$A300,'Resin Fractions'!$A$24:$A$41,0),MATCH('Waste Estimate from Population'!F$1,'Resin Fractions'!$A$24:$I$24,0)))*(VLOOKUP($A300,'Waste Per Capita'!$A$3:$C$18,3,FALSE))*$C300</f>
        <v>682.58917657627899</v>
      </c>
      <c r="G300" s="75">
        <f>(INDEX('Resin Fractions'!$A$24:$I$41,MATCH('Waste Estimate from Population'!$A300,'Resin Fractions'!$A$24:$A$41,0),MATCH('Waste Estimate from Population'!G$1,'Resin Fractions'!$A$24:$I$24,0)))*(VLOOKUP($A300,'Waste Per Capita'!$A$3:$C$18,3,FALSE))*$C300</f>
        <v>1189.8405086222231</v>
      </c>
      <c r="H300" s="75">
        <f>(INDEX('Resin Fractions'!$A$24:$I$41,MATCH('Waste Estimate from Population'!$A300,'Resin Fractions'!$A$24:$A$41,0),MATCH('Waste Estimate from Population'!H$1,'Resin Fractions'!$A$24:$I$24,0)))*(VLOOKUP($A300,'Waste Per Capita'!$A$3:$C$18,3,FALSE))*$C300</f>
        <v>55.27352234912469</v>
      </c>
      <c r="I300" s="75">
        <f>(INDEX('Resin Fractions'!$A$24:$I$41,MATCH('Waste Estimate from Population'!$A300,'Resin Fractions'!$A$24:$A$41,0),MATCH('Waste Estimate from Population'!I$1,'Resin Fractions'!$A$24:$I$24,0)))*(VLOOKUP($A300,'Waste Per Capita'!$A$3:$C$18,3,FALSE))*$C300</f>
        <v>161.76995042755013</v>
      </c>
      <c r="J300" s="75">
        <f>(INDEX('Resin Fractions'!$A$24:$I$41,MATCH('Waste Estimate from Population'!$A300,'Resin Fractions'!$A$24:$A$41,0),MATCH('Waste Estimate from Population'!J$1,'Resin Fractions'!$A$24:$I$24,0)))*(VLOOKUP($A300,'Waste Per Capita'!$A$3:$C$18,3,FALSE))*$C300</f>
        <v>291.00617953515621</v>
      </c>
      <c r="K300" s="75">
        <f>(INDEX('Resin Fractions'!$A$24:$I$41,MATCH('Waste Estimate from Population'!$A300,'Resin Fractions'!$A$24:$A$41,0),MATCH('Waste Estimate from Population'!K$1,'Resin Fractions'!$A$24:$I$24,0)))*(VLOOKUP($A300,'Waste Per Capita'!$A$3:$C$18,3,FALSE))*$C300</f>
        <v>3178.3265194181213</v>
      </c>
    </row>
    <row r="301" spans="1:11" x14ac:dyDescent="0.2">
      <c r="A301" s="13">
        <v>2015</v>
      </c>
      <c r="B301" s="68" t="s">
        <v>87</v>
      </c>
      <c r="C301" s="70">
        <v>223920</v>
      </c>
      <c r="D301" s="75">
        <f>(INDEX('Resin Fractions'!$A$24:$I$41,MATCH('Waste Estimate from Population'!$A301,'Resin Fractions'!$A$24:$A$41,0),MATCH('Waste Estimate from Population'!D$1,'Resin Fractions'!$A$24:$I$24,0)))*(VLOOKUP($A301,'Waste Per Capita'!$A$3:$C$18,3,FALSE))*$C301</f>
        <v>1722.7544686876092</v>
      </c>
      <c r="E301" s="75">
        <f>(INDEX('Resin Fractions'!$A$24:$I$41,MATCH('Waste Estimate from Population'!$A301,'Resin Fractions'!$A$24:$A$41,0),MATCH('Waste Estimate from Population'!E$1,'Resin Fractions'!$A$24:$I$24,0)))*(VLOOKUP($A301,'Waste Per Capita'!$A$3:$C$18,3,FALSE))*$C301</f>
        <v>3224.6006578054826</v>
      </c>
      <c r="F301" s="75">
        <f>(INDEX('Resin Fractions'!$A$24:$I$41,MATCH('Waste Estimate from Population'!$A301,'Resin Fractions'!$A$24:$A$41,0),MATCH('Waste Estimate from Population'!F$1,'Resin Fractions'!$A$24:$I$24,0)))*(VLOOKUP($A301,'Waste Per Capita'!$A$3:$C$18,3,FALSE))*$C301</f>
        <v>4232.6539951527338</v>
      </c>
      <c r="G301" s="75">
        <f>(INDEX('Resin Fractions'!$A$24:$I$41,MATCH('Waste Estimate from Population'!$A301,'Resin Fractions'!$A$24:$A$41,0),MATCH('Waste Estimate from Population'!G$1,'Resin Fractions'!$A$24:$I$24,0)))*(VLOOKUP($A301,'Waste Per Capita'!$A$3:$C$18,3,FALSE))*$C301</f>
        <v>7378.0589485388991</v>
      </c>
      <c r="H301" s="75">
        <f>(INDEX('Resin Fractions'!$A$24:$I$41,MATCH('Waste Estimate from Population'!$A301,'Resin Fractions'!$A$24:$A$41,0),MATCH('Waste Estimate from Population'!H$1,'Resin Fractions'!$A$24:$I$24,0)))*(VLOOKUP($A301,'Waste Per Capita'!$A$3:$C$18,3,FALSE))*$C301</f>
        <v>342.74451342848437</v>
      </c>
      <c r="I301" s="75">
        <f>(INDEX('Resin Fractions'!$A$24:$I$41,MATCH('Waste Estimate from Population'!$A301,'Resin Fractions'!$A$24:$A$41,0),MATCH('Waste Estimate from Population'!I$1,'Resin Fractions'!$A$24:$I$24,0)))*(VLOOKUP($A301,'Waste Per Capita'!$A$3:$C$18,3,FALSE))*$C301</f>
        <v>1003.1161501962566</v>
      </c>
      <c r="J301" s="75">
        <f>(INDEX('Resin Fractions'!$A$24:$I$41,MATCH('Waste Estimate from Population'!$A301,'Resin Fractions'!$A$24:$A$41,0),MATCH('Waste Estimate from Population'!J$1,'Resin Fractions'!$A$24:$I$24,0)))*(VLOOKUP($A301,'Waste Per Capita'!$A$3:$C$18,3,FALSE))*$C301</f>
        <v>1804.494578425194</v>
      </c>
      <c r="K301" s="75">
        <f>(INDEX('Resin Fractions'!$A$24:$I$41,MATCH('Waste Estimate from Population'!$A301,'Resin Fractions'!$A$24:$A$41,0),MATCH('Waste Estimate from Population'!K$1,'Resin Fractions'!$A$24:$I$24,0)))*(VLOOKUP($A301,'Waste Per Capita'!$A$3:$C$18,3,FALSE))*$C301</f>
        <v>19708.42331223466</v>
      </c>
    </row>
    <row r="302" spans="1:11" x14ac:dyDescent="0.2">
      <c r="A302" s="13">
        <v>2015</v>
      </c>
      <c r="B302" s="68" t="s">
        <v>88</v>
      </c>
      <c r="C302" s="70">
        <v>45265</v>
      </c>
      <c r="D302" s="75">
        <f>(INDEX('Resin Fractions'!$A$24:$I$41,MATCH('Waste Estimate from Population'!$A302,'Resin Fractions'!$A$24:$A$41,0),MATCH('Waste Estimate from Population'!D$1,'Resin Fractions'!$A$24:$I$24,0)))*(VLOOKUP($A302,'Waste Per Capita'!$A$3:$C$18,3,FALSE))*$C302</f>
        <v>348.25152297760195</v>
      </c>
      <c r="E302" s="75">
        <f>(INDEX('Resin Fractions'!$A$24:$I$41,MATCH('Waste Estimate from Population'!$A302,'Resin Fractions'!$A$24:$A$41,0),MATCH('Waste Estimate from Population'!E$1,'Resin Fractions'!$A$24:$I$24,0)))*(VLOOKUP($A302,'Waste Per Capita'!$A$3:$C$18,3,FALSE))*$C302</f>
        <v>651.84685948358867</v>
      </c>
      <c r="F302" s="75">
        <f>(INDEX('Resin Fractions'!$A$24:$I$41,MATCH('Waste Estimate from Population'!$A302,'Resin Fractions'!$A$24:$A$41,0),MATCH('Waste Estimate from Population'!F$1,'Resin Fractions'!$A$24:$I$24,0)))*(VLOOKUP($A302,'Waste Per Capita'!$A$3:$C$18,3,FALSE))*$C302</f>
        <v>855.6229148382838</v>
      </c>
      <c r="G302" s="75">
        <f>(INDEX('Resin Fractions'!$A$24:$I$41,MATCH('Waste Estimate from Population'!$A302,'Resin Fractions'!$A$24:$A$41,0),MATCH('Waste Estimate from Population'!G$1,'Resin Fractions'!$A$24:$I$24,0)))*(VLOOKUP($A302,'Waste Per Capita'!$A$3:$C$18,3,FALSE))*$C302</f>
        <v>1491.4605140479334</v>
      </c>
      <c r="H302" s="75">
        <f>(INDEX('Resin Fractions'!$A$24:$I$41,MATCH('Waste Estimate from Population'!$A302,'Resin Fractions'!$A$24:$A$41,0),MATCH('Waste Estimate from Population'!H$1,'Resin Fractions'!$A$24:$I$24,0)))*(VLOOKUP($A302,'Waste Per Capita'!$A$3:$C$18,3,FALSE))*$C302</f>
        <v>69.285148268758249</v>
      </c>
      <c r="I302" s="75">
        <f>(INDEX('Resin Fractions'!$A$24:$I$41,MATCH('Waste Estimate from Population'!$A302,'Resin Fractions'!$A$24:$A$41,0),MATCH('Waste Estimate from Population'!I$1,'Resin Fractions'!$A$24:$I$24,0)))*(VLOOKUP($A302,'Waste Per Capita'!$A$3:$C$18,3,FALSE))*$C302</f>
        <v>202.77801240904589</v>
      </c>
      <c r="J302" s="75">
        <f>(INDEX('Resin Fractions'!$A$24:$I$41,MATCH('Waste Estimate from Population'!$A302,'Resin Fractions'!$A$24:$A$41,0),MATCH('Waste Estimate from Population'!J$1,'Resin Fractions'!$A$24:$I$24,0)))*(VLOOKUP($A302,'Waste Per Capita'!$A$3:$C$18,3,FALSE))*$C302</f>
        <v>364.77512992326012</v>
      </c>
      <c r="K302" s="75">
        <f>(INDEX('Resin Fractions'!$A$24:$I$41,MATCH('Waste Estimate from Population'!$A302,'Resin Fractions'!$A$24:$A$41,0),MATCH('Waste Estimate from Population'!K$1,'Resin Fractions'!$A$24:$I$24,0)))*(VLOOKUP($A302,'Waste Per Capita'!$A$3:$C$18,3,FALSE))*$C302</f>
        <v>3984.0201019484716</v>
      </c>
    </row>
    <row r="303" spans="1:11" x14ac:dyDescent="0.2">
      <c r="A303" s="13">
        <v>2015</v>
      </c>
      <c r="B303" s="68" t="s">
        <v>89</v>
      </c>
      <c r="C303" s="70">
        <v>21445</v>
      </c>
      <c r="D303" s="75">
        <f>(INDEX('Resin Fractions'!$A$24:$I$41,MATCH('Waste Estimate from Population'!$A303,'Resin Fractions'!$A$24:$A$41,0),MATCH('Waste Estimate from Population'!D$1,'Resin Fractions'!$A$24:$I$24,0)))*(VLOOKUP($A303,'Waste Per Capita'!$A$3:$C$18,3,FALSE))*$C303</f>
        <v>164.98959262685682</v>
      </c>
      <c r="E303" s="75">
        <f>(INDEX('Resin Fractions'!$A$24:$I$41,MATCH('Waste Estimate from Population'!$A303,'Resin Fractions'!$A$24:$A$41,0),MATCH('Waste Estimate from Population'!E$1,'Resin Fractions'!$A$24:$I$24,0)))*(VLOOKUP($A303,'Waste Per Capita'!$A$3:$C$18,3,FALSE))*$C303</f>
        <v>308.82262016183716</v>
      </c>
      <c r="F303" s="75">
        <f>(INDEX('Resin Fractions'!$A$24:$I$41,MATCH('Waste Estimate from Population'!$A303,'Resin Fractions'!$A$24:$A$41,0),MATCH('Waste Estimate from Population'!F$1,'Resin Fractions'!$A$24:$I$24,0)))*(VLOOKUP($A303,'Waste Per Capita'!$A$3:$C$18,3,FALSE))*$C303</f>
        <v>405.36470581480165</v>
      </c>
      <c r="G303" s="75">
        <f>(INDEX('Resin Fractions'!$A$24:$I$41,MATCH('Waste Estimate from Population'!$A303,'Resin Fractions'!$A$24:$A$41,0),MATCH('Waste Estimate from Population'!G$1,'Resin Fractions'!$A$24:$I$24,0)))*(VLOOKUP($A303,'Waste Per Capita'!$A$3:$C$18,3,FALSE))*$C303</f>
        <v>706.60268913637321</v>
      </c>
      <c r="H303" s="75">
        <f>(INDEX('Resin Fractions'!$A$24:$I$41,MATCH('Waste Estimate from Population'!$A303,'Resin Fractions'!$A$24:$A$41,0),MATCH('Waste Estimate from Population'!H$1,'Resin Fractions'!$A$24:$I$24,0)))*(VLOOKUP($A303,'Waste Per Capita'!$A$3:$C$18,3,FALSE))*$C303</f>
        <v>32.824920018193318</v>
      </c>
      <c r="I303" s="75">
        <f>(INDEX('Resin Fractions'!$A$24:$I$41,MATCH('Waste Estimate from Population'!$A303,'Resin Fractions'!$A$24:$A$41,0),MATCH('Waste Estimate from Population'!I$1,'Resin Fractions'!$A$24:$I$24,0)))*(VLOOKUP($A303,'Waste Per Capita'!$A$3:$C$18,3,FALSE))*$C303</f>
        <v>96.069247235435526</v>
      </c>
      <c r="J303" s="75">
        <f>(INDEX('Resin Fractions'!$A$24:$I$41,MATCH('Waste Estimate from Population'!$A303,'Resin Fractions'!$A$24:$A$41,0),MATCH('Waste Estimate from Population'!J$1,'Resin Fractions'!$A$24:$I$24,0)))*(VLOOKUP($A303,'Waste Per Capita'!$A$3:$C$18,3,FALSE))*$C303</f>
        <v>172.81790922797555</v>
      </c>
      <c r="K303" s="75">
        <f>(INDEX('Resin Fractions'!$A$24:$I$41,MATCH('Waste Estimate from Population'!$A303,'Resin Fractions'!$A$24:$A$41,0),MATCH('Waste Estimate from Population'!K$1,'Resin Fractions'!$A$24:$I$24,0)))*(VLOOKUP($A303,'Waste Per Capita'!$A$3:$C$18,3,FALSE))*$C303</f>
        <v>1887.491684221473</v>
      </c>
    </row>
    <row r="304" spans="1:11" x14ac:dyDescent="0.2">
      <c r="A304" s="13">
        <v>2015</v>
      </c>
      <c r="B304" s="68" t="s">
        <v>90</v>
      </c>
      <c r="C304" s="70">
        <v>1113221</v>
      </c>
      <c r="D304" s="75">
        <f>(INDEX('Resin Fractions'!$A$24:$I$41,MATCH('Waste Estimate from Population'!$A304,'Resin Fractions'!$A$24:$A$41,0),MATCH('Waste Estimate from Population'!D$1,'Resin Fractions'!$A$24:$I$24,0)))*(VLOOKUP($A304,'Waste Per Capita'!$A$3:$C$18,3,FALSE))*$C304</f>
        <v>8564.6947677156531</v>
      </c>
      <c r="E304" s="75">
        <f>(INDEX('Resin Fractions'!$A$24:$I$41,MATCH('Waste Estimate from Population'!$A304,'Resin Fractions'!$A$24:$A$41,0),MATCH('Waste Estimate from Population'!E$1,'Resin Fractions'!$A$24:$I$24,0)))*(VLOOKUP($A304,'Waste Per Capita'!$A$3:$C$18,3,FALSE))*$C304</f>
        <v>16031.14134013432</v>
      </c>
      <c r="F304" s="75">
        <f>(INDEX('Resin Fractions'!$A$24:$I$41,MATCH('Waste Estimate from Population'!$A304,'Resin Fractions'!$A$24:$A$41,0),MATCH('Waste Estimate from Population'!F$1,'Resin Fractions'!$A$24:$I$24,0)))*(VLOOKUP($A304,'Waste Per Capita'!$A$3:$C$18,3,FALSE))*$C304</f>
        <v>21042.690751777071</v>
      </c>
      <c r="G304" s="75">
        <f>(INDEX('Resin Fractions'!$A$24:$I$41,MATCH('Waste Estimate from Population'!$A304,'Resin Fractions'!$A$24:$A$41,0),MATCH('Waste Estimate from Population'!G$1,'Resin Fractions'!$A$24:$I$24,0)))*(VLOOKUP($A304,'Waste Per Capita'!$A$3:$C$18,3,FALSE))*$C304</f>
        <v>36680.109685385054</v>
      </c>
      <c r="H304" s="75">
        <f>(INDEX('Resin Fractions'!$A$24:$I$41,MATCH('Waste Estimate from Population'!$A304,'Resin Fractions'!$A$24:$A$41,0),MATCH('Waste Estimate from Population'!H$1,'Resin Fractions'!$A$24:$I$24,0)))*(VLOOKUP($A304,'Waste Per Capita'!$A$3:$C$18,3,FALSE))*$C304</f>
        <v>1703.9585118942962</v>
      </c>
      <c r="I304" s="75">
        <f>(INDEX('Resin Fractions'!$A$24:$I$41,MATCH('Waste Estimate from Population'!$A304,'Resin Fractions'!$A$24:$A$41,0),MATCH('Waste Estimate from Population'!I$1,'Resin Fractions'!$A$24:$I$24,0)))*(VLOOKUP($A304,'Waste Per Capita'!$A$3:$C$18,3,FALSE))*$C304</f>
        <v>4987.0041257486018</v>
      </c>
      <c r="J304" s="75">
        <f>(INDEX('Resin Fractions'!$A$24:$I$41,MATCH('Waste Estimate from Population'!$A304,'Resin Fractions'!$A$24:$A$41,0),MATCH('Waste Estimate from Population'!J$1,'Resin Fractions'!$A$24:$I$24,0)))*(VLOOKUP($A304,'Waste Per Capita'!$A$3:$C$18,3,FALSE))*$C304</f>
        <v>8971.0667161891433</v>
      </c>
      <c r="K304" s="75">
        <f>(INDEX('Resin Fractions'!$A$24:$I$41,MATCH('Waste Estimate from Population'!$A304,'Resin Fractions'!$A$24:$A$41,0),MATCH('Waste Estimate from Population'!K$1,'Resin Fractions'!$A$24:$I$24,0)))*(VLOOKUP($A304,'Waste Per Capita'!$A$3:$C$18,3,FALSE))*$C304</f>
        <v>97980.665898844134</v>
      </c>
    </row>
    <row r="305" spans="1:11" x14ac:dyDescent="0.2">
      <c r="A305" s="13">
        <v>2015</v>
      </c>
      <c r="B305" s="68" t="s">
        <v>91</v>
      </c>
      <c r="C305" s="70">
        <v>26744</v>
      </c>
      <c r="D305" s="75">
        <f>(INDEX('Resin Fractions'!$A$24:$I$41,MATCH('Waste Estimate from Population'!$A305,'Resin Fractions'!$A$24:$A$41,0),MATCH('Waste Estimate from Population'!D$1,'Resin Fractions'!$A$24:$I$24,0)))*(VLOOKUP($A305,'Waste Per Capita'!$A$3:$C$18,3,FALSE))*$C305</f>
        <v>205.75806319480805</v>
      </c>
      <c r="E305" s="75">
        <f>(INDEX('Resin Fractions'!$A$24:$I$41,MATCH('Waste Estimate from Population'!$A305,'Resin Fractions'!$A$24:$A$41,0),MATCH('Waste Estimate from Population'!E$1,'Resin Fractions'!$A$24:$I$24,0)))*(VLOOKUP($A305,'Waste Per Capita'!$A$3:$C$18,3,FALSE))*$C305</f>
        <v>385.13183276326288</v>
      </c>
      <c r="F305" s="75">
        <f>(INDEX('Resin Fractions'!$A$24:$I$41,MATCH('Waste Estimate from Population'!$A305,'Resin Fractions'!$A$24:$A$41,0),MATCH('Waste Estimate from Population'!F$1,'Resin Fractions'!$A$24:$I$24,0)))*(VLOOKUP($A305,'Waste Per Capita'!$A$3:$C$18,3,FALSE))*$C305</f>
        <v>505.52919992124293</v>
      </c>
      <c r="G305" s="75">
        <f>(INDEX('Resin Fractions'!$A$24:$I$41,MATCH('Waste Estimate from Population'!$A305,'Resin Fractions'!$A$24:$A$41,0),MATCH('Waste Estimate from Population'!G$1,'Resin Fractions'!$A$24:$I$24,0)))*(VLOOKUP($A305,'Waste Per Capita'!$A$3:$C$18,3,FALSE))*$C305</f>
        <v>881.20225312488526</v>
      </c>
      <c r="H305" s="75">
        <f>(INDEX('Resin Fractions'!$A$24:$I$41,MATCH('Waste Estimate from Population'!$A305,'Resin Fractions'!$A$24:$A$41,0),MATCH('Waste Estimate from Population'!H$1,'Resin Fractions'!$A$24:$I$24,0)))*(VLOOKUP($A305,'Waste Per Capita'!$A$3:$C$18,3,FALSE))*$C305</f>
        <v>40.935866680651067</v>
      </c>
      <c r="I305" s="75">
        <f>(INDEX('Resin Fractions'!$A$24:$I$41,MATCH('Waste Estimate from Population'!$A305,'Resin Fractions'!$A$24:$A$41,0),MATCH('Waste Estimate from Population'!I$1,'Resin Fractions'!$A$24:$I$24,0)))*(VLOOKUP($A305,'Waste Per Capita'!$A$3:$C$18,3,FALSE))*$C305</f>
        <v>119.80769167938855</v>
      </c>
      <c r="J305" s="75">
        <f>(INDEX('Resin Fractions'!$A$24:$I$41,MATCH('Waste Estimate from Population'!$A305,'Resin Fractions'!$A$24:$A$41,0),MATCH('Waste Estimate from Population'!J$1,'Resin Fractions'!$A$24:$I$24,0)))*(VLOOKUP($A305,'Waste Per Capita'!$A$3:$C$18,3,FALSE))*$C305</f>
        <v>215.52073510808944</v>
      </c>
      <c r="K305" s="75">
        <f>(INDEX('Resin Fractions'!$A$24:$I$41,MATCH('Waste Estimate from Population'!$A305,'Resin Fractions'!$A$24:$A$41,0),MATCH('Waste Estimate from Population'!K$1,'Resin Fractions'!$A$24:$I$24,0)))*(VLOOKUP($A305,'Waste Per Capita'!$A$3:$C$18,3,FALSE))*$C305</f>
        <v>2353.8856424723281</v>
      </c>
    </row>
    <row r="306" spans="1:11" x14ac:dyDescent="0.2">
      <c r="A306" s="13">
        <v>2015</v>
      </c>
      <c r="B306" s="68" t="s">
        <v>92</v>
      </c>
      <c r="C306" s="70">
        <v>182530</v>
      </c>
      <c r="D306" s="75">
        <f>(INDEX('Resin Fractions'!$A$24:$I$41,MATCH('Waste Estimate from Population'!$A306,'Resin Fractions'!$A$24:$A$41,0),MATCH('Waste Estimate from Population'!D$1,'Resin Fractions'!$A$24:$I$24,0)))*(VLOOKUP($A306,'Waste Per Capita'!$A$3:$C$18,3,FALSE))*$C306</f>
        <v>1404.3157072595093</v>
      </c>
      <c r="E306" s="75">
        <f>(INDEX('Resin Fractions'!$A$24:$I$41,MATCH('Waste Estimate from Population'!$A306,'Resin Fractions'!$A$24:$A$41,0),MATCH('Waste Estimate from Population'!E$1,'Resin Fractions'!$A$24:$I$24,0)))*(VLOOKUP($A306,'Waste Per Capita'!$A$3:$C$18,3,FALSE))*$C306</f>
        <v>2628.5564401091224</v>
      </c>
      <c r="F306" s="75">
        <f>(INDEX('Resin Fractions'!$A$24:$I$41,MATCH('Waste Estimate from Population'!$A306,'Resin Fractions'!$A$24:$A$41,0),MATCH('Waste Estimate from Population'!F$1,'Resin Fractions'!$A$24:$I$24,0)))*(VLOOKUP($A306,'Waste Per Capita'!$A$3:$C$18,3,FALSE))*$C306</f>
        <v>3450.2783750233502</v>
      </c>
      <c r="G306" s="75">
        <f>(INDEX('Resin Fractions'!$A$24:$I$41,MATCH('Waste Estimate from Population'!$A306,'Resin Fractions'!$A$24:$A$41,0),MATCH('Waste Estimate from Population'!G$1,'Resin Fractions'!$A$24:$I$24,0)))*(VLOOKUP($A306,'Waste Per Capita'!$A$3:$C$18,3,FALSE))*$C306</f>
        <v>6014.2778665452179</v>
      </c>
      <c r="H306" s="75">
        <f>(INDEX('Resin Fractions'!$A$24:$I$41,MATCH('Waste Estimate from Population'!$A306,'Resin Fractions'!$A$24:$A$41,0),MATCH('Waste Estimate from Population'!H$1,'Resin Fractions'!$A$24:$I$24,0)))*(VLOOKUP($A306,'Waste Per Capita'!$A$3:$C$18,3,FALSE))*$C306</f>
        <v>279.39065753885876</v>
      </c>
      <c r="I306" s="75">
        <f>(INDEX('Resin Fractions'!$A$24:$I$41,MATCH('Waste Estimate from Population'!$A306,'Resin Fractions'!$A$24:$A$41,0),MATCH('Waste Estimate from Population'!I$1,'Resin Fractions'!$A$24:$I$24,0)))*(VLOOKUP($A306,'Waste Per Capita'!$A$3:$C$18,3,FALSE))*$C306</f>
        <v>817.69735126528542</v>
      </c>
      <c r="J306" s="75">
        <f>(INDEX('Resin Fractions'!$A$24:$I$41,MATCH('Waste Estimate from Population'!$A306,'Resin Fractions'!$A$24:$A$41,0),MATCH('Waste Estimate from Population'!J$1,'Resin Fractions'!$A$24:$I$24,0)))*(VLOOKUP($A306,'Waste Per Capita'!$A$3:$C$18,3,FALSE))*$C306</f>
        <v>1470.9467461591223</v>
      </c>
      <c r="K306" s="75">
        <f>(INDEX('Resin Fractions'!$A$24:$I$41,MATCH('Waste Estimate from Population'!$A306,'Resin Fractions'!$A$24:$A$41,0),MATCH('Waste Estimate from Population'!K$1,'Resin Fractions'!$A$24:$I$24,0)))*(VLOOKUP($A306,'Waste Per Capita'!$A$3:$C$18,3,FALSE))*$C306</f>
        <v>16065.463143900464</v>
      </c>
    </row>
    <row r="307" spans="1:11" x14ac:dyDescent="0.2">
      <c r="A307" s="13">
        <v>2015</v>
      </c>
      <c r="B307" s="68" t="s">
        <v>93</v>
      </c>
      <c r="C307" s="70">
        <v>975108</v>
      </c>
      <c r="D307" s="75">
        <f>(INDEX('Resin Fractions'!$A$24:$I$41,MATCH('Waste Estimate from Population'!$A307,'Resin Fractions'!$A$24:$A$41,0),MATCH('Waste Estimate from Population'!D$1,'Resin Fractions'!$A$24:$I$24,0)))*(VLOOKUP($A307,'Waste Per Capita'!$A$3:$C$18,3,FALSE))*$C307</f>
        <v>7502.1063971643316</v>
      </c>
      <c r="E307" s="75">
        <f>(INDEX('Resin Fractions'!$A$24:$I$41,MATCH('Waste Estimate from Population'!$A307,'Resin Fractions'!$A$24:$A$41,0),MATCH('Waste Estimate from Population'!E$1,'Resin Fractions'!$A$24:$I$24,0)))*(VLOOKUP($A307,'Waste Per Capita'!$A$3:$C$18,3,FALSE))*$C307</f>
        <v>14042.219981383478</v>
      </c>
      <c r="F307" s="75">
        <f>(INDEX('Resin Fractions'!$A$24:$I$41,MATCH('Waste Estimate from Population'!$A307,'Resin Fractions'!$A$24:$A$41,0),MATCH('Waste Estimate from Population'!F$1,'Resin Fractions'!$A$24:$I$24,0)))*(VLOOKUP($A307,'Waste Per Capita'!$A$3:$C$18,3,FALSE))*$C307</f>
        <v>18432.005948130547</v>
      </c>
      <c r="G307" s="75">
        <f>(INDEX('Resin Fractions'!$A$24:$I$41,MATCH('Waste Estimate from Population'!$A307,'Resin Fractions'!$A$24:$A$41,0),MATCH('Waste Estimate from Population'!G$1,'Resin Fractions'!$A$24:$I$24,0)))*(VLOOKUP($A307,'Waste Per Capita'!$A$3:$C$18,3,FALSE))*$C307</f>
        <v>32129.351130724674</v>
      </c>
      <c r="H307" s="75">
        <f>(INDEX('Resin Fractions'!$A$24:$I$41,MATCH('Waste Estimate from Population'!$A307,'Resin Fractions'!$A$24:$A$41,0),MATCH('Waste Estimate from Population'!H$1,'Resin Fractions'!$A$24:$I$24,0)))*(VLOOKUP($A307,'Waste Per Capita'!$A$3:$C$18,3,FALSE))*$C307</f>
        <v>1492.5550062532268</v>
      </c>
      <c r="I307" s="75">
        <f>(INDEX('Resin Fractions'!$A$24:$I$41,MATCH('Waste Estimate from Population'!$A307,'Resin Fractions'!$A$24:$A$41,0),MATCH('Waste Estimate from Population'!I$1,'Resin Fractions'!$A$24:$I$24,0)))*(VLOOKUP($A307,'Waste Per Capita'!$A$3:$C$18,3,FALSE))*$C307</f>
        <v>4368.2859190138061</v>
      </c>
      <c r="J307" s="75">
        <f>(INDEX('Resin Fractions'!$A$24:$I$41,MATCH('Waste Estimate from Population'!$A307,'Resin Fractions'!$A$24:$A$41,0),MATCH('Waste Estimate from Population'!J$1,'Resin Fractions'!$A$24:$I$24,0)))*(VLOOKUP($A307,'Waste Per Capita'!$A$3:$C$18,3,FALSE))*$C307</f>
        <v>7858.0613584272687</v>
      </c>
      <c r="K307" s="75">
        <f>(INDEX('Resin Fractions'!$A$24:$I$41,MATCH('Waste Estimate from Population'!$A307,'Resin Fractions'!$A$24:$A$41,0),MATCH('Waste Estimate from Population'!K$1,'Resin Fractions'!$A$24:$I$24,0)))*(VLOOKUP($A307,'Waste Per Capita'!$A$3:$C$18,3,FALSE))*$C307</f>
        <v>85824.585741097326</v>
      </c>
    </row>
    <row r="308" spans="1:11" x14ac:dyDescent="0.2">
      <c r="A308" s="13">
        <v>2015</v>
      </c>
      <c r="B308" s="68" t="s">
        <v>94</v>
      </c>
      <c r="C308" s="70">
        <v>28347</v>
      </c>
      <c r="D308" s="75">
        <f>(INDEX('Resin Fractions'!$A$24:$I$41,MATCH('Waste Estimate from Population'!$A308,'Resin Fractions'!$A$24:$A$41,0),MATCH('Waste Estimate from Population'!D$1,'Resin Fractions'!$A$24:$I$24,0)))*(VLOOKUP($A308,'Waste Per Capita'!$A$3:$C$18,3,FALSE))*$C308</f>
        <v>218.09092945644721</v>
      </c>
      <c r="E308" s="75">
        <f>(INDEX('Resin Fractions'!$A$24:$I$41,MATCH('Waste Estimate from Population'!$A308,'Resin Fractions'!$A$24:$A$41,0),MATCH('Waste Estimate from Population'!E$1,'Resin Fractions'!$A$24:$I$24,0)))*(VLOOKUP($A308,'Waste Per Capita'!$A$3:$C$18,3,FALSE))*$C308</f>
        <v>408.21612561098613</v>
      </c>
      <c r="F308" s="75">
        <f>(INDEX('Resin Fractions'!$A$24:$I$41,MATCH('Waste Estimate from Population'!$A308,'Resin Fractions'!$A$24:$A$41,0),MATCH('Waste Estimate from Population'!F$1,'Resin Fractions'!$A$24:$I$24,0)))*(VLOOKUP($A308,'Waste Per Capita'!$A$3:$C$18,3,FALSE))*$C308</f>
        <v>535.82995177114401</v>
      </c>
      <c r="G308" s="75">
        <f>(INDEX('Resin Fractions'!$A$24:$I$41,MATCH('Waste Estimate from Population'!$A308,'Resin Fractions'!$A$24:$A$41,0),MATCH('Waste Estimate from Population'!G$1,'Resin Fractions'!$A$24:$I$24,0)))*(VLOOKUP($A308,'Waste Per Capita'!$A$3:$C$18,3,FALSE))*$C308</f>
        <v>934.02035108177995</v>
      </c>
      <c r="H308" s="75">
        <f>(INDEX('Resin Fractions'!$A$24:$I$41,MATCH('Waste Estimate from Population'!$A308,'Resin Fractions'!$A$24:$A$41,0),MATCH('Waste Estimate from Population'!H$1,'Resin Fractions'!$A$24:$I$24,0)))*(VLOOKUP($A308,'Waste Per Capita'!$A$3:$C$18,3,FALSE))*$C308</f>
        <v>43.389508405489671</v>
      </c>
      <c r="I308" s="75">
        <f>(INDEX('Resin Fractions'!$A$24:$I$41,MATCH('Waste Estimate from Population'!$A308,'Resin Fractions'!$A$24:$A$41,0),MATCH('Waste Estimate from Population'!I$1,'Resin Fractions'!$A$24:$I$24,0)))*(VLOOKUP($A308,'Waste Per Capita'!$A$3:$C$18,3,FALSE))*$C308</f>
        <v>126.98880631302825</v>
      </c>
      <c r="J308" s="75">
        <f>(INDEX('Resin Fractions'!$A$24:$I$41,MATCH('Waste Estimate from Population'!$A308,'Resin Fractions'!$A$24:$A$41,0),MATCH('Waste Estimate from Population'!J$1,'Resin Fractions'!$A$24:$I$24,0)))*(VLOOKUP($A308,'Waste Per Capita'!$A$3:$C$18,3,FALSE))*$C308</f>
        <v>228.43876301634054</v>
      </c>
      <c r="K308" s="75">
        <f>(INDEX('Resin Fractions'!$A$24:$I$41,MATCH('Waste Estimate from Population'!$A308,'Resin Fractions'!$A$24:$A$41,0),MATCH('Waste Estimate from Population'!K$1,'Resin Fractions'!$A$24:$I$24,0)))*(VLOOKUP($A308,'Waste Per Capita'!$A$3:$C$18,3,FALSE))*$C308</f>
        <v>2494.9744356552155</v>
      </c>
    </row>
    <row r="309" spans="1:11" x14ac:dyDescent="0.2">
      <c r="A309" s="13">
        <v>2015</v>
      </c>
      <c r="B309" s="68" t="s">
        <v>95</v>
      </c>
      <c r="C309" s="70">
        <v>134727</v>
      </c>
      <c r="D309" s="75">
        <f>(INDEX('Resin Fractions'!$A$24:$I$41,MATCH('Waste Estimate from Population'!$A309,'Resin Fractions'!$A$24:$A$41,0),MATCH('Waste Estimate from Population'!D$1,'Resin Fractions'!$A$24:$I$24,0)))*(VLOOKUP($A309,'Waste Per Capita'!$A$3:$C$18,3,FALSE))*$C309</f>
        <v>1036.5377871689689</v>
      </c>
      <c r="E309" s="75">
        <f>(INDEX('Resin Fractions'!$A$24:$I$41,MATCH('Waste Estimate from Population'!$A309,'Resin Fractions'!$A$24:$A$41,0),MATCH('Waste Estimate from Population'!E$1,'Resin Fractions'!$A$24:$I$24,0)))*(VLOOKUP($A309,'Waste Per Capita'!$A$3:$C$18,3,FALSE))*$C309</f>
        <v>1940.1606503401181</v>
      </c>
      <c r="F309" s="75">
        <f>(INDEX('Resin Fractions'!$A$24:$I$41,MATCH('Waste Estimate from Population'!$A309,'Resin Fractions'!$A$24:$A$41,0),MATCH('Waste Estimate from Population'!F$1,'Resin Fractions'!$A$24:$I$24,0)))*(VLOOKUP($A309,'Waste Per Capita'!$A$3:$C$18,3,FALSE))*$C309</f>
        <v>2546.6808449666955</v>
      </c>
      <c r="G309" s="75">
        <f>(INDEX('Resin Fractions'!$A$24:$I$41,MATCH('Waste Estimate from Population'!$A309,'Resin Fractions'!$A$24:$A$41,0),MATCH('Waste Estimate from Population'!G$1,'Resin Fractions'!$A$24:$I$24,0)))*(VLOOKUP($A309,'Waste Per Capita'!$A$3:$C$18,3,FALSE))*$C309</f>
        <v>4439.1914431931054</v>
      </c>
      <c r="H309" s="75">
        <f>(INDEX('Resin Fractions'!$A$24:$I$41,MATCH('Waste Estimate from Population'!$A309,'Resin Fractions'!$A$24:$A$41,0),MATCH('Waste Estimate from Population'!H$1,'Resin Fractions'!$A$24:$I$24,0)))*(VLOOKUP($A309,'Waste Per Capita'!$A$3:$C$18,3,FALSE))*$C309</f>
        <v>206.22070409378088</v>
      </c>
      <c r="I309" s="75">
        <f>(INDEX('Resin Fractions'!$A$24:$I$41,MATCH('Waste Estimate from Population'!$A309,'Resin Fractions'!$A$24:$A$41,0),MATCH('Waste Estimate from Population'!I$1,'Resin Fractions'!$A$24:$I$24,0)))*(VLOOKUP($A309,'Waste Per Capita'!$A$3:$C$18,3,FALSE))*$C309</f>
        <v>603.54961400272896</v>
      </c>
      <c r="J309" s="75">
        <f>(INDEX('Resin Fractions'!$A$24:$I$41,MATCH('Waste Estimate from Population'!$A309,'Resin Fractions'!$A$24:$A$41,0),MATCH('Waste Estimate from Population'!J$1,'Resin Fractions'!$A$24:$I$24,0)))*(VLOOKUP($A309,'Waste Per Capita'!$A$3:$C$18,3,FALSE))*$C309</f>
        <v>1085.7187436025863</v>
      </c>
      <c r="K309" s="75">
        <f>(INDEX('Resin Fractions'!$A$24:$I$41,MATCH('Waste Estimate from Population'!$A309,'Resin Fractions'!$A$24:$A$41,0),MATCH('Waste Estimate from Population'!K$1,'Resin Fractions'!$A$24:$I$24,0)))*(VLOOKUP($A309,'Waste Per Capita'!$A$3:$C$18,3,FALSE))*$C309</f>
        <v>11858.059787367984</v>
      </c>
    </row>
    <row r="310" spans="1:11" x14ac:dyDescent="0.2">
      <c r="A310" s="13">
        <v>2015</v>
      </c>
      <c r="B310" s="68" t="s">
        <v>96</v>
      </c>
      <c r="C310" s="70">
        <v>183856</v>
      </c>
      <c r="D310" s="75">
        <f>(INDEX('Resin Fractions'!$A$24:$I$41,MATCH('Waste Estimate from Population'!$A310,'Resin Fractions'!$A$24:$A$41,0),MATCH('Waste Estimate from Population'!D$1,'Resin Fractions'!$A$24:$I$24,0)))*(VLOOKUP($A310,'Waste Per Capita'!$A$3:$C$18,3,FALSE))*$C310</f>
        <v>1414.5174419213517</v>
      </c>
      <c r="E310" s="75">
        <f>(INDEX('Resin Fractions'!$A$24:$I$41,MATCH('Waste Estimate from Population'!$A310,'Resin Fractions'!$A$24:$A$41,0),MATCH('Waste Estimate from Population'!E$1,'Resin Fractions'!$A$24:$I$24,0)))*(VLOOKUP($A310,'Waste Per Capita'!$A$3:$C$18,3,FALSE))*$C310</f>
        <v>2647.6517441116684</v>
      </c>
      <c r="F310" s="75">
        <f>(INDEX('Resin Fractions'!$A$24:$I$41,MATCH('Waste Estimate from Population'!$A310,'Resin Fractions'!$A$24:$A$41,0),MATCH('Waste Estimate from Population'!F$1,'Resin Fractions'!$A$24:$I$24,0)))*(VLOOKUP($A310,'Waste Per Capita'!$A$3:$C$18,3,FALSE))*$C310</f>
        <v>3475.3431267095439</v>
      </c>
      <c r="G310" s="75">
        <f>(INDEX('Resin Fractions'!$A$24:$I$41,MATCH('Waste Estimate from Population'!$A310,'Resin Fractions'!$A$24:$A$41,0),MATCH('Waste Estimate from Population'!G$1,'Resin Fractions'!$A$24:$I$24,0)))*(VLOOKUP($A310,'Waste Per Capita'!$A$3:$C$18,3,FALSE))*$C310</f>
        <v>6057.9689444559117</v>
      </c>
      <c r="H310" s="75">
        <f>(INDEX('Resin Fractions'!$A$24:$I$41,MATCH('Waste Estimate from Population'!$A310,'Resin Fractions'!$A$24:$A$41,0),MATCH('Waste Estimate from Population'!H$1,'Resin Fractions'!$A$24:$I$24,0)))*(VLOOKUP($A310,'Waste Per Capita'!$A$3:$C$18,3,FALSE))*$C310</f>
        <v>281.4203075245955</v>
      </c>
      <c r="I310" s="75">
        <f>(INDEX('Resin Fractions'!$A$24:$I$41,MATCH('Waste Estimate from Population'!$A310,'Resin Fractions'!$A$24:$A$41,0),MATCH('Waste Estimate from Population'!I$1,'Resin Fractions'!$A$24:$I$24,0)))*(VLOOKUP($A310,'Waste Per Capita'!$A$3:$C$18,3,FALSE))*$C310</f>
        <v>823.63756212255691</v>
      </c>
      <c r="J310" s="75">
        <f>(INDEX('Resin Fractions'!$A$24:$I$41,MATCH('Waste Estimate from Population'!$A310,'Resin Fractions'!$A$24:$A$41,0),MATCH('Waste Estimate from Population'!J$1,'Resin Fractions'!$A$24:$I$24,0)))*(VLOOKUP($A310,'Waste Per Capita'!$A$3:$C$18,3,FALSE))*$C310</f>
        <v>1481.6325259509756</v>
      </c>
      <c r="K310" s="75">
        <f>(INDEX('Resin Fractions'!$A$24:$I$41,MATCH('Waste Estimate from Population'!$A310,'Resin Fractions'!$A$24:$A$41,0),MATCH('Waste Estimate from Population'!K$1,'Resin Fractions'!$A$24:$I$24,0)))*(VLOOKUP($A310,'Waste Per Capita'!$A$3:$C$18,3,FALSE))*$C310</f>
        <v>16182.171652796604</v>
      </c>
    </row>
    <row r="311" spans="1:11" x14ac:dyDescent="0.2">
      <c r="A311" s="13">
        <v>2015</v>
      </c>
      <c r="B311" s="68" t="s">
        <v>97</v>
      </c>
      <c r="C311" s="70">
        <v>18564</v>
      </c>
      <c r="D311" s="75">
        <f>(INDEX('Resin Fractions'!$A$24:$I$41,MATCH('Waste Estimate from Population'!$A311,'Resin Fractions'!$A$24:$A$41,0),MATCH('Waste Estimate from Population'!D$1,'Resin Fractions'!$A$24:$I$24,0)))*(VLOOKUP($A311,'Waste Per Capita'!$A$3:$C$18,3,FALSE))*$C311</f>
        <v>142.82428526579483</v>
      </c>
      <c r="E311" s="75">
        <f>(INDEX('Resin Fractions'!$A$24:$I$41,MATCH('Waste Estimate from Population'!$A311,'Resin Fractions'!$A$24:$A$41,0),MATCH('Waste Estimate from Population'!E$1,'Resin Fractions'!$A$24:$I$24,0)))*(VLOOKUP($A311,'Waste Per Capita'!$A$3:$C$18,3,FALSE))*$C311</f>
        <v>267.33425603564211</v>
      </c>
      <c r="F311" s="75">
        <f>(INDEX('Resin Fractions'!$A$24:$I$41,MATCH('Waste Estimate from Population'!$A311,'Resin Fractions'!$A$24:$A$41,0),MATCH('Waste Estimate from Population'!F$1,'Resin Fractions'!$A$24:$I$24,0)))*(VLOOKUP($A311,'Waste Per Capita'!$A$3:$C$18,3,FALSE))*$C311</f>
        <v>350.90652360671379</v>
      </c>
      <c r="G311" s="75">
        <f>(INDEX('Resin Fractions'!$A$24:$I$41,MATCH('Waste Estimate from Population'!$A311,'Resin Fractions'!$A$24:$A$41,0),MATCH('Waste Estimate from Population'!G$1,'Resin Fractions'!$A$24:$I$24,0)))*(VLOOKUP($A311,'Waste Per Capita'!$A$3:$C$18,3,FALSE))*$C311</f>
        <v>611.67509074971474</v>
      </c>
      <c r="H311" s="75">
        <f>(INDEX('Resin Fractions'!$A$24:$I$41,MATCH('Waste Estimate from Population'!$A311,'Resin Fractions'!$A$24:$A$41,0),MATCH('Waste Estimate from Population'!H$1,'Resin Fractions'!$A$24:$I$24,0)))*(VLOOKUP($A311,'Waste Per Capita'!$A$3:$C$18,3,FALSE))*$C311</f>
        <v>28.415099800314326</v>
      </c>
      <c r="I311" s="75">
        <f>(INDEX('Resin Fractions'!$A$24:$I$41,MATCH('Waste Estimate from Population'!$A311,'Resin Fractions'!$A$24:$A$41,0),MATCH('Waste Estimate from Population'!I$1,'Resin Fractions'!$A$24:$I$24,0)))*(VLOOKUP($A311,'Waste Per Capita'!$A$3:$C$18,3,FALSE))*$C311</f>
        <v>83.162952001801116</v>
      </c>
      <c r="J311" s="75">
        <f>(INDEX('Resin Fractions'!$A$24:$I$41,MATCH('Waste Estimate from Population'!$A311,'Resin Fractions'!$A$24:$A$41,0),MATCH('Waste Estimate from Population'!J$1,'Resin Fractions'!$A$24:$I$24,0)))*(VLOOKUP($A311,'Waste Per Capita'!$A$3:$C$18,3,FALSE))*$C311</f>
        <v>149.6009170859472</v>
      </c>
      <c r="K311" s="75">
        <f>(INDEX('Resin Fractions'!$A$24:$I$41,MATCH('Waste Estimate from Population'!$A311,'Resin Fractions'!$A$24:$A$41,0),MATCH('Waste Estimate from Population'!K$1,'Resin Fractions'!$A$24:$I$24,0)))*(VLOOKUP($A311,'Waste Per Capita'!$A$3:$C$18,3,FALSE))*$C311</f>
        <v>1633.9191245459281</v>
      </c>
    </row>
    <row r="312" spans="1:11" x14ac:dyDescent="0.2">
      <c r="A312" s="13">
        <v>2015</v>
      </c>
      <c r="B312" s="68" t="s">
        <v>98</v>
      </c>
      <c r="C312" s="70">
        <v>878038</v>
      </c>
      <c r="D312" s="75">
        <f>(INDEX('Resin Fractions'!$A$24:$I$41,MATCH('Waste Estimate from Population'!$A312,'Resin Fractions'!$A$24:$A$41,0),MATCH('Waste Estimate from Population'!D$1,'Resin Fractions'!$A$24:$I$24,0)))*(VLOOKUP($A312,'Waste Per Capita'!$A$3:$C$18,3,FALSE))*$C312</f>
        <v>6755.2871033294523</v>
      </c>
      <c r="E312" s="75">
        <f>(INDEX('Resin Fractions'!$A$24:$I$41,MATCH('Waste Estimate from Population'!$A312,'Resin Fractions'!$A$24:$A$41,0),MATCH('Waste Estimate from Population'!E$1,'Resin Fractions'!$A$24:$I$24,0)))*(VLOOKUP($A312,'Waste Per Capita'!$A$3:$C$18,3,FALSE))*$C312</f>
        <v>12644.345803761211</v>
      </c>
      <c r="F312" s="75">
        <f>(INDEX('Resin Fractions'!$A$24:$I$41,MATCH('Waste Estimate from Population'!$A312,'Resin Fractions'!$A$24:$A$41,0),MATCH('Waste Estimate from Population'!F$1,'Resin Fractions'!$A$24:$I$24,0)))*(VLOOKUP($A312,'Waste Per Capita'!$A$3:$C$18,3,FALSE))*$C312</f>
        <v>16597.137587513025</v>
      </c>
      <c r="G312" s="75">
        <f>(INDEX('Resin Fractions'!$A$24:$I$41,MATCH('Waste Estimate from Population'!$A312,'Resin Fractions'!$A$24:$A$41,0),MATCH('Waste Estimate from Population'!G$1,'Resin Fractions'!$A$24:$I$24,0)))*(VLOOKUP($A312,'Waste Per Capita'!$A$3:$C$18,3,FALSE))*$C312</f>
        <v>28930.940170852078</v>
      </c>
      <c r="H312" s="75">
        <f>(INDEX('Resin Fractions'!$A$24:$I$41,MATCH('Waste Estimate from Population'!$A312,'Resin Fractions'!$A$24:$A$41,0),MATCH('Waste Estimate from Population'!H$1,'Resin Fractions'!$A$24:$I$24,0)))*(VLOOKUP($A312,'Waste Per Capita'!$A$3:$C$18,3,FALSE))*$C312</f>
        <v>1343.9742188358323</v>
      </c>
      <c r="I312" s="75">
        <f>(INDEX('Resin Fractions'!$A$24:$I$41,MATCH('Waste Estimate from Population'!$A312,'Resin Fractions'!$A$24:$A$41,0),MATCH('Waste Estimate from Population'!I$1,'Resin Fractions'!$A$24:$I$24,0)))*(VLOOKUP($A312,'Waste Per Capita'!$A$3:$C$18,3,FALSE))*$C312</f>
        <v>3933.4320216417505</v>
      </c>
      <c r="J312" s="75">
        <f>(INDEX('Resin Fractions'!$A$24:$I$41,MATCH('Waste Estimate from Population'!$A312,'Resin Fractions'!$A$24:$A$41,0),MATCH('Waste Estimate from Population'!J$1,'Resin Fractions'!$A$24:$I$24,0)))*(VLOOKUP($A312,'Waste Per Capita'!$A$3:$C$18,3,FALSE))*$C312</f>
        <v>7075.8074787928745</v>
      </c>
      <c r="K312" s="75">
        <f>(INDEX('Resin Fractions'!$A$24:$I$41,MATCH('Waste Estimate from Population'!$A312,'Resin Fractions'!$A$24:$A$41,0),MATCH('Waste Estimate from Population'!K$1,'Resin Fractions'!$A$24:$I$24,0)))*(VLOOKUP($A312,'Waste Per Capita'!$A$3:$C$18,3,FALSE))*$C312</f>
        <v>77280.924384726211</v>
      </c>
    </row>
    <row r="313" spans="1:11" x14ac:dyDescent="0.2">
      <c r="A313" s="13">
        <v>2015</v>
      </c>
      <c r="B313" s="68" t="s">
        <v>99</v>
      </c>
      <c r="C313" s="70">
        <v>149275</v>
      </c>
      <c r="D313" s="75">
        <f>(INDEX('Resin Fractions'!$A$24:$I$41,MATCH('Waste Estimate from Population'!$A313,'Resin Fractions'!$A$24:$A$41,0),MATCH('Waste Estimate from Population'!D$1,'Resin Fractions'!$A$24:$I$24,0)))*(VLOOKUP($A313,'Waste Per Capita'!$A$3:$C$18,3,FALSE))*$C313</f>
        <v>1148.464511045654</v>
      </c>
      <c r="E313" s="75">
        <f>(INDEX('Resin Fractions'!$A$24:$I$41,MATCH('Waste Estimate from Population'!$A313,'Resin Fractions'!$A$24:$A$41,0),MATCH('Waste Estimate from Population'!E$1,'Resin Fractions'!$A$24:$I$24,0)))*(VLOOKUP($A313,'Waste Per Capita'!$A$3:$C$18,3,FALSE))*$C313</f>
        <v>2149.661768461564</v>
      </c>
      <c r="F313" s="75">
        <f>(INDEX('Resin Fractions'!$A$24:$I$41,MATCH('Waste Estimate from Population'!$A313,'Resin Fractions'!$A$24:$A$41,0),MATCH('Waste Estimate from Population'!F$1,'Resin Fractions'!$A$24:$I$24,0)))*(VLOOKUP($A313,'Waste Per Capita'!$A$3:$C$18,3,FALSE))*$C313</f>
        <v>2821.6748174634886</v>
      </c>
      <c r="G313" s="75">
        <f>(INDEX('Resin Fractions'!$A$24:$I$41,MATCH('Waste Estimate from Population'!$A313,'Resin Fractions'!$A$24:$A$41,0),MATCH('Waste Estimate from Population'!G$1,'Resin Fractions'!$A$24:$I$24,0)))*(VLOOKUP($A313,'Waste Per Capita'!$A$3:$C$18,3,FALSE))*$C313</f>
        <v>4918.5412180383355</v>
      </c>
      <c r="H313" s="75">
        <f>(INDEX('Resin Fractions'!$A$24:$I$41,MATCH('Waste Estimate from Population'!$A313,'Resin Fractions'!$A$24:$A$41,0),MATCH('Waste Estimate from Population'!H$1,'Resin Fractions'!$A$24:$I$24,0)))*(VLOOKUP($A313,'Waste Per Capita'!$A$3:$C$18,3,FALSE))*$C313</f>
        <v>228.48868900516706</v>
      </c>
      <c r="I313" s="75">
        <f>(INDEX('Resin Fractions'!$A$24:$I$41,MATCH('Waste Estimate from Population'!$A313,'Resin Fractions'!$A$24:$A$41,0),MATCH('Waste Estimate from Population'!I$1,'Resin Fractions'!$A$24:$I$24,0)))*(VLOOKUP($A313,'Waste Per Capita'!$A$3:$C$18,3,FALSE))*$C313</f>
        <v>668.72170114570474</v>
      </c>
      <c r="J313" s="75">
        <f>(INDEX('Resin Fractions'!$A$24:$I$41,MATCH('Waste Estimate from Population'!$A313,'Resin Fractions'!$A$24:$A$41,0),MATCH('Waste Estimate from Population'!J$1,'Resin Fractions'!$A$24:$I$24,0)))*(VLOOKUP($A313,'Waste Per Capita'!$A$3:$C$18,3,FALSE))*$C313</f>
        <v>1202.9560923294964</v>
      </c>
      <c r="K313" s="75">
        <f>(INDEX('Resin Fractions'!$A$24:$I$41,MATCH('Waste Estimate from Population'!$A313,'Resin Fractions'!$A$24:$A$41,0),MATCH('Waste Estimate from Population'!K$1,'Resin Fractions'!$A$24:$I$24,0)))*(VLOOKUP($A313,'Waste Per Capita'!$A$3:$C$18,3,FALSE))*$C313</f>
        <v>13138.50879748941</v>
      </c>
    </row>
    <row r="314" spans="1:11" x14ac:dyDescent="0.2">
      <c r="A314" s="13">
        <v>2015</v>
      </c>
      <c r="B314" s="68" t="s">
        <v>100</v>
      </c>
      <c r="C314" s="70">
        <v>64958</v>
      </c>
      <c r="D314" s="75">
        <f>(INDEX('Resin Fractions'!$A$24:$I$41,MATCH('Waste Estimate from Population'!$A314,'Resin Fractions'!$A$24:$A$41,0),MATCH('Waste Estimate from Population'!D$1,'Resin Fractions'!$A$24:$I$24,0)))*(VLOOKUP($A314,'Waste Per Capita'!$A$3:$C$18,3,FALSE))*$C314</f>
        <v>499.76190057614201</v>
      </c>
      <c r="E314" s="75">
        <f>(INDEX('Resin Fractions'!$A$24:$I$41,MATCH('Waste Estimate from Population'!$A314,'Resin Fractions'!$A$24:$A$41,0),MATCH('Waste Estimate from Population'!E$1,'Resin Fractions'!$A$24:$I$24,0)))*(VLOOKUP($A314,'Waste Per Capita'!$A$3:$C$18,3,FALSE))*$C314</f>
        <v>935.43948521672269</v>
      </c>
      <c r="F314" s="75">
        <f>(INDEX('Resin Fractions'!$A$24:$I$41,MATCH('Waste Estimate from Population'!$A314,'Resin Fractions'!$A$24:$A$41,0),MATCH('Waste Estimate from Population'!F$1,'Resin Fractions'!$A$24:$I$24,0)))*(VLOOKUP($A314,'Waste Per Capita'!$A$3:$C$18,3,FALSE))*$C314</f>
        <v>1227.8703921808294</v>
      </c>
      <c r="G314" s="75">
        <f>(INDEX('Resin Fractions'!$A$24:$I$41,MATCH('Waste Estimate from Population'!$A314,'Resin Fractions'!$A$24:$A$41,0),MATCH('Waste Estimate from Population'!G$1,'Resin Fractions'!$A$24:$I$24,0)))*(VLOOKUP($A314,'Waste Per Capita'!$A$3:$C$18,3,FALSE))*$C314</f>
        <v>2140.335625130358</v>
      </c>
      <c r="H314" s="75">
        <f>(INDEX('Resin Fractions'!$A$24:$I$41,MATCH('Waste Estimate from Population'!$A314,'Resin Fractions'!$A$24:$A$41,0),MATCH('Waste Estimate from Population'!H$1,'Resin Fractions'!$A$24:$I$24,0)))*(VLOOKUP($A314,'Waste Per Capita'!$A$3:$C$18,3,FALSE))*$C314</f>
        <v>99.428358803534692</v>
      </c>
      <c r="I314" s="75">
        <f>(INDEX('Resin Fractions'!$A$24:$I$41,MATCH('Waste Estimate from Population'!$A314,'Resin Fractions'!$A$24:$A$41,0),MATCH('Waste Estimate from Population'!I$1,'Resin Fractions'!$A$24:$I$24,0)))*(VLOOKUP($A314,'Waste Per Capita'!$A$3:$C$18,3,FALSE))*$C314</f>
        <v>290.99865525387833</v>
      </c>
      <c r="J314" s="75">
        <f>(INDEX('Resin Fractions'!$A$24:$I$41,MATCH('Waste Estimate from Population'!$A314,'Resin Fractions'!$A$24:$A$41,0),MATCH('Waste Estimate from Population'!J$1,'Resin Fractions'!$A$24:$I$24,0)))*(VLOOKUP($A314,'Waste Per Capita'!$A$3:$C$18,3,FALSE))*$C314</f>
        <v>523.47427128145659</v>
      </c>
      <c r="K314" s="75">
        <f>(INDEX('Resin Fractions'!$A$24:$I$41,MATCH('Waste Estimate from Population'!$A314,'Resin Fractions'!$A$24:$A$41,0),MATCH('Waste Estimate from Population'!K$1,'Resin Fractions'!$A$24:$I$24,0)))*(VLOOKUP($A314,'Waste Per Capita'!$A$3:$C$18,3,FALSE))*$C314</f>
        <v>5717.3086884429213</v>
      </c>
    </row>
    <row r="315" spans="1:11" x14ac:dyDescent="0.2">
      <c r="A315" s="13">
        <v>2015</v>
      </c>
      <c r="B315" s="68" t="s">
        <v>101</v>
      </c>
      <c r="C315" s="70">
        <v>30862</v>
      </c>
      <c r="D315" s="75">
        <f>(INDEX('Resin Fractions'!$A$24:$I$41,MATCH('Waste Estimate from Population'!$A315,'Resin Fractions'!$A$24:$A$41,0),MATCH('Waste Estimate from Population'!D$1,'Resin Fractions'!$A$24:$I$24,0)))*(VLOOKUP($A315,'Waste Per Capita'!$A$3:$C$18,3,FALSE))*$C315</f>
        <v>237.44037340405947</v>
      </c>
      <c r="E315" s="75">
        <f>(INDEX('Resin Fractions'!$A$24:$I$41,MATCH('Waste Estimate from Population'!$A315,'Resin Fractions'!$A$24:$A$41,0),MATCH('Waste Estimate from Population'!E$1,'Resin Fractions'!$A$24:$I$24,0)))*(VLOOKUP($A315,'Waste Per Capita'!$A$3:$C$18,3,FALSE))*$C315</f>
        <v>444.43384021611649</v>
      </c>
      <c r="F315" s="75">
        <f>(INDEX('Resin Fractions'!$A$24:$I$41,MATCH('Waste Estimate from Population'!$A315,'Resin Fractions'!$A$24:$A$41,0),MATCH('Waste Estimate from Population'!F$1,'Resin Fractions'!$A$24:$I$24,0)))*(VLOOKUP($A315,'Waste Per Capita'!$A$3:$C$18,3,FALSE))*$C315</f>
        <v>583.36980885317826</v>
      </c>
      <c r="G315" s="75">
        <f>(INDEX('Resin Fractions'!$A$24:$I$41,MATCH('Waste Estimate from Population'!$A315,'Resin Fractions'!$A$24:$A$41,0),MATCH('Waste Estimate from Population'!G$1,'Resin Fractions'!$A$24:$I$24,0)))*(VLOOKUP($A315,'Waste Per Capita'!$A$3:$C$18,3,FALSE))*$C315</f>
        <v>1016.8884211763465</v>
      </c>
      <c r="H315" s="75">
        <f>(INDEX('Resin Fractions'!$A$24:$I$41,MATCH('Waste Estimate from Population'!$A315,'Resin Fractions'!$A$24:$A$41,0),MATCH('Waste Estimate from Population'!H$1,'Resin Fractions'!$A$24:$I$24,0)))*(VLOOKUP($A315,'Waste Per Capita'!$A$3:$C$18,3,FALSE))*$C315</f>
        <v>47.239108491558973</v>
      </c>
      <c r="I315" s="75">
        <f>(INDEX('Resin Fractions'!$A$24:$I$41,MATCH('Waste Estimate from Population'!$A315,'Resin Fractions'!$A$24:$A$41,0),MATCH('Waste Estimate from Population'!I$1,'Resin Fractions'!$A$24:$I$24,0)))*(VLOOKUP($A315,'Waste Per Capita'!$A$3:$C$18,3,FALSE))*$C315</f>
        <v>138.25549583492707</v>
      </c>
      <c r="J315" s="75">
        <f>(INDEX('Resin Fractions'!$A$24:$I$41,MATCH('Waste Estimate from Population'!$A315,'Resin Fractions'!$A$24:$A$41,0),MATCH('Waste Estimate from Population'!J$1,'Resin Fractions'!$A$24:$I$24,0)))*(VLOOKUP($A315,'Waste Per Capita'!$A$3:$C$18,3,FALSE))*$C315</f>
        <v>248.70628652803831</v>
      </c>
      <c r="K315" s="75">
        <f>(INDEX('Resin Fractions'!$A$24:$I$41,MATCH('Waste Estimate from Population'!$A315,'Resin Fractions'!$A$24:$A$41,0),MATCH('Waste Estimate from Population'!K$1,'Resin Fractions'!$A$24:$I$24,0)))*(VLOOKUP($A315,'Waste Per Capita'!$A$3:$C$18,3,FALSE))*$C315</f>
        <v>2716.3333345042247</v>
      </c>
    </row>
    <row r="316" spans="1:11" x14ac:dyDescent="0.2">
      <c r="A316" s="13">
        <v>2015</v>
      </c>
      <c r="B316" s="68" t="s">
        <v>102</v>
      </c>
      <c r="C316" s="70">
        <v>10124800</v>
      </c>
      <c r="D316" s="75">
        <f>(INDEX('Resin Fractions'!$A$24:$I$41,MATCH('Waste Estimate from Population'!$A316,'Resin Fractions'!$A$24:$A$41,0),MATCH('Waste Estimate from Population'!D$1,'Resin Fractions'!$A$24:$I$24,0)))*(VLOOKUP($A316,'Waste Per Capita'!$A$3:$C$18,3,FALSE))*$C316</f>
        <v>77896.322099715544</v>
      </c>
      <c r="E316" s="75">
        <f>(INDEX('Resin Fractions'!$A$24:$I$41,MATCH('Waste Estimate from Population'!$A316,'Resin Fractions'!$A$24:$A$41,0),MATCH('Waste Estimate from Population'!E$1,'Resin Fractions'!$A$24:$I$24,0)))*(VLOOKUP($A316,'Waste Per Capita'!$A$3:$C$18,3,FALSE))*$C316</f>
        <v>145804.0225980214</v>
      </c>
      <c r="F316" s="75">
        <f>(INDEX('Resin Fractions'!$A$24:$I$41,MATCH('Waste Estimate from Population'!$A316,'Resin Fractions'!$A$24:$A$41,0),MATCH('Waste Estimate from Population'!F$1,'Resin Fractions'!$A$24:$I$24,0)))*(VLOOKUP($A316,'Waste Per Capita'!$A$3:$C$18,3,FALSE))*$C316</f>
        <v>191384.31212094679</v>
      </c>
      <c r="G316" s="75">
        <f>(INDEX('Resin Fractions'!$A$24:$I$41,MATCH('Waste Estimate from Population'!$A316,'Resin Fractions'!$A$24:$A$41,0),MATCH('Waste Estimate from Population'!G$1,'Resin Fractions'!$A$24:$I$24,0)))*(VLOOKUP($A316,'Waste Per Capita'!$A$3:$C$18,3,FALSE))*$C316</f>
        <v>333607.40997752163</v>
      </c>
      <c r="H316" s="75">
        <f>(INDEX('Resin Fractions'!$A$24:$I$41,MATCH('Waste Estimate from Population'!$A316,'Resin Fractions'!$A$24:$A$41,0),MATCH('Waste Estimate from Population'!H$1,'Resin Fractions'!$A$24:$I$24,0)))*(VLOOKUP($A316,'Waste Per Capita'!$A$3:$C$18,3,FALSE))*$C316</f>
        <v>15497.586859417286</v>
      </c>
      <c r="I316" s="75">
        <f>(INDEX('Resin Fractions'!$A$24:$I$41,MATCH('Waste Estimate from Population'!$A316,'Resin Fractions'!$A$24:$A$41,0),MATCH('Waste Estimate from Population'!I$1,'Resin Fractions'!$A$24:$I$24,0)))*(VLOOKUP($A316,'Waste Per Capita'!$A$3:$C$18,3,FALSE))*$C316</f>
        <v>45357.048934918981</v>
      </c>
      <c r="J316" s="75">
        <f>(INDEX('Resin Fractions'!$A$24:$I$41,MATCH('Waste Estimate from Population'!$A316,'Resin Fractions'!$A$24:$A$41,0),MATCH('Waste Estimate from Population'!J$1,'Resin Fractions'!$A$24:$I$24,0)))*(VLOOKUP($A316,'Waste Per Capita'!$A$3:$C$18,3,FALSE))*$C316</f>
        <v>81592.295050193832</v>
      </c>
      <c r="K316" s="75">
        <f>(INDEX('Resin Fractions'!$A$24:$I$41,MATCH('Waste Estimate from Population'!$A316,'Resin Fractions'!$A$24:$A$41,0),MATCH('Waste Estimate from Population'!K$1,'Resin Fractions'!$A$24:$I$24,0)))*(VLOOKUP($A316,'Waste Per Capita'!$A$3:$C$18,3,FALSE))*$C316</f>
        <v>891138.99764073535</v>
      </c>
    </row>
    <row r="317" spans="1:11" x14ac:dyDescent="0.2">
      <c r="A317" s="13">
        <v>2015</v>
      </c>
      <c r="B317" s="68" t="s">
        <v>103</v>
      </c>
      <c r="C317" s="70">
        <v>154214</v>
      </c>
      <c r="D317" s="75">
        <f>(INDEX('Resin Fractions'!$A$24:$I$41,MATCH('Waste Estimate from Population'!$A317,'Resin Fractions'!$A$24:$A$41,0),MATCH('Waste Estimate from Population'!D$1,'Resin Fractions'!$A$24:$I$24,0)))*(VLOOKUP($A317,'Waste Per Capita'!$A$3:$C$18,3,FALSE))*$C317</f>
        <v>1186.4632798954581</v>
      </c>
      <c r="E317" s="75">
        <f>(INDEX('Resin Fractions'!$A$24:$I$41,MATCH('Waste Estimate from Population'!$A317,'Resin Fractions'!$A$24:$A$41,0),MATCH('Waste Estimate from Population'!E$1,'Resin Fractions'!$A$24:$I$24,0)))*(VLOOKUP($A317,'Waste Per Capita'!$A$3:$C$18,3,FALSE))*$C317</f>
        <v>2220.7867356324341</v>
      </c>
      <c r="F317" s="75">
        <f>(INDEX('Resin Fractions'!$A$24:$I$41,MATCH('Waste Estimate from Population'!$A317,'Resin Fractions'!$A$24:$A$41,0),MATCH('Waste Estimate from Population'!F$1,'Resin Fractions'!$A$24:$I$24,0)))*(VLOOKUP($A317,'Waste Per Capita'!$A$3:$C$18,3,FALSE))*$C317</f>
        <v>2915.0344016098775</v>
      </c>
      <c r="G317" s="75">
        <f>(INDEX('Resin Fractions'!$A$24:$I$41,MATCH('Waste Estimate from Population'!$A317,'Resin Fractions'!$A$24:$A$41,0),MATCH('Waste Estimate from Population'!G$1,'Resin Fractions'!$A$24:$I$24,0)))*(VLOOKUP($A317,'Waste Per Capita'!$A$3:$C$18,3,FALSE))*$C317</f>
        <v>5081.2789509198719</v>
      </c>
      <c r="H317" s="75">
        <f>(INDEX('Resin Fractions'!$A$24:$I$41,MATCH('Waste Estimate from Population'!$A317,'Resin Fractions'!$A$24:$A$41,0),MATCH('Waste Estimate from Population'!H$1,'Resin Fractions'!$A$24:$I$24,0)))*(VLOOKUP($A317,'Waste Per Capita'!$A$3:$C$18,3,FALSE))*$C317</f>
        <v>236.04859947240217</v>
      </c>
      <c r="I317" s="75">
        <f>(INDEX('Resin Fractions'!$A$24:$I$41,MATCH('Waste Estimate from Population'!$A317,'Resin Fractions'!$A$24:$A$41,0),MATCH('Waste Estimate from Population'!I$1,'Resin Fractions'!$A$24:$I$24,0)))*(VLOOKUP($A317,'Waste Per Capita'!$A$3:$C$18,3,FALSE))*$C317</f>
        <v>690.84741866008176</v>
      </c>
      <c r="J317" s="75">
        <f>(INDEX('Resin Fractions'!$A$24:$I$41,MATCH('Waste Estimate from Population'!$A317,'Resin Fractions'!$A$24:$A$41,0),MATCH('Waste Estimate from Population'!J$1,'Resin Fractions'!$A$24:$I$24,0)))*(VLOOKUP($A317,'Waste Per Capita'!$A$3:$C$18,3,FALSE))*$C317</f>
        <v>1242.7578015240392</v>
      </c>
      <c r="K317" s="75">
        <f>(INDEX('Resin Fractions'!$A$24:$I$41,MATCH('Waste Estimate from Population'!$A317,'Resin Fractions'!$A$24:$A$41,0),MATCH('Waste Estimate from Population'!K$1,'Resin Fractions'!$A$24:$I$24,0)))*(VLOOKUP($A317,'Waste Per Capita'!$A$3:$C$18,3,FALSE))*$C317</f>
        <v>13573.217187714165</v>
      </c>
    </row>
    <row r="318" spans="1:11" x14ac:dyDescent="0.2">
      <c r="A318" s="13">
        <v>2015</v>
      </c>
      <c r="B318" s="68" t="s">
        <v>104</v>
      </c>
      <c r="C318" s="70">
        <v>262711</v>
      </c>
      <c r="D318" s="75">
        <f>(INDEX('Resin Fractions'!$A$24:$I$41,MATCH('Waste Estimate from Population'!$A318,'Resin Fractions'!$A$24:$A$41,0),MATCH('Waste Estimate from Population'!D$1,'Resin Fractions'!$A$24:$I$24,0)))*(VLOOKUP($A318,'Waste Per Capita'!$A$3:$C$18,3,FALSE))*$C318</f>
        <v>2021.1975224338626</v>
      </c>
      <c r="E318" s="75">
        <f>(INDEX('Resin Fractions'!$A$24:$I$41,MATCH('Waste Estimate from Population'!$A318,'Resin Fractions'!$A$24:$A$41,0),MATCH('Waste Estimate from Population'!E$1,'Resin Fractions'!$A$24:$I$24,0)))*(VLOOKUP($A318,'Waste Per Capita'!$A$3:$C$18,3,FALSE))*$C318</f>
        <v>3783.2175036295826</v>
      </c>
      <c r="F318" s="75">
        <f>(INDEX('Resin Fractions'!$A$24:$I$41,MATCH('Waste Estimate from Population'!$A318,'Resin Fractions'!$A$24:$A$41,0),MATCH('Waste Estimate from Population'!F$1,'Resin Fractions'!$A$24:$I$24,0)))*(VLOOKUP($A318,'Waste Per Capita'!$A$3:$C$18,3,FALSE))*$C318</f>
        <v>4965.9019458760713</v>
      </c>
      <c r="G318" s="75">
        <f>(INDEX('Resin Fractions'!$A$24:$I$41,MATCH('Waste Estimate from Population'!$A318,'Resin Fractions'!$A$24:$A$41,0),MATCH('Waste Estimate from Population'!G$1,'Resin Fractions'!$A$24:$I$24,0)))*(VLOOKUP($A318,'Waste Per Capita'!$A$3:$C$18,3,FALSE))*$C318</f>
        <v>8656.2041998463847</v>
      </c>
      <c r="H318" s="75">
        <f>(INDEX('Resin Fractions'!$A$24:$I$41,MATCH('Waste Estimate from Population'!$A318,'Resin Fractions'!$A$24:$A$41,0),MATCH('Waste Estimate from Population'!H$1,'Resin Fractions'!$A$24:$I$24,0)))*(VLOOKUP($A318,'Waste Per Capita'!$A$3:$C$18,3,FALSE))*$C318</f>
        <v>402.12019411982209</v>
      </c>
      <c r="I318" s="75">
        <f>(INDEX('Resin Fractions'!$A$24:$I$41,MATCH('Waste Estimate from Population'!$A318,'Resin Fractions'!$A$24:$A$41,0),MATCH('Waste Estimate from Population'!I$1,'Resin Fractions'!$A$24:$I$24,0)))*(VLOOKUP($A318,'Waste Per Capita'!$A$3:$C$18,3,FALSE))*$C318</f>
        <v>1176.8919566550946</v>
      </c>
      <c r="J318" s="75">
        <f>(INDEX('Resin Fractions'!$A$24:$I$41,MATCH('Waste Estimate from Population'!$A318,'Resin Fractions'!$A$24:$A$41,0),MATCH('Waste Estimate from Population'!J$1,'Resin Fractions'!$A$24:$I$24,0)))*(VLOOKUP($A318,'Waste Per Capita'!$A$3:$C$18,3,FALSE))*$C318</f>
        <v>2117.0979599529346</v>
      </c>
      <c r="K318" s="75">
        <f>(INDEX('Resin Fractions'!$A$24:$I$41,MATCH('Waste Estimate from Population'!$A318,'Resin Fractions'!$A$24:$A$41,0),MATCH('Waste Estimate from Population'!K$1,'Resin Fractions'!$A$24:$I$24,0)))*(VLOOKUP($A318,'Waste Per Capita'!$A$3:$C$18,3,FALSE))*$C318</f>
        <v>23122.63128251375</v>
      </c>
    </row>
    <row r="319" spans="1:11" x14ac:dyDescent="0.2">
      <c r="A319" s="13">
        <v>2015</v>
      </c>
      <c r="B319" s="68" t="s">
        <v>105</v>
      </c>
      <c r="C319" s="70">
        <v>18172</v>
      </c>
      <c r="D319" s="75">
        <f>(INDEX('Resin Fractions'!$A$24:$I$41,MATCH('Waste Estimate from Population'!$A319,'Resin Fractions'!$A$24:$A$41,0),MATCH('Waste Estimate from Population'!D$1,'Resin Fractions'!$A$24:$I$24,0)))*(VLOOKUP($A319,'Waste Per Capita'!$A$3:$C$18,3,FALSE))*$C319</f>
        <v>139.80838783936778</v>
      </c>
      <c r="E319" s="75">
        <f>(INDEX('Resin Fractions'!$A$24:$I$41,MATCH('Waste Estimate from Population'!$A319,'Resin Fractions'!$A$24:$A$41,0),MATCH('Waste Estimate from Population'!E$1,'Resin Fractions'!$A$24:$I$24,0)))*(VLOOKUP($A319,'Waste Per Capita'!$A$3:$C$18,3,FALSE))*$C319</f>
        <v>261.6891887890373</v>
      </c>
      <c r="F319" s="75">
        <f>(INDEX('Resin Fractions'!$A$24:$I$41,MATCH('Waste Estimate from Population'!$A319,'Resin Fractions'!$A$24:$A$41,0),MATCH('Waste Estimate from Population'!F$1,'Resin Fractions'!$A$24:$I$24,0)))*(VLOOKUP($A319,'Waste Per Capita'!$A$3:$C$18,3,FALSE))*$C319</f>
        <v>343.49673276132319</v>
      </c>
      <c r="G319" s="75">
        <f>(INDEX('Resin Fractions'!$A$24:$I$41,MATCH('Waste Estimate from Population'!$A319,'Resin Fractions'!$A$24:$A$41,0),MATCH('Waste Estimate from Population'!G$1,'Resin Fractions'!$A$24:$I$24,0)))*(VLOOKUP($A319,'Waste Per Capita'!$A$3:$C$18,3,FALSE))*$C319</f>
        <v>598.75887465545225</v>
      </c>
      <c r="H319" s="75">
        <f>(INDEX('Resin Fractions'!$A$24:$I$41,MATCH('Waste Estimate from Population'!$A319,'Resin Fractions'!$A$24:$A$41,0),MATCH('Waste Estimate from Population'!H$1,'Resin Fractions'!$A$24:$I$24,0)))*(VLOOKUP($A319,'Waste Per Capita'!$A$3:$C$18,3,FALSE))*$C319</f>
        <v>27.815082609960783</v>
      </c>
      <c r="I319" s="75">
        <f>(INDEX('Resin Fractions'!$A$24:$I$41,MATCH('Waste Estimate from Population'!$A319,'Resin Fractions'!$A$24:$A$41,0),MATCH('Waste Estimate from Population'!I$1,'Resin Fractions'!$A$24:$I$24,0)))*(VLOOKUP($A319,'Waste Per Capita'!$A$3:$C$18,3,FALSE))*$C319</f>
        <v>81.406871567373955</v>
      </c>
      <c r="J319" s="75">
        <f>(INDEX('Resin Fractions'!$A$24:$I$41,MATCH('Waste Estimate from Population'!$A319,'Resin Fractions'!$A$24:$A$41,0),MATCH('Waste Estimate from Population'!J$1,'Resin Fractions'!$A$24:$I$24,0)))*(VLOOKUP($A319,'Waste Per Capita'!$A$3:$C$18,3,FALSE))*$C319</f>
        <v>146.44192336165872</v>
      </c>
      <c r="K319" s="75">
        <f>(INDEX('Resin Fractions'!$A$24:$I$41,MATCH('Waste Estimate from Population'!$A319,'Resin Fractions'!$A$24:$A$41,0),MATCH('Waste Estimate from Population'!K$1,'Resin Fractions'!$A$24:$I$24,0)))*(VLOOKUP($A319,'Waste Per Capita'!$A$3:$C$18,3,FALSE))*$C319</f>
        <v>1599.4170615841738</v>
      </c>
    </row>
    <row r="320" spans="1:11" x14ac:dyDescent="0.2">
      <c r="A320" s="13">
        <v>2015</v>
      </c>
      <c r="B320" s="68" t="s">
        <v>106</v>
      </c>
      <c r="C320" s="70">
        <v>88102</v>
      </c>
      <c r="D320" s="75">
        <f>(INDEX('Resin Fractions'!$A$24:$I$41,MATCH('Waste Estimate from Population'!$A320,'Resin Fractions'!$A$24:$A$41,0),MATCH('Waste Estimate from Population'!D$1,'Resin Fractions'!$A$24:$I$24,0)))*(VLOOKUP($A320,'Waste Per Capita'!$A$3:$C$18,3,FALSE))*$C320</f>
        <v>677.82294658947728</v>
      </c>
      <c r="E320" s="75">
        <f>(INDEX('Resin Fractions'!$A$24:$I$41,MATCH('Waste Estimate from Population'!$A320,'Resin Fractions'!$A$24:$A$41,0),MATCH('Waste Estimate from Population'!E$1,'Resin Fractions'!$A$24:$I$24,0)))*(VLOOKUP($A320,'Waste Per Capita'!$A$3:$C$18,3,FALSE))*$C320</f>
        <v>1268.7288636744311</v>
      </c>
      <c r="F320" s="75">
        <f>(INDEX('Resin Fractions'!$A$24:$I$41,MATCH('Waste Estimate from Population'!$A320,'Resin Fractions'!$A$24:$A$41,0),MATCH('Waste Estimate from Population'!F$1,'Resin Fractions'!$A$24:$I$24,0)))*(VLOOKUP($A320,'Waste Per Capita'!$A$3:$C$18,3,FALSE))*$C320</f>
        <v>1665.3504925015461</v>
      </c>
      <c r="G320" s="75">
        <f>(INDEX('Resin Fractions'!$A$24:$I$41,MATCH('Waste Estimate from Population'!$A320,'Resin Fractions'!$A$24:$A$41,0),MATCH('Waste Estimate from Population'!G$1,'Resin Fractions'!$A$24:$I$24,0)))*(VLOOKUP($A320,'Waste Per Capita'!$A$3:$C$18,3,FALSE))*$C320</f>
        <v>2902.9195671854864</v>
      </c>
      <c r="H320" s="75">
        <f>(INDEX('Resin Fractions'!$A$24:$I$41,MATCH('Waste Estimate from Population'!$A320,'Resin Fractions'!$A$24:$A$41,0),MATCH('Waste Estimate from Population'!H$1,'Resin Fractions'!$A$24:$I$24,0)))*(VLOOKUP($A320,'Waste Per Capita'!$A$3:$C$18,3,FALSE))*$C320</f>
        <v>134.85386353195932</v>
      </c>
      <c r="I320" s="75">
        <f>(INDEX('Resin Fractions'!$A$24:$I$41,MATCH('Waste Estimate from Population'!$A320,'Resin Fractions'!$A$24:$A$41,0),MATCH('Waste Estimate from Population'!I$1,'Resin Fractions'!$A$24:$I$24,0)))*(VLOOKUP($A320,'Waste Per Capita'!$A$3:$C$18,3,FALSE))*$C320</f>
        <v>394.67907763750713</v>
      </c>
      <c r="J320" s="75">
        <f>(INDEX('Resin Fractions'!$A$24:$I$41,MATCH('Waste Estimate from Population'!$A320,'Resin Fractions'!$A$24:$A$41,0),MATCH('Waste Estimate from Population'!J$1,'Resin Fractions'!$A$24:$I$24,0)))*(VLOOKUP($A320,'Waste Per Capita'!$A$3:$C$18,3,FALSE))*$C320</f>
        <v>709.98383953383541</v>
      </c>
      <c r="K320" s="75">
        <f>(INDEX('Resin Fractions'!$A$24:$I$41,MATCH('Waste Estimate from Population'!$A320,'Resin Fractions'!$A$24:$A$41,0),MATCH('Waste Estimate from Population'!K$1,'Resin Fractions'!$A$24:$I$24,0)))*(VLOOKUP($A320,'Waste Per Capita'!$A$3:$C$18,3,FALSE))*$C320</f>
        <v>7754.338650654242</v>
      </c>
    </row>
    <row r="321" spans="1:11" x14ac:dyDescent="0.2">
      <c r="A321" s="13">
        <v>2015</v>
      </c>
      <c r="B321" s="68" t="s">
        <v>107</v>
      </c>
      <c r="C321" s="70">
        <v>268231</v>
      </c>
      <c r="D321" s="75">
        <f>(INDEX('Resin Fractions'!$A$24:$I$41,MATCH('Waste Estimate from Population'!$A321,'Resin Fractions'!$A$24:$A$41,0),MATCH('Waste Estimate from Population'!D$1,'Resin Fractions'!$A$24:$I$24,0)))*(VLOOKUP($A321,'Waste Per Capita'!$A$3:$C$18,3,FALSE))*$C321</f>
        <v>2063.6662821121208</v>
      </c>
      <c r="E321" s="75">
        <f>(INDEX('Resin Fractions'!$A$24:$I$41,MATCH('Waste Estimate from Population'!$A321,'Resin Fractions'!$A$24:$A$41,0),MATCH('Waste Estimate from Population'!E$1,'Resin Fractions'!$A$24:$I$24,0)))*(VLOOKUP($A321,'Waste Per Capita'!$A$3:$C$18,3,FALSE))*$C321</f>
        <v>3862.709266898099</v>
      </c>
      <c r="F321" s="75">
        <f>(INDEX('Resin Fractions'!$A$24:$I$41,MATCH('Waste Estimate from Population'!$A321,'Resin Fractions'!$A$24:$A$41,0),MATCH('Waste Estimate from Population'!F$1,'Resin Fractions'!$A$24:$I$24,0)))*(VLOOKUP($A321,'Waste Per Capita'!$A$3:$C$18,3,FALSE))*$C321</f>
        <v>5070.2438985968784</v>
      </c>
      <c r="G321" s="75">
        <f>(INDEX('Resin Fractions'!$A$24:$I$41,MATCH('Waste Estimate from Population'!$A321,'Resin Fractions'!$A$24:$A$41,0),MATCH('Waste Estimate from Population'!G$1,'Resin Fractions'!$A$24:$I$24,0)))*(VLOOKUP($A321,'Waste Per Capita'!$A$3:$C$18,3,FALSE))*$C321</f>
        <v>8838.0856101533464</v>
      </c>
      <c r="H321" s="75">
        <f>(INDEX('Resin Fractions'!$A$24:$I$41,MATCH('Waste Estimate from Population'!$A321,'Resin Fractions'!$A$24:$A$41,0),MATCH('Waste Estimate from Population'!H$1,'Resin Fractions'!$A$24:$I$24,0)))*(VLOOKUP($A321,'Waste Per Capita'!$A$3:$C$18,3,FALSE))*$C321</f>
        <v>410.56941577990261</v>
      </c>
      <c r="I321" s="75">
        <f>(INDEX('Resin Fractions'!$A$24:$I$41,MATCH('Waste Estimate from Population'!$A321,'Resin Fractions'!$A$24:$A$41,0),MATCH('Waste Estimate from Population'!I$1,'Resin Fractions'!$A$24:$I$24,0)))*(VLOOKUP($A321,'Waste Per Capita'!$A$3:$C$18,3,FALSE))*$C321</f>
        <v>1201.6204362419262</v>
      </c>
      <c r="J321" s="75">
        <f>(INDEX('Resin Fractions'!$A$24:$I$41,MATCH('Waste Estimate from Population'!$A321,'Resin Fractions'!$A$24:$A$41,0),MATCH('Waste Estimate from Population'!J$1,'Resin Fractions'!$A$24:$I$24,0)))*(VLOOKUP($A321,'Waste Per Capita'!$A$3:$C$18,3,FALSE))*$C321</f>
        <v>2161.5817491316907</v>
      </c>
      <c r="K321" s="75">
        <f>(INDEX('Resin Fractions'!$A$24:$I$41,MATCH('Waste Estimate from Population'!$A321,'Resin Fractions'!$A$24:$A$41,0),MATCH('Waste Estimate from Population'!K$1,'Resin Fractions'!$A$24:$I$24,0)))*(VLOOKUP($A321,'Waste Per Capita'!$A$3:$C$18,3,FALSE))*$C321</f>
        <v>23608.476658913962</v>
      </c>
    </row>
    <row r="322" spans="1:11" x14ac:dyDescent="0.2">
      <c r="A322" s="13">
        <v>2015</v>
      </c>
      <c r="B322" s="68" t="s">
        <v>108</v>
      </c>
      <c r="C322" s="70">
        <v>9622</v>
      </c>
      <c r="D322" s="75">
        <f>(INDEX('Resin Fractions'!$A$24:$I$41,MATCH('Waste Estimate from Population'!$A322,'Resin Fractions'!$A$24:$A$41,0),MATCH('Waste Estimate from Population'!D$1,'Resin Fractions'!$A$24:$I$24,0)))*(VLOOKUP($A322,'Waste Per Capita'!$A$3:$C$18,3,FALSE))*$C322</f>
        <v>74.027972033369849</v>
      </c>
      <c r="E322" s="75">
        <f>(INDEX('Resin Fractions'!$A$24:$I$41,MATCH('Waste Estimate from Population'!$A322,'Resin Fractions'!$A$24:$A$41,0),MATCH('Waste Estimate from Population'!E$1,'Resin Fractions'!$A$24:$I$24,0)))*(VLOOKUP($A322,'Waste Per Capita'!$A$3:$C$18,3,FALSE))*$C322</f>
        <v>138.56335981334561</v>
      </c>
      <c r="F322" s="75">
        <f>(INDEX('Resin Fractions'!$A$24:$I$41,MATCH('Waste Estimate from Population'!$A322,'Resin Fractions'!$A$24:$A$41,0),MATCH('Waste Estimate from Population'!F$1,'Resin Fractions'!$A$24:$I$24,0)))*(VLOOKUP($A322,'Waste Per Capita'!$A$3:$C$18,3,FALSE))*$C322</f>
        <v>181.88012121007327</v>
      </c>
      <c r="G322" s="75">
        <f>(INDEX('Resin Fractions'!$A$24:$I$41,MATCH('Waste Estimate from Population'!$A322,'Resin Fractions'!$A$24:$A$41,0),MATCH('Waste Estimate from Population'!G$1,'Resin Fractions'!$A$24:$I$24,0)))*(VLOOKUP($A322,'Waste Per Capita'!$A$3:$C$18,3,FALSE))*$C322</f>
        <v>317.04038586477884</v>
      </c>
      <c r="H322" s="75">
        <f>(INDEX('Resin Fractions'!$A$24:$I$41,MATCH('Waste Estimate from Population'!$A322,'Resin Fractions'!$A$24:$A$41,0),MATCH('Waste Estimate from Population'!H$1,'Resin Fractions'!$A$24:$I$24,0)))*(VLOOKUP($A322,'Waste Per Capita'!$A$3:$C$18,3,FALSE))*$C322</f>
        <v>14.727972973422995</v>
      </c>
      <c r="I322" s="75">
        <f>(INDEX('Resin Fractions'!$A$24:$I$41,MATCH('Waste Estimate from Population'!$A322,'Resin Fractions'!$A$24:$A$41,0),MATCH('Waste Estimate from Population'!I$1,'Resin Fractions'!$A$24:$I$24,0)))*(VLOOKUP($A322,'Waste Per Capita'!$A$3:$C$18,3,FALSE))*$C322</f>
        <v>43.104606989944536</v>
      </c>
      <c r="J322" s="75">
        <f>(INDEX('Resin Fractions'!$A$24:$I$41,MATCH('Waste Estimate from Population'!$A322,'Resin Fractions'!$A$24:$A$41,0),MATCH('Waste Estimate from Population'!J$1,'Resin Fractions'!$A$24:$I$24,0)))*(VLOOKUP($A322,'Waste Per Capita'!$A$3:$C$18,3,FALSE))*$C322</f>
        <v>77.540402079346265</v>
      </c>
      <c r="K322" s="75">
        <f>(INDEX('Resin Fractions'!$A$24:$I$41,MATCH('Waste Estimate from Population'!$A322,'Resin Fractions'!$A$24:$A$41,0),MATCH('Waste Estimate from Population'!K$1,'Resin Fractions'!$A$24:$I$24,0)))*(VLOOKUP($A322,'Waste Per Capita'!$A$3:$C$18,3,FALSE))*$C322</f>
        <v>846.8848209642814</v>
      </c>
    </row>
    <row r="323" spans="1:11" x14ac:dyDescent="0.2">
      <c r="A323" s="13">
        <v>2015</v>
      </c>
      <c r="B323" s="68" t="s">
        <v>109</v>
      </c>
      <c r="C323" s="70">
        <v>13793</v>
      </c>
      <c r="D323" s="75">
        <f>(INDEX('Resin Fractions'!$A$24:$I$41,MATCH('Waste Estimate from Population'!$A323,'Resin Fractions'!$A$24:$A$41,0),MATCH('Waste Estimate from Population'!D$1,'Resin Fractions'!$A$24:$I$24,0)))*(VLOOKUP($A323,'Waste Per Capita'!$A$3:$C$18,3,FALSE))*$C323</f>
        <v>106.1180438844596</v>
      </c>
      <c r="E323" s="75">
        <f>(INDEX('Resin Fractions'!$A$24:$I$41,MATCH('Waste Estimate from Population'!$A323,'Resin Fractions'!$A$24:$A$41,0),MATCH('Waste Estimate from Population'!E$1,'Resin Fractions'!$A$24:$I$24,0)))*(VLOOKUP($A323,'Waste Per Capita'!$A$3:$C$18,3,FALSE))*$C323</f>
        <v>198.62860339903099</v>
      </c>
      <c r="F323" s="75">
        <f>(INDEX('Resin Fractions'!$A$24:$I$41,MATCH('Waste Estimate from Population'!$A323,'Resin Fractions'!$A$24:$A$41,0),MATCH('Waste Estimate from Population'!F$1,'Resin Fractions'!$A$24:$I$24,0)))*(VLOOKUP($A323,'Waste Per Capita'!$A$3:$C$18,3,FALSE))*$C323</f>
        <v>260.72256410834967</v>
      </c>
      <c r="G323" s="75">
        <f>(INDEX('Resin Fractions'!$A$24:$I$41,MATCH('Waste Estimate from Population'!$A323,'Resin Fractions'!$A$24:$A$41,0),MATCH('Waste Estimate from Population'!G$1,'Resin Fractions'!$A$24:$I$24,0)))*(VLOOKUP($A323,'Waste Per Capita'!$A$3:$C$18,3,FALSE))*$C323</f>
        <v>454.47287905143367</v>
      </c>
      <c r="H323" s="75">
        <f>(INDEX('Resin Fractions'!$A$24:$I$41,MATCH('Waste Estimate from Population'!$A323,'Resin Fractions'!$A$24:$A$41,0),MATCH('Waste Estimate from Population'!H$1,'Resin Fractions'!$A$24:$I$24,0)))*(VLOOKUP($A323,'Waste Per Capita'!$A$3:$C$18,3,FALSE))*$C323</f>
        <v>21.112339557516457</v>
      </c>
      <c r="I323" s="75">
        <f>(INDEX('Resin Fractions'!$A$24:$I$41,MATCH('Waste Estimate from Population'!$A323,'Resin Fractions'!$A$24:$A$41,0),MATCH('Waste Estimate from Population'!I$1,'Resin Fractions'!$A$24:$I$24,0)))*(VLOOKUP($A323,'Waste Per Capita'!$A$3:$C$18,3,FALSE))*$C323</f>
        <v>61.789840387892852</v>
      </c>
      <c r="J323" s="75">
        <f>(INDEX('Resin Fractions'!$A$24:$I$41,MATCH('Waste Estimate from Population'!$A323,'Resin Fractions'!$A$24:$A$41,0),MATCH('Waste Estimate from Population'!J$1,'Resin Fractions'!$A$24:$I$24,0)))*(VLOOKUP($A323,'Waste Per Capita'!$A$3:$C$18,3,FALSE))*$C323</f>
        <v>111.15306234467087</v>
      </c>
      <c r="K323" s="75">
        <f>(INDEX('Resin Fractions'!$A$24:$I$41,MATCH('Waste Estimate from Population'!$A323,'Resin Fractions'!$A$24:$A$41,0),MATCH('Waste Estimate from Population'!K$1,'Resin Fractions'!$A$24:$I$24,0)))*(VLOOKUP($A323,'Waste Per Capita'!$A$3:$C$18,3,FALSE))*$C323</f>
        <v>1213.9973327333541</v>
      </c>
    </row>
    <row r="324" spans="1:11" x14ac:dyDescent="0.2">
      <c r="A324" s="13">
        <v>2015</v>
      </c>
      <c r="B324" s="68" t="s">
        <v>110</v>
      </c>
      <c r="C324" s="70">
        <v>430277</v>
      </c>
      <c r="D324" s="75">
        <f>(INDEX('Resin Fractions'!$A$24:$I$41,MATCH('Waste Estimate from Population'!$A324,'Resin Fractions'!$A$24:$A$41,0),MATCH('Waste Estimate from Population'!D$1,'Resin Fractions'!$A$24:$I$24,0)))*(VLOOKUP($A324,'Waste Per Capita'!$A$3:$C$18,3,FALSE))*$C324</f>
        <v>3310.3859616090499</v>
      </c>
      <c r="E324" s="75">
        <f>(INDEX('Resin Fractions'!$A$24:$I$41,MATCH('Waste Estimate from Population'!$A324,'Resin Fractions'!$A$24:$A$41,0),MATCH('Waste Estimate from Population'!E$1,'Resin Fractions'!$A$24:$I$24,0)))*(VLOOKUP($A324,'Waste Per Capita'!$A$3:$C$18,3,FALSE))*$C324</f>
        <v>6196.2821420086175</v>
      </c>
      <c r="F324" s="75">
        <f>(INDEX('Resin Fractions'!$A$24:$I$41,MATCH('Waste Estimate from Population'!$A324,'Resin Fractions'!$A$24:$A$41,0),MATCH('Waste Estimate from Population'!F$1,'Resin Fractions'!$A$24:$I$24,0)))*(VLOOKUP($A324,'Waste Per Capita'!$A$3:$C$18,3,FALSE))*$C324</f>
        <v>8133.3228968932344</v>
      </c>
      <c r="G324" s="75">
        <f>(INDEX('Resin Fractions'!$A$24:$I$41,MATCH('Waste Estimate from Population'!$A324,'Resin Fractions'!$A$24:$A$41,0),MATCH('Waste Estimate from Population'!G$1,'Resin Fractions'!$A$24:$I$24,0)))*(VLOOKUP($A324,'Waste Per Capita'!$A$3:$C$18,3,FALSE))*$C324</f>
        <v>14177.425286711647</v>
      </c>
      <c r="H324" s="75">
        <f>(INDEX('Resin Fractions'!$A$24:$I$41,MATCH('Waste Estimate from Population'!$A324,'Resin Fractions'!$A$24:$A$41,0),MATCH('Waste Estimate from Population'!H$1,'Resin Fractions'!$A$24:$I$24,0)))*(VLOOKUP($A324,'Waste Per Capita'!$A$3:$C$18,3,FALSE))*$C324</f>
        <v>658.606113810593</v>
      </c>
      <c r="I324" s="75">
        <f>(INDEX('Resin Fractions'!$A$24:$I$41,MATCH('Waste Estimate from Population'!$A324,'Resin Fractions'!$A$24:$A$41,0),MATCH('Waste Estimate from Population'!I$1,'Resin Fractions'!$A$24:$I$24,0)))*(VLOOKUP($A324,'Waste Per Capita'!$A$3:$C$18,3,FALSE))*$C324</f>
        <v>1927.5536252143386</v>
      </c>
      <c r="J324" s="75">
        <f>(INDEX('Resin Fractions'!$A$24:$I$41,MATCH('Waste Estimate from Population'!$A324,'Resin Fractions'!$A$24:$A$41,0),MATCH('Waste Estimate from Population'!J$1,'Resin Fractions'!$A$24:$I$24,0)))*(VLOOKUP($A324,'Waste Per Capita'!$A$3:$C$18,3,FALSE))*$C324</f>
        <v>3467.4549558818203</v>
      </c>
      <c r="K324" s="75">
        <f>(INDEX('Resin Fractions'!$A$24:$I$41,MATCH('Waste Estimate from Population'!$A324,'Resin Fractions'!$A$24:$A$41,0),MATCH('Waste Estimate from Population'!K$1,'Resin Fractions'!$A$24:$I$24,0)))*(VLOOKUP($A324,'Waste Per Capita'!$A$3:$C$18,3,FALSE))*$C324</f>
        <v>37871.030982129298</v>
      </c>
    </row>
    <row r="325" spans="1:11" x14ac:dyDescent="0.2">
      <c r="A325" s="13">
        <v>2015</v>
      </c>
      <c r="B325" s="68" t="s">
        <v>111</v>
      </c>
      <c r="C325" s="70">
        <v>140993</v>
      </c>
      <c r="D325" s="75">
        <f>(INDEX('Resin Fractions'!$A$24:$I$41,MATCH('Waste Estimate from Population'!$A325,'Resin Fractions'!$A$24:$A$41,0),MATCH('Waste Estimate from Population'!D$1,'Resin Fractions'!$A$24:$I$24,0)))*(VLOOKUP($A325,'Waste Per Capita'!$A$3:$C$18,3,FALSE))*$C325</f>
        <v>1084.745984296499</v>
      </c>
      <c r="E325" s="75">
        <f>(INDEX('Resin Fractions'!$A$24:$I$41,MATCH('Waste Estimate from Population'!$A325,'Resin Fractions'!$A$24:$A$41,0),MATCH('Waste Estimate from Population'!E$1,'Resin Fractions'!$A$24:$I$24,0)))*(VLOOKUP($A325,'Waste Per Capita'!$A$3:$C$18,3,FALSE))*$C325</f>
        <v>2030.3953221952859</v>
      </c>
      <c r="F325" s="75">
        <f>(INDEX('Resin Fractions'!$A$24:$I$41,MATCH('Waste Estimate from Population'!$A325,'Resin Fractions'!$A$24:$A$41,0),MATCH('Waste Estimate from Population'!F$1,'Resin Fractions'!$A$24:$I$24,0)))*(VLOOKUP($A325,'Waste Per Capita'!$A$3:$C$18,3,FALSE))*$C325</f>
        <v>2665.1240833269449</v>
      </c>
      <c r="G325" s="75">
        <f>(INDEX('Resin Fractions'!$A$24:$I$41,MATCH('Waste Estimate from Population'!$A325,'Resin Fractions'!$A$24:$A$41,0),MATCH('Waste Estimate from Population'!G$1,'Resin Fractions'!$A$24:$I$24,0)))*(VLOOKUP($A325,'Waste Per Capita'!$A$3:$C$18,3,FALSE))*$C325</f>
        <v>4645.653203516189</v>
      </c>
      <c r="H325" s="75">
        <f>(INDEX('Resin Fractions'!$A$24:$I$41,MATCH('Waste Estimate from Population'!$A325,'Resin Fractions'!$A$24:$A$41,0),MATCH('Waste Estimate from Population'!H$1,'Resin Fractions'!$A$24:$I$24,0)))*(VLOOKUP($A325,'Waste Per Capita'!$A$3:$C$18,3,FALSE))*$C325</f>
        <v>215.81179520285056</v>
      </c>
      <c r="I325" s="75">
        <f>(INDEX('Resin Fractions'!$A$24:$I$41,MATCH('Waste Estimate from Population'!$A325,'Resin Fractions'!$A$24:$A$41,0),MATCH('Waste Estimate from Population'!I$1,'Resin Fractions'!$A$24:$I$24,0)))*(VLOOKUP($A325,'Waste Per Capita'!$A$3:$C$18,3,FALSE))*$C325</f>
        <v>631.62002217140412</v>
      </c>
      <c r="J325" s="75">
        <f>(INDEX('Resin Fractions'!$A$24:$I$41,MATCH('Waste Estimate from Population'!$A325,'Resin Fractions'!$A$24:$A$41,0),MATCH('Waste Estimate from Population'!J$1,'Resin Fractions'!$A$24:$I$24,0)))*(VLOOKUP($A325,'Waste Per Capita'!$A$3:$C$18,3,FALSE))*$C325</f>
        <v>1136.2142912464424</v>
      </c>
      <c r="K325" s="75">
        <f>(INDEX('Resin Fractions'!$A$24:$I$41,MATCH('Waste Estimate from Population'!$A325,'Resin Fractions'!$A$24:$A$41,0),MATCH('Waste Estimate from Population'!K$1,'Resin Fractions'!$A$24:$I$24,0)))*(VLOOKUP($A325,'Waste Per Capita'!$A$3:$C$18,3,FALSE))*$C325</f>
        <v>12409.564701955615</v>
      </c>
    </row>
    <row r="326" spans="1:11" x14ac:dyDescent="0.2">
      <c r="A326" s="13">
        <v>2015</v>
      </c>
      <c r="B326" s="68" t="s">
        <v>112</v>
      </c>
      <c r="C326" s="70">
        <v>98156</v>
      </c>
      <c r="D326" s="75">
        <f>(INDEX('Resin Fractions'!$A$24:$I$41,MATCH('Waste Estimate from Population'!$A326,'Resin Fractions'!$A$24:$A$41,0),MATCH('Waste Estimate from Population'!D$1,'Resin Fractions'!$A$24:$I$24,0)))*(VLOOKUP($A326,'Waste Per Capita'!$A$3:$C$18,3,FALSE))*$C326</f>
        <v>755.17456068462377</v>
      </c>
      <c r="E326" s="75">
        <f>(INDEX('Resin Fractions'!$A$24:$I$41,MATCH('Waste Estimate from Population'!$A326,'Resin Fractions'!$A$24:$A$41,0),MATCH('Waste Estimate from Population'!E$1,'Resin Fractions'!$A$24:$I$24,0)))*(VLOOKUP($A326,'Waste Per Capita'!$A$3:$C$18,3,FALSE))*$C326</f>
        <v>1413.5133180044434</v>
      </c>
      <c r="F326" s="75">
        <f>(INDEX('Resin Fractions'!$A$24:$I$41,MATCH('Waste Estimate from Population'!$A326,'Resin Fractions'!$A$24:$A$41,0),MATCH('Waste Estimate from Population'!F$1,'Resin Fractions'!$A$24:$I$24,0)))*(VLOOKUP($A326,'Waste Per Capita'!$A$3:$C$18,3,FALSE))*$C326</f>
        <v>1855.3965056636825</v>
      </c>
      <c r="G326" s="75">
        <f>(INDEX('Resin Fractions'!$A$24:$I$41,MATCH('Waste Estimate from Population'!$A326,'Resin Fractions'!$A$24:$A$41,0),MATCH('Waste Estimate from Population'!G$1,'Resin Fractions'!$A$24:$I$24,0)))*(VLOOKUP($A326,'Waste Per Capita'!$A$3:$C$18,3,FALSE))*$C326</f>
        <v>3234.1941503786361</v>
      </c>
      <c r="H326" s="75">
        <f>(INDEX('Resin Fractions'!$A$24:$I$41,MATCH('Waste Estimate from Population'!$A326,'Resin Fractions'!$A$24:$A$41,0),MATCH('Waste Estimate from Population'!H$1,'Resin Fractions'!$A$24:$I$24,0)))*(VLOOKUP($A326,'Waste Per Capita'!$A$3:$C$18,3,FALSE))*$C326</f>
        <v>150.2430799396495</v>
      </c>
      <c r="I326" s="75">
        <f>(INDEX('Resin Fractions'!$A$24:$I$41,MATCH('Waste Estimate from Population'!$A326,'Resin Fractions'!$A$24:$A$41,0),MATCH('Waste Estimate from Population'!I$1,'Resin Fractions'!$A$24:$I$24,0)))*(VLOOKUP($A326,'Waste Per Capita'!$A$3:$C$18,3,FALSE))*$C326</f>
        <v>439.71895694294284</v>
      </c>
      <c r="J326" s="75">
        <f>(INDEX('Resin Fractions'!$A$24:$I$41,MATCH('Waste Estimate from Population'!$A326,'Resin Fractions'!$A$24:$A$41,0),MATCH('Waste Estimate from Population'!J$1,'Resin Fractions'!$A$24:$I$24,0)))*(VLOOKUP($A326,'Waste Per Capita'!$A$3:$C$18,3,FALSE))*$C326</f>
        <v>791.00558163586697</v>
      </c>
      <c r="K326" s="75">
        <f>(INDEX('Resin Fractions'!$A$24:$I$41,MATCH('Waste Estimate from Population'!$A326,'Resin Fractions'!$A$24:$A$41,0),MATCH('Waste Estimate from Population'!K$1,'Resin Fractions'!$A$24:$I$24,0)))*(VLOOKUP($A326,'Waste Per Capita'!$A$3:$C$18,3,FALSE))*$C326</f>
        <v>8639.2461532498437</v>
      </c>
    </row>
    <row r="327" spans="1:11" x14ac:dyDescent="0.2">
      <c r="A327" s="13">
        <v>2015</v>
      </c>
      <c r="B327" s="68" t="s">
        <v>113</v>
      </c>
      <c r="C327" s="70">
        <v>3144663</v>
      </c>
      <c r="D327" s="75">
        <f>(INDEX('Resin Fractions'!$A$24:$I$41,MATCH('Waste Estimate from Population'!$A327,'Resin Fractions'!$A$24:$A$41,0),MATCH('Waste Estimate from Population'!D$1,'Resin Fractions'!$A$24:$I$24,0)))*(VLOOKUP($A327,'Waste Per Capita'!$A$3:$C$18,3,FALSE))*$C327</f>
        <v>24193.829205817179</v>
      </c>
      <c r="E327" s="75">
        <f>(INDEX('Resin Fractions'!$A$24:$I$41,MATCH('Waste Estimate from Population'!$A327,'Resin Fractions'!$A$24:$A$41,0),MATCH('Waste Estimate from Population'!E$1,'Resin Fractions'!$A$24:$I$24,0)))*(VLOOKUP($A327,'Waste Per Capita'!$A$3:$C$18,3,FALSE))*$C327</f>
        <v>45285.291078852097</v>
      </c>
      <c r="F327" s="75">
        <f>(INDEX('Resin Fractions'!$A$24:$I$41,MATCH('Waste Estimate from Population'!$A327,'Resin Fractions'!$A$24:$A$41,0),MATCH('Waste Estimate from Population'!F$1,'Resin Fractions'!$A$24:$I$24,0)))*(VLOOKUP($A327,'Waste Per Capita'!$A$3:$C$18,3,FALSE))*$C327</f>
        <v>59442.079360302712</v>
      </c>
      <c r="G327" s="75">
        <f>(INDEX('Resin Fractions'!$A$24:$I$41,MATCH('Waste Estimate from Population'!$A327,'Resin Fractions'!$A$24:$A$41,0),MATCH('Waste Estimate from Population'!G$1,'Resin Fractions'!$A$24:$I$24,0)))*(VLOOKUP($A327,'Waste Per Capita'!$A$3:$C$18,3,FALSE))*$C327</f>
        <v>103615.17053987665</v>
      </c>
      <c r="H327" s="75">
        <f>(INDEX('Resin Fractions'!$A$24:$I$41,MATCH('Waste Estimate from Population'!$A327,'Resin Fractions'!$A$24:$A$41,0),MATCH('Waste Estimate from Population'!H$1,'Resin Fractions'!$A$24:$I$24,0)))*(VLOOKUP($A327,'Waste Per Capita'!$A$3:$C$18,3,FALSE))*$C327</f>
        <v>4813.397596603957</v>
      </c>
      <c r="I327" s="75">
        <f>(INDEX('Resin Fractions'!$A$24:$I$41,MATCH('Waste Estimate from Population'!$A327,'Resin Fractions'!$A$24:$A$41,0),MATCH('Waste Estimate from Population'!I$1,'Resin Fractions'!$A$24:$I$24,0)))*(VLOOKUP($A327,'Waste Per Capita'!$A$3:$C$18,3,FALSE))*$C327</f>
        <v>14087.45195705882</v>
      </c>
      <c r="J327" s="75">
        <f>(INDEX('Resin Fractions'!$A$24:$I$41,MATCH('Waste Estimate from Population'!$A327,'Resin Fractions'!$A$24:$A$41,0),MATCH('Waste Estimate from Population'!J$1,'Resin Fractions'!$A$24:$I$24,0)))*(VLOOKUP($A327,'Waste Per Capita'!$A$3:$C$18,3,FALSE))*$C327</f>
        <v>25341.76194388311</v>
      </c>
      <c r="K327" s="75">
        <f>(INDEX('Resin Fractions'!$A$24:$I$41,MATCH('Waste Estimate from Population'!$A327,'Resin Fractions'!$A$24:$A$41,0),MATCH('Waste Estimate from Population'!K$1,'Resin Fractions'!$A$24:$I$24,0)))*(VLOOKUP($A327,'Waste Per Capita'!$A$3:$C$18,3,FALSE))*$C327</f>
        <v>276778.98168239451</v>
      </c>
    </row>
    <row r="328" spans="1:11" x14ac:dyDescent="0.2">
      <c r="A328" s="13">
        <v>2015</v>
      </c>
      <c r="B328" s="68" t="s">
        <v>114</v>
      </c>
      <c r="C328" s="70">
        <v>371234</v>
      </c>
      <c r="D328" s="75">
        <f>(INDEX('Resin Fractions'!$A$24:$I$41,MATCH('Waste Estimate from Population'!$A328,'Resin Fractions'!$A$24:$A$41,0),MATCH('Waste Estimate from Population'!D$1,'Resin Fractions'!$A$24:$I$24,0)))*(VLOOKUP($A328,'Waste Per Capita'!$A$3:$C$18,3,FALSE))*$C328</f>
        <v>2856.1317989852441</v>
      </c>
      <c r="E328" s="75">
        <f>(INDEX('Resin Fractions'!$A$24:$I$41,MATCH('Waste Estimate from Population'!$A328,'Resin Fractions'!$A$24:$A$41,0),MATCH('Waste Estimate from Population'!E$1,'Resin Fractions'!$A$24:$I$24,0)))*(VLOOKUP($A328,'Waste Per Capita'!$A$3:$C$18,3,FALSE))*$C328</f>
        <v>5346.0226893522713</v>
      </c>
      <c r="F328" s="75">
        <f>(INDEX('Resin Fractions'!$A$24:$I$41,MATCH('Waste Estimate from Population'!$A328,'Resin Fractions'!$A$24:$A$41,0),MATCH('Waste Estimate from Population'!F$1,'Resin Fractions'!$A$24:$I$24,0)))*(VLOOKUP($A328,'Waste Per Capita'!$A$3:$C$18,3,FALSE))*$C328</f>
        <v>7017.2609558616032</v>
      </c>
      <c r="G328" s="75">
        <f>(INDEX('Resin Fractions'!$A$24:$I$41,MATCH('Waste Estimate from Population'!$A328,'Resin Fractions'!$A$24:$A$41,0),MATCH('Waste Estimate from Population'!G$1,'Resin Fractions'!$A$24:$I$24,0)))*(VLOOKUP($A328,'Waste Per Capita'!$A$3:$C$18,3,FALSE))*$C328</f>
        <v>12231.986136575069</v>
      </c>
      <c r="H328" s="75">
        <f>(INDEX('Resin Fractions'!$A$24:$I$41,MATCH('Waste Estimate from Population'!$A328,'Resin Fractions'!$A$24:$A$41,0),MATCH('Waste Estimate from Population'!H$1,'Resin Fractions'!$A$24:$I$24,0)))*(VLOOKUP($A328,'Waste Per Capita'!$A$3:$C$18,3,FALSE))*$C328</f>
        <v>568.23158582578583</v>
      </c>
      <c r="I328" s="75">
        <f>(INDEX('Resin Fractions'!$A$24:$I$41,MATCH('Waste Estimate from Population'!$A328,'Resin Fractions'!$A$24:$A$41,0),MATCH('Waste Estimate from Population'!I$1,'Resin Fractions'!$A$24:$I$24,0)))*(VLOOKUP($A328,'Waste Per Capita'!$A$3:$C$18,3,FALSE))*$C328</f>
        <v>1663.0529693727988</v>
      </c>
      <c r="J328" s="75">
        <f>(INDEX('Resin Fractions'!$A$24:$I$41,MATCH('Waste Estimate from Population'!$A328,'Resin Fractions'!$A$24:$A$41,0),MATCH('Waste Estimate from Population'!J$1,'Resin Fractions'!$A$24:$I$24,0)))*(VLOOKUP($A328,'Waste Per Capita'!$A$3:$C$18,3,FALSE))*$C328</f>
        <v>2991.6476434757878</v>
      </c>
      <c r="K328" s="75">
        <f>(INDEX('Resin Fractions'!$A$24:$I$41,MATCH('Waste Estimate from Population'!$A328,'Resin Fractions'!$A$24:$A$41,0),MATCH('Waste Estimate from Population'!K$1,'Resin Fractions'!$A$24:$I$24,0)))*(VLOOKUP($A328,'Waste Per Capita'!$A$3:$C$18,3,FALSE))*$C328</f>
        <v>32674.33377944856</v>
      </c>
    </row>
    <row r="329" spans="1:11" x14ac:dyDescent="0.2">
      <c r="A329" s="13">
        <v>2015</v>
      </c>
      <c r="B329" s="68" t="s">
        <v>115</v>
      </c>
      <c r="C329" s="70">
        <v>18292</v>
      </c>
      <c r="D329" s="75">
        <f>(INDEX('Resin Fractions'!$A$24:$I$41,MATCH('Waste Estimate from Population'!$A329,'Resin Fractions'!$A$24:$A$41,0),MATCH('Waste Estimate from Population'!D$1,'Resin Fractions'!$A$24:$I$24,0)))*(VLOOKUP($A329,'Waste Per Capita'!$A$3:$C$18,3,FALSE))*$C329</f>
        <v>140.73162174541687</v>
      </c>
      <c r="E329" s="75">
        <f>(INDEX('Resin Fractions'!$A$24:$I$41,MATCH('Waste Estimate from Population'!$A329,'Resin Fractions'!$A$24:$A$41,0),MATCH('Waste Estimate from Population'!E$1,'Resin Fractions'!$A$24:$I$24,0)))*(VLOOKUP($A329,'Waste Per Capita'!$A$3:$C$18,3,FALSE))*$C329</f>
        <v>263.41727059922243</v>
      </c>
      <c r="F329" s="75">
        <f>(INDEX('Resin Fractions'!$A$24:$I$41,MATCH('Waste Estimate from Population'!$A329,'Resin Fractions'!$A$24:$A$41,0),MATCH('Waste Estimate from Population'!F$1,'Resin Fractions'!$A$24:$I$24,0)))*(VLOOKUP($A329,'Waste Per Capita'!$A$3:$C$18,3,FALSE))*$C329</f>
        <v>345.76503608134072</v>
      </c>
      <c r="G329" s="75">
        <f>(INDEX('Resin Fractions'!$A$24:$I$41,MATCH('Waste Estimate from Population'!$A329,'Resin Fractions'!$A$24:$A$41,0),MATCH('Waste Estimate from Population'!G$1,'Resin Fractions'!$A$24:$I$24,0)))*(VLOOKUP($A329,'Waste Per Capita'!$A$3:$C$18,3,FALSE))*$C329</f>
        <v>602.71281835777745</v>
      </c>
      <c r="H329" s="75">
        <f>(INDEX('Resin Fractions'!$A$24:$I$41,MATCH('Waste Estimate from Population'!$A329,'Resin Fractions'!$A$24:$A$41,0),MATCH('Waste Estimate from Population'!H$1,'Resin Fractions'!$A$24:$I$24,0)))*(VLOOKUP($A329,'Waste Per Capita'!$A$3:$C$18,3,FALSE))*$C329</f>
        <v>27.998761341701663</v>
      </c>
      <c r="I329" s="75">
        <f>(INDEX('Resin Fractions'!$A$24:$I$41,MATCH('Waste Estimate from Population'!$A329,'Resin Fractions'!$A$24:$A$41,0),MATCH('Waste Estimate from Population'!I$1,'Resin Fractions'!$A$24:$I$24,0)))*(VLOOKUP($A329,'Waste Per Capita'!$A$3:$C$18,3,FALSE))*$C329</f>
        <v>81.94444721056594</v>
      </c>
      <c r="J329" s="75">
        <f>(INDEX('Resin Fractions'!$A$24:$I$41,MATCH('Waste Estimate from Population'!$A329,'Resin Fractions'!$A$24:$A$41,0),MATCH('Waste Estimate from Population'!J$1,'Resin Fractions'!$A$24:$I$24,0)))*(VLOOKUP($A329,'Waste Per Capita'!$A$3:$C$18,3,FALSE))*$C329</f>
        <v>147.40896225684909</v>
      </c>
      <c r="K329" s="75">
        <f>(INDEX('Resin Fractions'!$A$24:$I$41,MATCH('Waste Estimate from Population'!$A329,'Resin Fractions'!$A$24:$A$41,0),MATCH('Waste Estimate from Population'!K$1,'Resin Fractions'!$A$24:$I$24,0)))*(VLOOKUP($A329,'Waste Per Capita'!$A$3:$C$18,3,FALSE))*$C329</f>
        <v>1609.978917592874</v>
      </c>
    </row>
    <row r="330" spans="1:11" x14ac:dyDescent="0.2">
      <c r="A330" s="13">
        <v>2015</v>
      </c>
      <c r="B330" s="68" t="s">
        <v>116</v>
      </c>
      <c r="C330" s="70">
        <v>2315547</v>
      </c>
      <c r="D330" s="75">
        <f>(INDEX('Resin Fractions'!$A$24:$I$41,MATCH('Waste Estimate from Population'!$A330,'Resin Fractions'!$A$24:$A$41,0),MATCH('Waste Estimate from Population'!D$1,'Resin Fractions'!$A$24:$I$24,0)))*(VLOOKUP($A330,'Waste Per Capita'!$A$3:$C$18,3,FALSE))*$C330</f>
        <v>17814.929178752176</v>
      </c>
      <c r="E330" s="75">
        <f>(INDEX('Resin Fractions'!$A$24:$I$41,MATCH('Waste Estimate from Population'!$A330,'Resin Fractions'!$A$24:$A$41,0),MATCH('Waste Estimate from Population'!E$1,'Resin Fractions'!$A$24:$I$24,0)))*(VLOOKUP($A330,'Waste Per Capita'!$A$3:$C$18,3,FALSE))*$C330</f>
        <v>33345.455427739871</v>
      </c>
      <c r="F330" s="75">
        <f>(INDEX('Resin Fractions'!$A$24:$I$41,MATCH('Waste Estimate from Population'!$A330,'Resin Fractions'!$A$24:$A$41,0),MATCH('Waste Estimate from Population'!F$1,'Resin Fractions'!$A$24:$I$24,0)))*(VLOOKUP($A330,'Waste Per Capita'!$A$3:$C$18,3,FALSE))*$C330</f>
        <v>43769.6912313055</v>
      </c>
      <c r="G330" s="75">
        <f>(INDEX('Resin Fractions'!$A$24:$I$41,MATCH('Waste Estimate from Population'!$A330,'Resin Fractions'!$A$24:$A$41,0),MATCH('Waste Estimate from Population'!G$1,'Resin Fractions'!$A$24:$I$24,0)))*(VLOOKUP($A330,'Waste Per Capita'!$A$3:$C$18,3,FALSE))*$C330</f>
        <v>76296.187317400865</v>
      </c>
      <c r="H330" s="75">
        <f>(INDEX('Resin Fractions'!$A$24:$I$41,MATCH('Waste Estimate from Population'!$A330,'Resin Fractions'!$A$24:$A$41,0),MATCH('Waste Estimate from Population'!H$1,'Resin Fractions'!$A$24:$I$24,0)))*(VLOOKUP($A330,'Waste Per Capita'!$A$3:$C$18,3,FALSE))*$C330</f>
        <v>3544.306135386686</v>
      </c>
      <c r="I330" s="75">
        <f>(INDEX('Resin Fractions'!$A$24:$I$41,MATCH('Waste Estimate from Population'!$A330,'Resin Fractions'!$A$24:$A$41,0),MATCH('Waste Estimate from Population'!I$1,'Resin Fractions'!$A$24:$I$24,0)))*(VLOOKUP($A330,'Waste Per Capita'!$A$3:$C$18,3,FALSE))*$C330</f>
        <v>10373.180565552391</v>
      </c>
      <c r="J330" s="75">
        <f>(INDEX('Resin Fractions'!$A$24:$I$41,MATCH('Waste Estimate from Population'!$A330,'Resin Fractions'!$A$24:$A$41,0),MATCH('Waste Estimate from Population'!J$1,'Resin Fractions'!$A$24:$I$24,0)))*(VLOOKUP($A330,'Waste Per Capita'!$A$3:$C$18,3,FALSE))*$C330</f>
        <v>18660.200105344422</v>
      </c>
      <c r="K330" s="75">
        <f>(INDEX('Resin Fractions'!$A$24:$I$41,MATCH('Waste Estimate from Population'!$A330,'Resin Fractions'!$A$24:$A$41,0),MATCH('Waste Estimate from Population'!K$1,'Resin Fractions'!$A$24:$I$24,0)))*(VLOOKUP($A330,'Waste Per Capita'!$A$3:$C$18,3,FALSE))*$C330</f>
        <v>203803.94996148191</v>
      </c>
    </row>
    <row r="331" spans="1:11" x14ac:dyDescent="0.2">
      <c r="A331" s="13">
        <v>2015</v>
      </c>
      <c r="B331" s="68" t="s">
        <v>117</v>
      </c>
      <c r="C331" s="70">
        <v>1481641</v>
      </c>
      <c r="D331" s="75">
        <f>(INDEX('Resin Fractions'!$A$24:$I$41,MATCH('Waste Estimate from Population'!$A331,'Resin Fractions'!$A$24:$A$41,0),MATCH('Waste Estimate from Population'!D$1,'Resin Fractions'!$A$24:$I$24,0)))*(VLOOKUP($A331,'Waste Per Capita'!$A$3:$C$18,3,FALSE))*$C331</f>
        <v>11399.176731604046</v>
      </c>
      <c r="E331" s="75">
        <f>(INDEX('Resin Fractions'!$A$24:$I$41,MATCH('Waste Estimate from Population'!$A331,'Resin Fractions'!$A$24:$A$41,0),MATCH('Waste Estimate from Population'!E$1,'Resin Fractions'!$A$24:$I$24,0)))*(VLOOKUP($A331,'Waste Per Capita'!$A$3:$C$18,3,FALSE))*$C331</f>
        <v>21336.640511037749</v>
      </c>
      <c r="F331" s="75">
        <f>(INDEX('Resin Fractions'!$A$24:$I$41,MATCH('Waste Estimate from Population'!$A331,'Resin Fractions'!$A$24:$A$41,0),MATCH('Waste Estimate from Population'!F$1,'Resin Fractions'!$A$24:$I$24,0)))*(VLOOKUP($A331,'Waste Per Capita'!$A$3:$C$18,3,FALSE))*$C331</f>
        <v>28006.759994784265</v>
      </c>
      <c r="G331" s="75">
        <f>(INDEX('Resin Fractions'!$A$24:$I$41,MATCH('Waste Estimate from Population'!$A331,'Resin Fractions'!$A$24:$A$41,0),MATCH('Waste Estimate from Population'!G$1,'Resin Fractions'!$A$24:$I$24,0)))*(VLOOKUP($A331,'Waste Per Capita'!$A$3:$C$18,3,FALSE))*$C331</f>
        <v>48819.375842140595</v>
      </c>
      <c r="H331" s="75">
        <f>(INDEX('Resin Fractions'!$A$24:$I$41,MATCH('Waste Estimate from Population'!$A331,'Resin Fractions'!$A$24:$A$41,0),MATCH('Waste Estimate from Population'!H$1,'Resin Fractions'!$A$24:$I$24,0)))*(VLOOKUP($A331,'Waste Per Capita'!$A$3:$C$18,3,FALSE))*$C331</f>
        <v>2267.8828314607586</v>
      </c>
      <c r="I331" s="75">
        <f>(INDEX('Resin Fractions'!$A$24:$I$41,MATCH('Waste Estimate from Population'!$A331,'Resin Fractions'!$A$24:$A$41,0),MATCH('Waste Estimate from Population'!I$1,'Resin Fractions'!$A$24:$I$24,0)))*(VLOOKUP($A331,'Waste Per Capita'!$A$3:$C$18,3,FALSE))*$C331</f>
        <v>6637.4509462885489</v>
      </c>
      <c r="J331" s="75">
        <f>(INDEX('Resin Fractions'!$A$24:$I$41,MATCH('Waste Estimate from Population'!$A331,'Resin Fractions'!$A$24:$A$41,0),MATCH('Waste Estimate from Population'!J$1,'Resin Fractions'!$A$24:$I$24,0)))*(VLOOKUP($A331,'Waste Per Capita'!$A$3:$C$18,3,FALSE))*$C331</f>
        <v>11940.037297572717</v>
      </c>
      <c r="K331" s="75">
        <f>(INDEX('Resin Fractions'!$A$24:$I$41,MATCH('Waste Estimate from Population'!$A331,'Resin Fractions'!$A$24:$A$41,0),MATCH('Waste Estimate from Population'!K$1,'Resin Fractions'!$A$24:$I$24,0)))*(VLOOKUP($A331,'Waste Per Capita'!$A$3:$C$18,3,FALSE))*$C331</f>
        <v>130407.32415488867</v>
      </c>
    </row>
    <row r="332" spans="1:11" x14ac:dyDescent="0.2">
      <c r="A332" s="13">
        <v>2015</v>
      </c>
      <c r="B332" s="68" t="s">
        <v>118</v>
      </c>
      <c r="C332" s="70">
        <v>58135</v>
      </c>
      <c r="D332" s="75">
        <f>(INDEX('Resin Fractions'!$A$24:$I$41,MATCH('Waste Estimate from Population'!$A332,'Resin Fractions'!$A$24:$A$41,0),MATCH('Waste Estimate from Population'!D$1,'Resin Fractions'!$A$24:$I$24,0)))*(VLOOKUP($A332,'Waste Per Capita'!$A$3:$C$18,3,FALSE))*$C332</f>
        <v>447.26835940136726</v>
      </c>
      <c r="E332" s="75">
        <f>(INDEX('Resin Fractions'!$A$24:$I$41,MATCH('Waste Estimate from Population'!$A332,'Resin Fractions'!$A$24:$A$41,0),MATCH('Waste Estimate from Population'!E$1,'Resin Fractions'!$A$24:$I$24,0)))*(VLOOKUP($A332,'Waste Per Capita'!$A$3:$C$18,3,FALSE))*$C332</f>
        <v>837.1836336259455</v>
      </c>
      <c r="F332" s="75">
        <f>(INDEX('Resin Fractions'!$A$24:$I$41,MATCH('Waste Estimate from Population'!$A332,'Resin Fractions'!$A$24:$A$41,0),MATCH('Waste Estimate from Population'!F$1,'Resin Fractions'!$A$24:$I$24,0)))*(VLOOKUP($A332,'Waste Per Capita'!$A$3:$C$18,3,FALSE))*$C332</f>
        <v>1098.8984459101653</v>
      </c>
      <c r="G332" s="75">
        <f>(INDEX('Resin Fractions'!$A$24:$I$41,MATCH('Waste Estimate from Population'!$A332,'Resin Fractions'!$A$24:$A$41,0),MATCH('Waste Estimate from Population'!G$1,'Resin Fractions'!$A$24:$I$24,0)))*(VLOOKUP($A332,'Waste Per Capita'!$A$3:$C$18,3,FALSE))*$C332</f>
        <v>1915.5209761223155</v>
      </c>
      <c r="H332" s="75">
        <f>(INDEX('Resin Fractions'!$A$24:$I$41,MATCH('Waste Estimate from Population'!$A332,'Resin Fractions'!$A$24:$A$41,0),MATCH('Waste Estimate from Population'!H$1,'Resin Fractions'!$A$24:$I$24,0)))*(VLOOKUP($A332,'Waste Per Capita'!$A$3:$C$18,3,FALSE))*$C332</f>
        <v>88.984692247967757</v>
      </c>
      <c r="I332" s="75">
        <f>(INDEX('Resin Fractions'!$A$24:$I$41,MATCH('Waste Estimate from Population'!$A332,'Resin Fractions'!$A$24:$A$41,0),MATCH('Waste Estimate from Population'!I$1,'Resin Fractions'!$A$24:$I$24,0)))*(VLOOKUP($A332,'Waste Per Capita'!$A$3:$C$18,3,FALSE))*$C332</f>
        <v>260.43300014138703</v>
      </c>
      <c r="J332" s="75">
        <f>(INDEX('Resin Fractions'!$A$24:$I$41,MATCH('Waste Estimate from Population'!$A332,'Resin Fractions'!$A$24:$A$41,0),MATCH('Waste Estimate from Population'!J$1,'Resin Fractions'!$A$24:$I$24,0)))*(VLOOKUP($A332,'Waste Per Capita'!$A$3:$C$18,3,FALSE))*$C332</f>
        <v>468.49005143242522</v>
      </c>
      <c r="K332" s="75">
        <f>(INDEX('Resin Fractions'!$A$24:$I$41,MATCH('Waste Estimate from Population'!$A332,'Resin Fractions'!$A$24:$A$41,0),MATCH('Waste Estimate from Population'!K$1,'Resin Fractions'!$A$24:$I$24,0)))*(VLOOKUP($A332,'Waste Per Capita'!$A$3:$C$18,3,FALSE))*$C332</f>
        <v>5116.7791588815735</v>
      </c>
    </row>
    <row r="333" spans="1:11" x14ac:dyDescent="0.2">
      <c r="A333" s="13">
        <v>2015</v>
      </c>
      <c r="B333" s="68" t="s">
        <v>119</v>
      </c>
      <c r="C333" s="70">
        <v>2112187</v>
      </c>
      <c r="D333" s="75">
        <f>(INDEX('Resin Fractions'!$A$24:$I$41,MATCH('Waste Estimate from Population'!$A333,'Resin Fractions'!$A$24:$A$41,0),MATCH('Waste Estimate from Population'!D$1,'Resin Fractions'!$A$24:$I$24,0)))*(VLOOKUP($A333,'Waste Per Capita'!$A$3:$C$18,3,FALSE))*$C333</f>
        <v>16250.355452634312</v>
      </c>
      <c r="E333" s="75">
        <f>(INDEX('Resin Fractions'!$A$24:$I$41,MATCH('Waste Estimate from Population'!$A333,'Resin Fractions'!$A$24:$A$41,0),MATCH('Waste Estimate from Population'!E$1,'Resin Fractions'!$A$24:$I$24,0)))*(VLOOKUP($A333,'Waste Per Capita'!$A$3:$C$18,3,FALSE))*$C333</f>
        <v>30416.932786746111</v>
      </c>
      <c r="F333" s="75">
        <f>(INDEX('Resin Fractions'!$A$24:$I$41,MATCH('Waste Estimate from Population'!$A333,'Resin Fractions'!$A$24:$A$41,0),MATCH('Waste Estimate from Population'!F$1,'Resin Fractions'!$A$24:$I$24,0)))*(VLOOKUP($A333,'Waste Per Capita'!$A$3:$C$18,3,FALSE))*$C333</f>
        <v>39925.673204982442</v>
      </c>
      <c r="G333" s="75">
        <f>(INDEX('Resin Fractions'!$A$24:$I$41,MATCH('Waste Estimate from Population'!$A333,'Resin Fractions'!$A$24:$A$41,0),MATCH('Waste Estimate from Population'!G$1,'Resin Fractions'!$A$24:$I$24,0)))*(VLOOKUP($A333,'Waste Per Capita'!$A$3:$C$18,3,FALSE))*$C333</f>
        <v>69595.570723193683</v>
      </c>
      <c r="H333" s="75">
        <f>(INDEX('Resin Fractions'!$A$24:$I$41,MATCH('Waste Estimate from Population'!$A333,'Resin Fractions'!$A$24:$A$41,0),MATCH('Waste Estimate from Population'!H$1,'Resin Fractions'!$A$24:$I$24,0)))*(VLOOKUP($A333,'Waste Per Capita'!$A$3:$C$18,3,FALSE))*$C333</f>
        <v>3233.031911329806</v>
      </c>
      <c r="I333" s="75">
        <f>(INDEX('Resin Fractions'!$A$24:$I$41,MATCH('Waste Estimate from Population'!$A333,'Resin Fractions'!$A$24:$A$41,0),MATCH('Waste Estimate from Population'!I$1,'Resin Fractions'!$A$24:$I$24,0)))*(VLOOKUP($A333,'Waste Per Capita'!$A$3:$C$18,3,FALSE))*$C333</f>
        <v>9462.1690422230295</v>
      </c>
      <c r="J333" s="75">
        <f>(INDEX('Resin Fractions'!$A$24:$I$41,MATCH('Waste Estimate from Population'!$A333,'Resin Fractions'!$A$24:$A$41,0),MATCH('Waste Estimate from Population'!J$1,'Resin Fractions'!$A$24:$I$24,0)))*(VLOOKUP($A333,'Waste Per Capita'!$A$3:$C$18,3,FALSE))*$C333</f>
        <v>17021.391524295173</v>
      </c>
      <c r="K333" s="75">
        <f>(INDEX('Resin Fractions'!$A$24:$I$41,MATCH('Waste Estimate from Population'!$A333,'Resin Fractions'!$A$24:$A$41,0),MATCH('Waste Estimate from Population'!K$1,'Resin Fractions'!$A$24:$I$24,0)))*(VLOOKUP($A333,'Waste Per Capita'!$A$3:$C$18,3,FALSE))*$C333</f>
        <v>185905.12464540455</v>
      </c>
    </row>
    <row r="334" spans="1:11" x14ac:dyDescent="0.2">
      <c r="A334" s="13">
        <v>2015</v>
      </c>
      <c r="B334" s="68" t="s">
        <v>120</v>
      </c>
      <c r="C334" s="70">
        <v>3264706</v>
      </c>
      <c r="D334" s="75">
        <f>(INDEX('Resin Fractions'!$A$24:$I$41,MATCH('Waste Estimate from Population'!$A334,'Resin Fractions'!$A$24:$A$41,0),MATCH('Waste Estimate from Population'!D$1,'Resin Fractions'!$A$24:$I$24,0)))*(VLOOKUP($A334,'Waste Per Capita'!$A$3:$C$18,3,FALSE))*$C334</f>
        <v>25117.393937349276</v>
      </c>
      <c r="E334" s="75">
        <f>(INDEX('Resin Fractions'!$A$24:$I$41,MATCH('Waste Estimate from Population'!$A334,'Resin Fractions'!$A$24:$A$41,0),MATCH('Waste Estimate from Population'!E$1,'Resin Fractions'!$A$24:$I$24,0)))*(VLOOKUP($A334,'Waste Per Capita'!$A$3:$C$18,3,FALSE))*$C334</f>
        <v>47013.992118352558</v>
      </c>
      <c r="F334" s="75">
        <f>(INDEX('Resin Fractions'!$A$24:$I$41,MATCH('Waste Estimate from Population'!$A334,'Resin Fractions'!$A$24:$A$41,0),MATCH('Waste Estimate from Population'!F$1,'Resin Fractions'!$A$24:$I$24,0)))*(VLOOKUP($A334,'Waste Per Capita'!$A$3:$C$18,3,FALSE))*$C334</f>
        <v>61711.195489009922</v>
      </c>
      <c r="G334" s="75">
        <f>(INDEX('Resin Fractions'!$A$24:$I$41,MATCH('Waste Estimate from Population'!$A334,'Resin Fractions'!$A$24:$A$41,0),MATCH('Waste Estimate from Population'!G$1,'Resin Fractions'!$A$24:$I$24,0)))*(VLOOKUP($A334,'Waste Per Capita'!$A$3:$C$18,3,FALSE))*$C334</f>
        <v>107570.53107202855</v>
      </c>
      <c r="H334" s="75">
        <f>(INDEX('Resin Fractions'!$A$24:$I$41,MATCH('Waste Estimate from Population'!$A334,'Resin Fractions'!$A$24:$A$41,0),MATCH('Waste Estimate from Population'!H$1,'Resin Fractions'!$A$24:$I$24,0)))*(VLOOKUP($A334,'Waste Per Capita'!$A$3:$C$18,3,FALSE))*$C334</f>
        <v>4997.1421465570456</v>
      </c>
      <c r="I334" s="75">
        <f>(INDEX('Resin Fractions'!$A$24:$I$41,MATCH('Waste Estimate from Population'!$A334,'Resin Fractions'!$A$24:$A$41,0),MATCH('Waste Estimate from Population'!I$1,'Resin Fractions'!$A$24:$I$24,0)))*(VLOOKUP($A334,'Waste Per Capita'!$A$3:$C$18,3,FALSE))*$C334</f>
        <v>14625.220231522955</v>
      </c>
      <c r="J334" s="75">
        <f>(INDEX('Resin Fractions'!$A$24:$I$41,MATCH('Waste Estimate from Population'!$A334,'Resin Fractions'!$A$24:$A$41,0),MATCH('Waste Estimate from Population'!J$1,'Resin Fractions'!$A$24:$I$24,0)))*(VLOOKUP($A334,'Waste Per Capita'!$A$3:$C$18,3,FALSE))*$C334</f>
        <v>26309.147361344236</v>
      </c>
      <c r="K334" s="75">
        <f>(INDEX('Resin Fractions'!$A$24:$I$41,MATCH('Waste Estimate from Population'!$A334,'Resin Fractions'!$A$24:$A$41,0),MATCH('Waste Estimate from Population'!K$1,'Resin Fractions'!$A$24:$I$24,0)))*(VLOOKUP($A334,'Waste Per Capita'!$A$3:$C$18,3,FALSE))*$C334</f>
        <v>287344.62235616456</v>
      </c>
    </row>
    <row r="335" spans="1:11" x14ac:dyDescent="0.2">
      <c r="A335" s="13">
        <v>2015</v>
      </c>
      <c r="B335" s="68" t="s">
        <v>121</v>
      </c>
      <c r="C335" s="70">
        <v>863450</v>
      </c>
      <c r="D335" s="75">
        <f>(INDEX('Resin Fractions'!$A$24:$I$41,MATCH('Waste Estimate from Population'!$A335,'Resin Fractions'!$A$24:$A$41,0),MATCH('Waste Estimate from Population'!D$1,'Resin Fractions'!$A$24:$I$24,0)))*(VLOOKUP($A335,'Waste Per Capita'!$A$3:$C$18,3,FALSE))*$C335</f>
        <v>6643.052634817418</v>
      </c>
      <c r="E335" s="75">
        <f>(INDEX('Resin Fractions'!$A$24:$I$41,MATCH('Waste Estimate from Population'!$A335,'Resin Fractions'!$A$24:$A$41,0),MATCH('Waste Estimate from Population'!E$1,'Resin Fractions'!$A$24:$I$24,0)))*(VLOOKUP($A335,'Waste Per Capita'!$A$3:$C$18,3,FALSE))*$C335</f>
        <v>12434.268658369703</v>
      </c>
      <c r="F335" s="75">
        <f>(INDEX('Resin Fractions'!$A$24:$I$41,MATCH('Waste Estimate from Population'!$A335,'Resin Fractions'!$A$24:$A$41,0),MATCH('Waste Estimate from Population'!F$1,'Resin Fractions'!$A$24:$I$24,0)))*(VLOOKUP($A335,'Waste Per Capita'!$A$3:$C$18,3,FALSE))*$C335</f>
        <v>16321.387513909558</v>
      </c>
      <c r="G335" s="75">
        <f>(INDEX('Resin Fractions'!$A$24:$I$41,MATCH('Waste Estimate from Population'!$A335,'Resin Fractions'!$A$24:$A$41,0),MATCH('Waste Estimate from Population'!G$1,'Resin Fractions'!$A$24:$I$24,0)))*(VLOOKUP($A335,'Waste Per Capita'!$A$3:$C$18,3,FALSE))*$C335</f>
        <v>28450.272414772742</v>
      </c>
      <c r="H335" s="75">
        <f>(INDEX('Resin Fractions'!$A$24:$I$41,MATCH('Waste Estimate from Population'!$A335,'Resin Fractions'!$A$24:$A$41,0),MATCH('Waste Estimate from Population'!H$1,'Resin Fractions'!$A$24:$I$24,0)))*(VLOOKUP($A335,'Waste Per Capita'!$A$3:$C$18,3,FALSE))*$C335</f>
        <v>1321.6450076805324</v>
      </c>
      <c r="I335" s="75">
        <f>(INDEX('Resin Fractions'!$A$24:$I$41,MATCH('Waste Estimate from Population'!$A335,'Resin Fractions'!$A$24:$A$41,0),MATCH('Waste Estimate from Population'!I$1,'Resin Fractions'!$A$24:$I$24,0)))*(VLOOKUP($A335,'Waste Per Capita'!$A$3:$C$18,3,FALSE))*$C335</f>
        <v>3868.0807426177107</v>
      </c>
      <c r="J335" s="75">
        <f>(INDEX('Resin Fractions'!$A$24:$I$41,MATCH('Waste Estimate from Population'!$A335,'Resin Fractions'!$A$24:$A$41,0),MATCH('Waste Estimate from Population'!J$1,'Resin Fractions'!$A$24:$I$24,0)))*(VLOOKUP($A335,'Waste Per Capita'!$A$3:$C$18,3,FALSE))*$C335</f>
        <v>6958.2477837675679</v>
      </c>
      <c r="K335" s="75">
        <f>(INDEX('Resin Fractions'!$A$24:$I$41,MATCH('Waste Estimate from Population'!$A335,'Resin Fractions'!$A$24:$A$41,0),MATCH('Waste Estimate from Population'!K$1,'Resin Fractions'!$A$24:$I$24,0)))*(VLOOKUP($A335,'Waste Per Capita'!$A$3:$C$18,3,FALSE))*$C335</f>
        <v>75996.954755935221</v>
      </c>
    </row>
    <row r="336" spans="1:11" x14ac:dyDescent="0.2">
      <c r="A336" s="13">
        <v>2015</v>
      </c>
      <c r="B336" s="68" t="s">
        <v>122</v>
      </c>
      <c r="C336" s="70">
        <v>722580</v>
      </c>
      <c r="D336" s="75">
        <f>(INDEX('Resin Fractions'!$A$24:$I$41,MATCH('Waste Estimate from Population'!$A336,'Resin Fractions'!$A$24:$A$41,0),MATCH('Waste Estimate from Population'!D$1,'Resin Fractions'!$A$24:$I$24,0)))*(VLOOKUP($A336,'Waste Per Capita'!$A$3:$C$18,3,FALSE))*$C336</f>
        <v>5559.2529652746189</v>
      </c>
      <c r="E336" s="75">
        <f>(INDEX('Resin Fractions'!$A$24:$I$41,MATCH('Waste Estimate from Population'!$A336,'Resin Fractions'!$A$24:$A$41,0),MATCH('Waste Estimate from Population'!E$1,'Resin Fractions'!$A$24:$I$24,0)))*(VLOOKUP($A336,'Waste Per Capita'!$A$3:$C$18,3,FALSE))*$C336</f>
        <v>10405.644620029856</v>
      </c>
      <c r="F336" s="75">
        <f>(INDEX('Resin Fractions'!$A$24:$I$41,MATCH('Waste Estimate from Population'!$A336,'Resin Fractions'!$A$24:$A$41,0),MATCH('Waste Estimate from Population'!F$1,'Resin Fractions'!$A$24:$I$24,0)))*(VLOOKUP($A336,'Waste Per Capita'!$A$3:$C$18,3,FALSE))*$C336</f>
        <v>13658.588441485632</v>
      </c>
      <c r="G336" s="75">
        <f>(INDEX('Resin Fractions'!$A$24:$I$41,MATCH('Waste Estimate from Population'!$A336,'Resin Fractions'!$A$24:$A$41,0),MATCH('Waste Estimate from Population'!G$1,'Resin Fractions'!$A$24:$I$24,0)))*(VLOOKUP($A336,'Waste Per Capita'!$A$3:$C$18,3,FALSE))*$C336</f>
        <v>23808.672003551437</v>
      </c>
      <c r="H336" s="75">
        <f>(INDEX('Resin Fractions'!$A$24:$I$41,MATCH('Waste Estimate from Population'!$A336,'Resin Fractions'!$A$24:$A$41,0),MATCH('Waste Estimate from Population'!H$1,'Resin Fractions'!$A$24:$I$24,0)))*(VLOOKUP($A336,'Waste Per Capita'!$A$3:$C$18,3,FALSE))*$C336</f>
        <v>1106.0214831777164</v>
      </c>
      <c r="I336" s="75">
        <f>(INDEX('Resin Fractions'!$A$24:$I$41,MATCH('Waste Estimate from Population'!$A336,'Resin Fractions'!$A$24:$A$41,0),MATCH('Waste Estimate from Population'!I$1,'Resin Fractions'!$A$24:$I$24,0)))*(VLOOKUP($A336,'Waste Per Capita'!$A$3:$C$18,3,FALSE))*$C336</f>
        <v>3237.0117354805784</v>
      </c>
      <c r="J336" s="75">
        <f>(INDEX('Resin Fractions'!$A$24:$I$41,MATCH('Waste Estimate from Population'!$A336,'Resin Fractions'!$A$24:$A$41,0),MATCH('Waste Estimate from Population'!J$1,'Resin Fractions'!$A$24:$I$24,0)))*(VLOOKUP($A336,'Waste Per Capita'!$A$3:$C$18,3,FALSE))*$C336</f>
        <v>5823.0247073886949</v>
      </c>
      <c r="K336" s="75">
        <f>(INDEX('Resin Fractions'!$A$24:$I$41,MATCH('Waste Estimate from Population'!$A336,'Resin Fractions'!$A$24:$A$41,0),MATCH('Waste Estimate from Population'!K$1,'Resin Fractions'!$A$24:$I$24,0)))*(VLOOKUP($A336,'Waste Per Capita'!$A$3:$C$18,3,FALSE))*$C336</f>
        <v>63598.215956388529</v>
      </c>
    </row>
    <row r="337" spans="1:11" x14ac:dyDescent="0.2">
      <c r="A337" s="13">
        <v>2015</v>
      </c>
      <c r="B337" s="68" t="s">
        <v>123</v>
      </c>
      <c r="C337" s="70">
        <v>276858</v>
      </c>
      <c r="D337" s="75">
        <f>(INDEX('Resin Fractions'!$A$24:$I$41,MATCH('Waste Estimate from Population'!$A337,'Resin Fractions'!$A$24:$A$41,0),MATCH('Waste Estimate from Population'!D$1,'Resin Fractions'!$A$24:$I$24,0)))*(VLOOKUP($A337,'Waste Per Capita'!$A$3:$C$18,3,FALSE))*$C337</f>
        <v>2130.0391063411671</v>
      </c>
      <c r="E337" s="75">
        <f>(INDEX('Resin Fractions'!$A$24:$I$41,MATCH('Waste Estimate from Population'!$A337,'Resin Fractions'!$A$24:$A$41,0),MATCH('Waste Estimate from Population'!E$1,'Resin Fractions'!$A$24:$I$24,0)))*(VLOOKUP($A337,'Waste Per Capita'!$A$3:$C$18,3,FALSE))*$C337</f>
        <v>3986.9439483686597</v>
      </c>
      <c r="F337" s="75">
        <f>(INDEX('Resin Fractions'!$A$24:$I$41,MATCH('Waste Estimate from Population'!$A337,'Resin Fractions'!$A$24:$A$41,0),MATCH('Waste Estimate from Population'!F$1,'Resin Fractions'!$A$24:$I$24,0)))*(VLOOKUP($A337,'Waste Per Capita'!$A$3:$C$18,3,FALSE))*$C337</f>
        <v>5233.3160047784731</v>
      </c>
      <c r="G337" s="75">
        <f>(INDEX('Resin Fractions'!$A$24:$I$41,MATCH('Waste Estimate from Population'!$A337,'Resin Fractions'!$A$24:$A$41,0),MATCH('Waste Estimate from Population'!G$1,'Resin Fractions'!$A$24:$I$24,0)))*(VLOOKUP($A337,'Waste Per Capita'!$A$3:$C$18,3,FALSE))*$C337</f>
        <v>9122.3412128196778</v>
      </c>
      <c r="H337" s="75">
        <f>(INDEX('Resin Fractions'!$A$24:$I$41,MATCH('Waste Estimate from Population'!$A337,'Resin Fractions'!$A$24:$A$41,0),MATCH('Waste Estimate from Population'!H$1,'Resin Fractions'!$A$24:$I$24,0)))*(VLOOKUP($A337,'Waste Per Capita'!$A$3:$C$18,3,FALSE))*$C337</f>
        <v>423.77438593597412</v>
      </c>
      <c r="I337" s="75">
        <f>(INDEX('Resin Fractions'!$A$24:$I$41,MATCH('Waste Estimate from Population'!$A337,'Resin Fractions'!$A$24:$A$41,0),MATCH('Waste Estimate from Population'!I$1,'Resin Fractions'!$A$24:$I$24,0)))*(VLOOKUP($A337,'Waste Per Capita'!$A$3:$C$18,3,FALSE))*$C337</f>
        <v>1240.2676451904038</v>
      </c>
      <c r="J337" s="75">
        <f>(INDEX('Resin Fractions'!$A$24:$I$41,MATCH('Waste Estimate from Population'!$A337,'Resin Fractions'!$A$24:$A$41,0),MATCH('Waste Estimate from Population'!J$1,'Resin Fractions'!$A$24:$I$24,0)))*(VLOOKUP($A337,'Waste Per Capita'!$A$3:$C$18,3,FALSE))*$C337</f>
        <v>2231.1037870384171</v>
      </c>
      <c r="K337" s="75">
        <f>(INDEX('Resin Fractions'!$A$24:$I$41,MATCH('Waste Estimate from Population'!$A337,'Resin Fractions'!$A$24:$A$41,0),MATCH('Waste Estimate from Population'!K$1,'Resin Fractions'!$A$24:$I$24,0)))*(VLOOKUP($A337,'Waste Per Capita'!$A$3:$C$18,3,FALSE))*$C337</f>
        <v>24367.786090472771</v>
      </c>
    </row>
    <row r="338" spans="1:11" x14ac:dyDescent="0.2">
      <c r="A338" s="13">
        <v>2015</v>
      </c>
      <c r="B338" s="68" t="s">
        <v>124</v>
      </c>
      <c r="C338" s="70">
        <v>761621</v>
      </c>
      <c r="D338" s="75">
        <f>(INDEX('Resin Fractions'!$A$24:$I$41,MATCH('Waste Estimate from Population'!$A338,'Resin Fractions'!$A$24:$A$41,0),MATCH('Waste Estimate from Population'!D$1,'Resin Fractions'!$A$24:$I$24,0)))*(VLOOKUP($A338,'Waste Per Capita'!$A$3:$C$18,3,FALSE))*$C338</f>
        <v>5859.6194229918074</v>
      </c>
      <c r="E338" s="75">
        <f>(INDEX('Resin Fractions'!$A$24:$I$41,MATCH('Waste Estimate from Population'!$A338,'Resin Fractions'!$A$24:$A$41,0),MATCH('Waste Estimate from Population'!E$1,'Resin Fractions'!$A$24:$I$24,0)))*(VLOOKUP($A338,'Waste Per Capita'!$A$3:$C$18,3,FALSE))*$C338</f>
        <v>10967.861636291842</v>
      </c>
      <c r="F338" s="75">
        <f>(INDEX('Resin Fractions'!$A$24:$I$41,MATCH('Waste Estimate from Population'!$A338,'Resin Fractions'!$A$24:$A$41,0),MATCH('Waste Estimate from Population'!F$1,'Resin Fractions'!$A$24:$I$24,0)))*(VLOOKUP($A338,'Waste Per Capita'!$A$3:$C$18,3,FALSE))*$C338</f>
        <v>14396.562024125673</v>
      </c>
      <c r="G338" s="75">
        <f>(INDEX('Resin Fractions'!$A$24:$I$41,MATCH('Waste Estimate from Population'!$A338,'Resin Fractions'!$A$24:$A$41,0),MATCH('Waste Estimate from Population'!G$1,'Resin Fractions'!$A$24:$I$24,0)))*(VLOOKUP($A338,'Waste Per Capita'!$A$3:$C$18,3,FALSE))*$C338</f>
        <v>25095.054637572099</v>
      </c>
      <c r="H338" s="75">
        <f>(INDEX('Resin Fractions'!$A$24:$I$41,MATCH('Waste Estimate from Population'!$A338,'Resin Fractions'!$A$24:$A$41,0),MATCH('Waste Estimate from Population'!H$1,'Resin Fractions'!$A$24:$I$24,0)))*(VLOOKUP($A338,'Waste Per Capita'!$A$3:$C$18,3,FALSE))*$C338</f>
        <v>1165.7798278935143</v>
      </c>
      <c r="I338" s="75">
        <f>(INDEX('Resin Fractions'!$A$24:$I$41,MATCH('Waste Estimate from Population'!$A338,'Resin Fractions'!$A$24:$A$41,0),MATCH('Waste Estimate from Population'!I$1,'Resin Fractions'!$A$24:$I$24,0)))*(VLOOKUP($A338,'Waste Per Capita'!$A$3:$C$18,3,FALSE))*$C338</f>
        <v>3411.9074911960661</v>
      </c>
      <c r="J338" s="75">
        <f>(INDEX('Resin Fractions'!$A$24:$I$41,MATCH('Waste Estimate from Population'!$A338,'Resin Fractions'!$A$24:$A$41,0),MATCH('Waste Estimate from Population'!J$1,'Resin Fractions'!$A$24:$I$24,0)))*(VLOOKUP($A338,'Waste Per Capita'!$A$3:$C$18,3,FALSE))*$C338</f>
        <v>6137.6427532814159</v>
      </c>
      <c r="K338" s="75">
        <f>(INDEX('Resin Fractions'!$A$24:$I$41,MATCH('Waste Estimate from Population'!$A338,'Resin Fractions'!$A$24:$A$41,0),MATCH('Waste Estimate from Population'!K$1,'Resin Fractions'!$A$24:$I$24,0)))*(VLOOKUP($A338,'Waste Per Capita'!$A$3:$C$18,3,FALSE))*$C338</f>
        <v>67034.427793352414</v>
      </c>
    </row>
    <row r="339" spans="1:11" x14ac:dyDescent="0.2">
      <c r="A339" s="13">
        <v>2015</v>
      </c>
      <c r="B339" s="68" t="s">
        <v>125</v>
      </c>
      <c r="C339" s="70">
        <v>441926</v>
      </c>
      <c r="D339" s="75">
        <f>(INDEX('Resin Fractions'!$A$24:$I$41,MATCH('Waste Estimate from Population'!$A339,'Resin Fractions'!$A$24:$A$41,0),MATCH('Waste Estimate from Population'!D$1,'Resin Fractions'!$A$24:$I$24,0)))*(VLOOKUP($A339,'Waste Per Capita'!$A$3:$C$18,3,FALSE))*$C339</f>
        <v>3400.0088930387656</v>
      </c>
      <c r="E339" s="75">
        <f>(INDEX('Resin Fractions'!$A$24:$I$41,MATCH('Waste Estimate from Population'!$A339,'Resin Fractions'!$A$24:$A$41,0),MATCH('Waste Estimate from Population'!E$1,'Resin Fractions'!$A$24:$I$24,0)))*(VLOOKUP($A339,'Waste Per Capita'!$A$3:$C$18,3,FALSE))*$C339</f>
        <v>6364.0356837323407</v>
      </c>
      <c r="F339" s="75">
        <f>(INDEX('Resin Fractions'!$A$24:$I$41,MATCH('Waste Estimate from Population'!$A339,'Resin Fractions'!$A$24:$A$41,0),MATCH('Waste Estimate from Population'!F$1,'Resin Fractions'!$A$24:$I$24,0)))*(VLOOKUP($A339,'Waste Per Capita'!$A$3:$C$18,3,FALSE))*$C339</f>
        <v>8353.5184416839365</v>
      </c>
      <c r="G339" s="75">
        <f>(INDEX('Resin Fractions'!$A$24:$I$41,MATCH('Waste Estimate from Population'!$A339,'Resin Fractions'!$A$24:$A$41,0),MATCH('Waste Estimate from Population'!G$1,'Resin Fractions'!$A$24:$I$24,0)))*(VLOOKUP($A339,'Waste Per Capita'!$A$3:$C$18,3,FALSE))*$C339</f>
        <v>14561.254371614868</v>
      </c>
      <c r="H339" s="75">
        <f>(INDEX('Resin Fractions'!$A$24:$I$41,MATCH('Waste Estimate from Population'!$A339,'Resin Fractions'!$A$24:$A$41,0),MATCH('Waste Estimate from Population'!H$1,'Resin Fractions'!$A$24:$I$24,0)))*(VLOOKUP($A339,'Waste Per Capita'!$A$3:$C$18,3,FALSE))*$C339</f>
        <v>676.43672669433897</v>
      </c>
      <c r="I339" s="75">
        <f>(INDEX('Resin Fractions'!$A$24:$I$41,MATCH('Waste Estimate from Population'!$A339,'Resin Fractions'!$A$24:$A$41,0),MATCH('Waste Estimate from Population'!I$1,'Resin Fractions'!$A$24:$I$24,0)))*(VLOOKUP($A339,'Waste Per Capita'!$A$3:$C$18,3,FALSE))*$C339</f>
        <v>1979.7387807772011</v>
      </c>
      <c r="J339" s="75">
        <f>(INDEX('Resin Fractions'!$A$24:$I$41,MATCH('Waste Estimate from Population'!$A339,'Resin Fractions'!$A$24:$A$41,0),MATCH('Waste Estimate from Population'!J$1,'Resin Fractions'!$A$24:$I$24,0)))*(VLOOKUP($A339,'Waste Per Capita'!$A$3:$C$18,3,FALSE))*$C339</f>
        <v>3561.3302566324232</v>
      </c>
      <c r="K339" s="75">
        <f>(INDEX('Resin Fractions'!$A$24:$I$41,MATCH('Waste Estimate from Population'!$A339,'Resin Fractions'!$A$24:$A$41,0),MATCH('Waste Estimate from Population'!K$1,'Resin Fractions'!$A$24:$I$24,0)))*(VLOOKUP($A339,'Waste Per Capita'!$A$3:$C$18,3,FALSE))*$C339</f>
        <v>38896.323154173871</v>
      </c>
    </row>
    <row r="340" spans="1:11" x14ac:dyDescent="0.2">
      <c r="A340" s="13">
        <v>2015</v>
      </c>
      <c r="B340" s="68" t="s">
        <v>126</v>
      </c>
      <c r="C340" s="70">
        <v>1911670</v>
      </c>
      <c r="D340" s="75">
        <f>(INDEX('Resin Fractions'!$A$24:$I$41,MATCH('Waste Estimate from Population'!$A340,'Resin Fractions'!$A$24:$A$41,0),MATCH('Waste Estimate from Population'!D$1,'Resin Fractions'!$A$24:$I$24,0)))*(VLOOKUP($A340,'Waste Per Capita'!$A$3:$C$18,3,FALSE))*$C340</f>
        <v>14707.654676473927</v>
      </c>
      <c r="E340" s="75">
        <f>(INDEX('Resin Fractions'!$A$24:$I$41,MATCH('Waste Estimate from Population'!$A340,'Resin Fractions'!$A$24:$A$41,0),MATCH('Waste Estimate from Population'!E$1,'Resin Fractions'!$A$24:$I$24,0)))*(VLOOKUP($A340,'Waste Per Capita'!$A$3:$C$18,3,FALSE))*$C340</f>
        <v>27529.351283971984</v>
      </c>
      <c r="F340" s="75">
        <f>(INDEX('Resin Fractions'!$A$24:$I$41,MATCH('Waste Estimate from Population'!$A340,'Resin Fractions'!$A$24:$A$41,0),MATCH('Waste Estimate from Population'!F$1,'Resin Fractions'!$A$24:$I$24,0)))*(VLOOKUP($A340,'Waste Per Capita'!$A$3:$C$18,3,FALSE))*$C340</f>
        <v>36135.395064816126</v>
      </c>
      <c r="G340" s="75">
        <f>(INDEX('Resin Fractions'!$A$24:$I$41,MATCH('Waste Estimate from Population'!$A340,'Resin Fractions'!$A$24:$A$41,0),MATCH('Waste Estimate from Population'!G$1,'Resin Fractions'!$A$24:$I$24,0)))*(VLOOKUP($A340,'Waste Per Capita'!$A$3:$C$18,3,FALSE))*$C340</f>
        <v>62988.629645200774</v>
      </c>
      <c r="H340" s="75">
        <f>(INDEX('Resin Fractions'!$A$24:$I$41,MATCH('Waste Estimate from Population'!$A340,'Resin Fractions'!$A$24:$A$41,0),MATCH('Waste Estimate from Population'!H$1,'Resin Fractions'!$A$24:$I$24,0)))*(VLOOKUP($A340,'Waste Per Capita'!$A$3:$C$18,3,FALSE))*$C340</f>
        <v>2926.1093425590871</v>
      </c>
      <c r="I340" s="75">
        <f>(INDEX('Resin Fractions'!$A$24:$I$41,MATCH('Waste Estimate from Population'!$A340,'Resin Fractions'!$A$24:$A$41,0),MATCH('Waste Estimate from Population'!I$1,'Resin Fractions'!$A$24:$I$24,0)))*(VLOOKUP($A340,'Waste Per Capita'!$A$3:$C$18,3,FALSE))*$C340</f>
        <v>8563.8935818402897</v>
      </c>
      <c r="J340" s="75">
        <f>(INDEX('Resin Fractions'!$A$24:$I$41,MATCH('Waste Estimate from Population'!$A340,'Resin Fractions'!$A$24:$A$41,0),MATCH('Waste Estimate from Population'!J$1,'Resin Fractions'!$A$24:$I$24,0)))*(VLOOKUP($A340,'Waste Per Capita'!$A$3:$C$18,3,FALSE))*$C340</f>
        <v>15405.493706404477</v>
      </c>
      <c r="K340" s="75">
        <f>(INDEX('Resin Fractions'!$A$24:$I$41,MATCH('Waste Estimate from Population'!$A340,'Resin Fractions'!$A$24:$A$41,0),MATCH('Waste Estimate from Population'!K$1,'Resin Fractions'!$A$24:$I$24,0)))*(VLOOKUP($A340,'Waste Per Capita'!$A$3:$C$18,3,FALSE))*$C340</f>
        <v>168256.52730126664</v>
      </c>
    </row>
    <row r="341" spans="1:11" x14ac:dyDescent="0.2">
      <c r="A341" s="13">
        <v>2015</v>
      </c>
      <c r="B341" s="68" t="s">
        <v>127</v>
      </c>
      <c r="C341" s="70">
        <v>273774</v>
      </c>
      <c r="D341" s="75">
        <f>(INDEX('Resin Fractions'!$A$24:$I$41,MATCH('Waste Estimate from Population'!$A341,'Resin Fractions'!$A$24:$A$41,0),MATCH('Waste Estimate from Population'!D$1,'Resin Fractions'!$A$24:$I$24,0)))*(VLOOKUP($A341,'Waste Per Capita'!$A$3:$C$18,3,FALSE))*$C341</f>
        <v>2106.3119949557054</v>
      </c>
      <c r="E341" s="75">
        <f>(INDEX('Resin Fractions'!$A$24:$I$41,MATCH('Waste Estimate from Population'!$A341,'Resin Fractions'!$A$24:$A$41,0),MATCH('Waste Estimate from Population'!E$1,'Resin Fractions'!$A$24:$I$24,0)))*(VLOOKUP($A341,'Waste Per Capita'!$A$3:$C$18,3,FALSE))*$C341</f>
        <v>3942.5322458469013</v>
      </c>
      <c r="F341" s="75">
        <f>(INDEX('Resin Fractions'!$A$24:$I$41,MATCH('Waste Estimate from Population'!$A341,'Resin Fractions'!$A$24:$A$41,0),MATCH('Waste Estimate from Population'!F$1,'Resin Fractions'!$A$24:$I$24,0)))*(VLOOKUP($A341,'Waste Per Capita'!$A$3:$C$18,3,FALSE))*$C341</f>
        <v>5175.0206094540226</v>
      </c>
      <c r="G341" s="75">
        <f>(INDEX('Resin Fractions'!$A$24:$I$41,MATCH('Waste Estimate from Population'!$A341,'Resin Fractions'!$A$24:$A$41,0),MATCH('Waste Estimate from Population'!G$1,'Resin Fractions'!$A$24:$I$24,0)))*(VLOOKUP($A341,'Waste Per Capita'!$A$3:$C$18,3,FALSE))*$C341</f>
        <v>9020.7248596699192</v>
      </c>
      <c r="H341" s="75">
        <f>(INDEX('Resin Fractions'!$A$24:$I$41,MATCH('Waste Estimate from Population'!$A341,'Resin Fractions'!$A$24:$A$41,0),MATCH('Waste Estimate from Population'!H$1,'Resin Fractions'!$A$24:$I$24,0)))*(VLOOKUP($A341,'Waste Per Capita'!$A$3:$C$18,3,FALSE))*$C341</f>
        <v>419.05384253023351</v>
      </c>
      <c r="I341" s="75">
        <f>(INDEX('Resin Fractions'!$A$24:$I$41,MATCH('Waste Estimate from Population'!$A341,'Resin Fractions'!$A$24:$A$41,0),MATCH('Waste Estimate from Population'!I$1,'Resin Fractions'!$A$24:$I$24,0)))*(VLOOKUP($A341,'Waste Per Capita'!$A$3:$C$18,3,FALSE))*$C341</f>
        <v>1226.4519511603696</v>
      </c>
      <c r="J341" s="75">
        <f>(INDEX('Resin Fractions'!$A$24:$I$41,MATCH('Waste Estimate from Population'!$A341,'Resin Fractions'!$A$24:$A$41,0),MATCH('Waste Estimate from Population'!J$1,'Resin Fractions'!$A$24:$I$24,0)))*(VLOOKUP($A341,'Waste Per Capita'!$A$3:$C$18,3,FALSE))*$C341</f>
        <v>2206.2508874320251</v>
      </c>
      <c r="K341" s="75">
        <f>(INDEX('Resin Fractions'!$A$24:$I$41,MATCH('Waste Estimate from Population'!$A341,'Resin Fractions'!$A$24:$A$41,0),MATCH('Waste Estimate from Population'!K$1,'Resin Fractions'!$A$24:$I$24,0)))*(VLOOKUP($A341,'Waste Per Capita'!$A$3:$C$18,3,FALSE))*$C341</f>
        <v>24096.346391049174</v>
      </c>
    </row>
    <row r="342" spans="1:11" x14ac:dyDescent="0.2">
      <c r="A342" s="13">
        <v>2015</v>
      </c>
      <c r="B342" s="68" t="s">
        <v>128</v>
      </c>
      <c r="C342" s="70">
        <v>179113</v>
      </c>
      <c r="D342" s="75">
        <f>(INDEX('Resin Fractions'!$A$24:$I$41,MATCH('Waste Estimate from Population'!$A342,'Resin Fractions'!$A$24:$A$41,0),MATCH('Waste Estimate from Population'!D$1,'Resin Fractions'!$A$24:$I$24,0)))*(VLOOKUP($A342,'Waste Per Capita'!$A$3:$C$18,3,FALSE))*$C342</f>
        <v>1378.0266217847613</v>
      </c>
      <c r="E342" s="75">
        <f>(INDEX('Resin Fractions'!$A$24:$I$41,MATCH('Waste Estimate from Population'!$A342,'Resin Fractions'!$A$24:$A$41,0),MATCH('Waste Estimate from Population'!E$1,'Resin Fractions'!$A$24:$I$24,0)))*(VLOOKUP($A342,'Waste Per Capita'!$A$3:$C$18,3,FALSE))*$C342</f>
        <v>2579.3493105641005</v>
      </c>
      <c r="F342" s="75">
        <f>(INDEX('Resin Fractions'!$A$24:$I$41,MATCH('Waste Estimate from Population'!$A342,'Resin Fractions'!$A$24:$A$41,0),MATCH('Waste Estimate from Population'!F$1,'Resin Fractions'!$A$24:$I$24,0)))*(VLOOKUP($A342,'Waste Per Capita'!$A$3:$C$18,3,FALSE))*$C342</f>
        <v>3385.6884379858507</v>
      </c>
      <c r="G342" s="75">
        <f>(INDEX('Resin Fractions'!$A$24:$I$41,MATCH('Waste Estimate from Population'!$A342,'Resin Fractions'!$A$24:$A$41,0),MATCH('Waste Estimate from Population'!G$1,'Resin Fractions'!$A$24:$I$24,0)))*(VLOOKUP($A342,'Waste Per Capita'!$A$3:$C$18,3,FALSE))*$C342</f>
        <v>5901.6893196215069</v>
      </c>
      <c r="H342" s="75">
        <f>(INDEX('Resin Fractions'!$A$24:$I$41,MATCH('Waste Estimate from Population'!$A342,'Resin Fractions'!$A$24:$A$41,0),MATCH('Waste Estimate from Population'!H$1,'Resin Fractions'!$A$24:$I$24,0)))*(VLOOKUP($A342,'Waste Per Capita'!$A$3:$C$18,3,FALSE))*$C342</f>
        <v>274.16040565253718</v>
      </c>
      <c r="I342" s="75">
        <f>(INDEX('Resin Fractions'!$A$24:$I$41,MATCH('Waste Estimate from Population'!$A342,'Resin Fractions'!$A$24:$A$41,0),MATCH('Waste Estimate from Population'!I$1,'Resin Fractions'!$A$24:$I$24,0)))*(VLOOKUP($A342,'Waste Per Capita'!$A$3:$C$18,3,FALSE))*$C342</f>
        <v>802.38988482539344</v>
      </c>
      <c r="J342" s="75">
        <f>(INDEX('Resin Fractions'!$A$24:$I$41,MATCH('Waste Estimate from Population'!$A342,'Resin Fractions'!$A$24:$A$41,0),MATCH('Waste Estimate from Population'!J$1,'Resin Fractions'!$A$24:$I$24,0)))*(VLOOKUP($A342,'Waste Per Capita'!$A$3:$C$18,3,FALSE))*$C342</f>
        <v>1443.410313618577</v>
      </c>
      <c r="K342" s="75">
        <f>(INDEX('Resin Fractions'!$A$24:$I$41,MATCH('Waste Estimate from Population'!$A342,'Resin Fractions'!$A$24:$A$41,0),MATCH('Waste Estimate from Population'!K$1,'Resin Fractions'!$A$24:$I$24,0)))*(VLOOKUP($A342,'Waste Per Capita'!$A$3:$C$18,3,FALSE))*$C342</f>
        <v>15764.714294052726</v>
      </c>
    </row>
    <row r="343" spans="1:11" x14ac:dyDescent="0.2">
      <c r="A343" s="13">
        <v>2015</v>
      </c>
      <c r="B343" s="68" t="s">
        <v>129</v>
      </c>
      <c r="C343" s="70">
        <v>3197</v>
      </c>
      <c r="D343" s="75">
        <f>(INDEX('Resin Fractions'!$A$24:$I$41,MATCH('Waste Estimate from Population'!$A343,'Resin Fractions'!$A$24:$A$41,0),MATCH('Waste Estimate from Population'!D$1,'Resin Fractions'!$A$24:$I$24,0)))*(VLOOKUP($A343,'Waste Per Capita'!$A$3:$C$18,3,FALSE))*$C343</f>
        <v>24.596489980324609</v>
      </c>
      <c r="E343" s="75">
        <f>(INDEX('Resin Fractions'!$A$24:$I$41,MATCH('Waste Estimate from Population'!$A343,'Resin Fractions'!$A$24:$A$41,0),MATCH('Waste Estimate from Population'!E$1,'Resin Fractions'!$A$24:$I$24,0)))*(VLOOKUP($A343,'Waste Per Capita'!$A$3:$C$18,3,FALSE))*$C343</f>
        <v>46.038979559682602</v>
      </c>
      <c r="F343" s="75">
        <f>(INDEX('Resin Fractions'!$A$24:$I$41,MATCH('Waste Estimate from Population'!$A343,'Resin Fractions'!$A$24:$A$41,0),MATCH('Waste Estimate from Population'!F$1,'Resin Fractions'!$A$24:$I$24,0)))*(VLOOKUP($A343,'Waste Per Capita'!$A$3:$C$18,3,FALSE))*$C343</f>
        <v>60.431380950800694</v>
      </c>
      <c r="G343" s="75">
        <f>(INDEX('Resin Fractions'!$A$24:$I$41,MATCH('Waste Estimate from Population'!$A343,'Resin Fractions'!$A$24:$A$41,0),MATCH('Waste Estimate from Population'!G$1,'Resin Fractions'!$A$24:$I$24,0)))*(VLOOKUP($A343,'Waste Per Capita'!$A$3:$C$18,3,FALSE))*$C343</f>
        <v>105.33965013611495</v>
      </c>
      <c r="H343" s="75">
        <f>(INDEX('Resin Fractions'!$A$24:$I$41,MATCH('Waste Estimate from Population'!$A343,'Resin Fractions'!$A$24:$A$41,0),MATCH('Waste Estimate from Population'!H$1,'Resin Fractions'!$A$24:$I$24,0)))*(VLOOKUP($A343,'Waste Per Capita'!$A$3:$C$18,3,FALSE))*$C343</f>
        <v>4.8935075447966447</v>
      </c>
      <c r="I343" s="75">
        <f>(INDEX('Resin Fractions'!$A$24:$I$41,MATCH('Waste Estimate from Population'!$A343,'Resin Fractions'!$A$24:$A$41,0),MATCH('Waste Estimate from Population'!I$1,'Resin Fractions'!$A$24:$I$24,0)))*(VLOOKUP($A343,'Waste Per Capita'!$A$3:$C$18,3,FALSE))*$C343</f>
        <v>14.321911094039979</v>
      </c>
      <c r="J343" s="75">
        <f>(INDEX('Resin Fractions'!$A$24:$I$41,MATCH('Waste Estimate from Population'!$A343,'Resin Fractions'!$A$24:$A$41,0),MATCH('Waste Estimate from Population'!J$1,'Resin Fractions'!$A$24:$I$24,0)))*(VLOOKUP($A343,'Waste Per Capita'!$A$3:$C$18,3,FALSE))*$C343</f>
        <v>25.76352789936292</v>
      </c>
      <c r="K343" s="75">
        <f>(INDEX('Resin Fractions'!$A$24:$I$41,MATCH('Waste Estimate from Population'!$A343,'Resin Fractions'!$A$24:$A$41,0),MATCH('Waste Estimate from Population'!K$1,'Resin Fractions'!$A$24:$I$24,0)))*(VLOOKUP($A343,'Waste Per Capita'!$A$3:$C$18,3,FALSE))*$C343</f>
        <v>281.3854471651224</v>
      </c>
    </row>
    <row r="344" spans="1:11" x14ac:dyDescent="0.2">
      <c r="A344" s="13">
        <v>2015</v>
      </c>
      <c r="B344" s="68" t="s">
        <v>130</v>
      </c>
      <c r="C344" s="70">
        <v>44721</v>
      </c>
      <c r="D344" s="75">
        <f>(INDEX('Resin Fractions'!$A$24:$I$41,MATCH('Waste Estimate from Population'!$A344,'Resin Fractions'!$A$24:$A$41,0),MATCH('Waste Estimate from Population'!D$1,'Resin Fractions'!$A$24:$I$24,0)))*(VLOOKUP($A344,'Waste Per Capita'!$A$3:$C$18,3,FALSE))*$C344</f>
        <v>344.06619593684604</v>
      </c>
      <c r="E344" s="75">
        <f>(INDEX('Resin Fractions'!$A$24:$I$41,MATCH('Waste Estimate from Population'!$A344,'Resin Fractions'!$A$24:$A$41,0),MATCH('Waste Estimate from Population'!E$1,'Resin Fractions'!$A$24:$I$24,0)))*(VLOOKUP($A344,'Waste Per Capita'!$A$3:$C$18,3,FALSE))*$C344</f>
        <v>644.01288861074931</v>
      </c>
      <c r="F344" s="75">
        <f>(INDEX('Resin Fractions'!$A$24:$I$41,MATCH('Waste Estimate from Population'!$A344,'Resin Fractions'!$A$24:$A$41,0),MATCH('Waste Estimate from Population'!F$1,'Resin Fractions'!$A$24:$I$24,0)))*(VLOOKUP($A344,'Waste Per Capita'!$A$3:$C$18,3,FALSE))*$C344</f>
        <v>845.33993978753767</v>
      </c>
      <c r="G344" s="75">
        <f>(INDEX('Resin Fractions'!$A$24:$I$41,MATCH('Waste Estimate from Population'!$A344,'Resin Fractions'!$A$24:$A$41,0),MATCH('Waste Estimate from Population'!G$1,'Resin Fractions'!$A$24:$I$24,0)))*(VLOOKUP($A344,'Waste Per Capita'!$A$3:$C$18,3,FALSE))*$C344</f>
        <v>1473.5359692640591</v>
      </c>
      <c r="H344" s="75">
        <f>(INDEX('Resin Fractions'!$A$24:$I$41,MATCH('Waste Estimate from Population'!$A344,'Resin Fractions'!$A$24:$A$41,0),MATCH('Waste Estimate from Population'!H$1,'Resin Fractions'!$A$24:$I$24,0)))*(VLOOKUP($A344,'Waste Per Capita'!$A$3:$C$18,3,FALSE))*$C344</f>
        <v>68.452471351532921</v>
      </c>
      <c r="I344" s="75">
        <f>(INDEX('Resin Fractions'!$A$24:$I$41,MATCH('Waste Estimate from Population'!$A344,'Resin Fractions'!$A$24:$A$41,0),MATCH('Waste Estimate from Population'!I$1,'Resin Fractions'!$A$24:$I$24,0)))*(VLOOKUP($A344,'Waste Per Capita'!$A$3:$C$18,3,FALSE))*$C344</f>
        <v>200.34100282657553</v>
      </c>
      <c r="J344" s="75">
        <f>(INDEX('Resin Fractions'!$A$24:$I$41,MATCH('Waste Estimate from Population'!$A344,'Resin Fractions'!$A$24:$A$41,0),MATCH('Waste Estimate from Population'!J$1,'Resin Fractions'!$A$24:$I$24,0)))*(VLOOKUP($A344,'Waste Per Capita'!$A$3:$C$18,3,FALSE))*$C344</f>
        <v>360.39122026506385</v>
      </c>
      <c r="K344" s="75">
        <f>(INDEX('Resin Fractions'!$A$24:$I$41,MATCH('Waste Estimate from Population'!$A344,'Resin Fractions'!$A$24:$A$41,0),MATCH('Waste Estimate from Population'!K$1,'Resin Fractions'!$A$24:$I$24,0)))*(VLOOKUP($A344,'Waste Per Capita'!$A$3:$C$18,3,FALSE))*$C344</f>
        <v>3936.139688042364</v>
      </c>
    </row>
    <row r="345" spans="1:11" x14ac:dyDescent="0.2">
      <c r="A345" s="13">
        <v>2015</v>
      </c>
      <c r="B345" s="68" t="s">
        <v>131</v>
      </c>
      <c r="C345" s="70">
        <v>426849</v>
      </c>
      <c r="D345" s="75">
        <f>(INDEX('Resin Fractions'!$A$24:$I$41,MATCH('Waste Estimate from Population'!$A345,'Resin Fractions'!$A$24:$A$41,0),MATCH('Waste Estimate from Population'!D$1,'Resin Fractions'!$A$24:$I$24,0)))*(VLOOKUP($A345,'Waste Per Capita'!$A$3:$C$18,3,FALSE))*$C345</f>
        <v>3284.0122463595808</v>
      </c>
      <c r="E345" s="75">
        <f>(INDEX('Resin Fractions'!$A$24:$I$41,MATCH('Waste Estimate from Population'!$A345,'Resin Fractions'!$A$24:$A$41,0),MATCH('Waste Estimate from Population'!E$1,'Resin Fractions'!$A$24:$I$24,0)))*(VLOOKUP($A345,'Waste Per Capita'!$A$3:$C$18,3,FALSE))*$C345</f>
        <v>6146.9166049643281</v>
      </c>
      <c r="F345" s="75">
        <f>(INDEX('Resin Fractions'!$A$24:$I$41,MATCH('Waste Estimate from Population'!$A345,'Resin Fractions'!$A$24:$A$41,0),MATCH('Waste Estimate from Population'!F$1,'Resin Fractions'!$A$24:$I$24,0)))*(VLOOKUP($A345,'Waste Per Capita'!$A$3:$C$18,3,FALSE))*$C345</f>
        <v>8068.5250320513996</v>
      </c>
      <c r="G345" s="75">
        <f>(INDEX('Resin Fractions'!$A$24:$I$41,MATCH('Waste Estimate from Population'!$A345,'Resin Fractions'!$A$24:$A$41,0),MATCH('Waste Estimate from Population'!G$1,'Resin Fractions'!$A$24:$I$24,0)))*(VLOOKUP($A345,'Waste Per Capita'!$A$3:$C$18,3,FALSE))*$C345</f>
        <v>14064.474294948555</v>
      </c>
      <c r="H345" s="75">
        <f>(INDEX('Resin Fractions'!$A$24:$I$41,MATCH('Waste Estimate from Population'!$A345,'Resin Fractions'!$A$24:$A$41,0),MATCH('Waste Estimate from Population'!H$1,'Resin Fractions'!$A$24:$I$24,0)))*(VLOOKUP($A345,'Waste Per Capita'!$A$3:$C$18,3,FALSE))*$C345</f>
        <v>653.35902470719509</v>
      </c>
      <c r="I345" s="75">
        <f>(INDEX('Resin Fractions'!$A$24:$I$41,MATCH('Waste Estimate from Population'!$A345,'Resin Fractions'!$A$24:$A$41,0),MATCH('Waste Estimate from Population'!I$1,'Resin Fractions'!$A$24:$I$24,0)))*(VLOOKUP($A345,'Waste Per Capita'!$A$3:$C$18,3,FALSE))*$C345</f>
        <v>1912.1968810071539</v>
      </c>
      <c r="J345" s="75">
        <f>(INDEX('Resin Fractions'!$A$24:$I$41,MATCH('Waste Estimate from Population'!$A345,'Resin Fractions'!$A$24:$A$41,0),MATCH('Waste Estimate from Population'!J$1,'Resin Fractions'!$A$24:$I$24,0)))*(VLOOKUP($A345,'Waste Per Capita'!$A$3:$C$18,3,FALSE))*$C345</f>
        <v>3439.8298781092158</v>
      </c>
      <c r="K345" s="75">
        <f>(INDEX('Resin Fractions'!$A$24:$I$41,MATCH('Waste Estimate from Population'!$A345,'Resin Fractions'!$A$24:$A$41,0),MATCH('Waste Estimate from Population'!K$1,'Resin Fractions'!$A$24:$I$24,0)))*(VLOOKUP($A345,'Waste Per Capita'!$A$3:$C$18,3,FALSE))*$C345</f>
        <v>37569.313962147426</v>
      </c>
    </row>
    <row r="346" spans="1:11" x14ac:dyDescent="0.2">
      <c r="A346" s="13">
        <v>2015</v>
      </c>
      <c r="B346" s="68" t="s">
        <v>132</v>
      </c>
      <c r="C346" s="70">
        <v>500603</v>
      </c>
      <c r="D346" s="75">
        <f>(INDEX('Resin Fractions'!$A$24:$I$41,MATCH('Waste Estimate from Population'!$A346,'Resin Fractions'!$A$24:$A$41,0),MATCH('Waste Estimate from Population'!D$1,'Resin Fractions'!$A$24:$I$24,0)))*(VLOOKUP($A346,'Waste Per Capita'!$A$3:$C$18,3,FALSE))*$C346</f>
        <v>3851.4471922491211</v>
      </c>
      <c r="E346" s="75">
        <f>(INDEX('Resin Fractions'!$A$24:$I$41,MATCH('Waste Estimate from Population'!$A346,'Resin Fractions'!$A$24:$A$41,0),MATCH('Waste Estimate from Population'!E$1,'Resin Fractions'!$A$24:$I$24,0)))*(VLOOKUP($A346,'Waste Per Capita'!$A$3:$C$18,3,FALSE))*$C346</f>
        <v>7209.0244868676218</v>
      </c>
      <c r="F346" s="75">
        <f>(INDEX('Resin Fractions'!$A$24:$I$41,MATCH('Waste Estimate from Population'!$A346,'Resin Fractions'!$A$24:$A$41,0),MATCH('Waste Estimate from Population'!F$1,'Resin Fractions'!$A$24:$I$24,0)))*(VLOOKUP($A346,'Waste Per Capita'!$A$3:$C$18,3,FALSE))*$C346</f>
        <v>9462.6620575895158</v>
      </c>
      <c r="G346" s="75">
        <f>(INDEX('Resin Fractions'!$A$24:$I$41,MATCH('Waste Estimate from Population'!$A346,'Resin Fractions'!$A$24:$A$41,0),MATCH('Waste Estimate from Population'!G$1,'Resin Fractions'!$A$24:$I$24,0)))*(VLOOKUP($A346,'Waste Per Capita'!$A$3:$C$18,3,FALSE))*$C346</f>
        <v>16494.633993459352</v>
      </c>
      <c r="H346" s="75">
        <f>(INDEX('Resin Fractions'!$A$24:$I$41,MATCH('Waste Estimate from Population'!$A346,'Resin Fractions'!$A$24:$A$41,0),MATCH('Waste Estimate from Population'!H$1,'Resin Fractions'!$A$24:$I$24,0)))*(VLOOKUP($A346,'Waste Per Capita'!$A$3:$C$18,3,FALSE))*$C346</f>
        <v>766.25103454733642</v>
      </c>
      <c r="I346" s="75">
        <f>(INDEX('Resin Fractions'!$A$24:$I$41,MATCH('Waste Estimate from Population'!$A346,'Resin Fractions'!$A$24:$A$41,0),MATCH('Waste Estimate from Population'!I$1,'Resin Fractions'!$A$24:$I$24,0)))*(VLOOKUP($A346,'Waste Per Capita'!$A$3:$C$18,3,FALSE))*$C346</f>
        <v>2242.5998309070055</v>
      </c>
      <c r="J346" s="75">
        <f>(INDEX('Resin Fractions'!$A$24:$I$41,MATCH('Waste Estimate from Population'!$A346,'Resin Fractions'!$A$24:$A$41,0),MATCH('Waste Estimate from Population'!J$1,'Resin Fractions'!$A$24:$I$24,0)))*(VLOOKUP($A346,'Waste Per Capita'!$A$3:$C$18,3,FALSE))*$C346</f>
        <v>4034.1881004081251</v>
      </c>
      <c r="K346" s="75">
        <f>(INDEX('Resin Fractions'!$A$24:$I$41,MATCH('Waste Estimate from Population'!$A346,'Resin Fractions'!$A$24:$A$41,0),MATCH('Waste Estimate from Population'!K$1,'Resin Fractions'!$A$24:$I$24,0)))*(VLOOKUP($A346,'Waste Per Capita'!$A$3:$C$18,3,FALSE))*$C346</f>
        <v>44060.806696028078</v>
      </c>
    </row>
    <row r="347" spans="1:11" x14ac:dyDescent="0.2">
      <c r="A347" s="13">
        <v>2015</v>
      </c>
      <c r="B347" s="68" t="s">
        <v>133</v>
      </c>
      <c r="C347" s="70">
        <v>533764</v>
      </c>
      <c r="D347" s="75">
        <f>(INDEX('Resin Fractions'!$A$24:$I$41,MATCH('Waste Estimate from Population'!$A347,'Resin Fractions'!$A$24:$A$41,0),MATCH('Waste Estimate from Population'!D$1,'Resin Fractions'!$A$24:$I$24,0)))*(VLOOKUP($A347,'Waste Per Capita'!$A$3:$C$18,3,FALSE))*$C347</f>
        <v>4106.5751885699046</v>
      </c>
      <c r="E347" s="75">
        <f>(INDEX('Resin Fractions'!$A$24:$I$41,MATCH('Waste Estimate from Population'!$A347,'Resin Fractions'!$A$24:$A$41,0),MATCH('Waste Estimate from Population'!E$1,'Resin Fractions'!$A$24:$I$24,0)))*(VLOOKUP($A347,'Waste Per Capita'!$A$3:$C$18,3,FALSE))*$C347</f>
        <v>7686.5654944305361</v>
      </c>
      <c r="F347" s="75">
        <f>(INDEX('Resin Fractions'!$A$24:$I$41,MATCH('Waste Estimate from Population'!$A347,'Resin Fractions'!$A$24:$A$41,0),MATCH('Waste Estimate from Population'!F$1,'Resin Fractions'!$A$24:$I$24,0)))*(VLOOKUP($A347,'Waste Per Capita'!$A$3:$C$18,3,FALSE))*$C347</f>
        <v>10089.488777548697</v>
      </c>
      <c r="G347" s="75">
        <f>(INDEX('Resin Fractions'!$A$24:$I$41,MATCH('Waste Estimate from Population'!$A347,'Resin Fractions'!$A$24:$A$41,0),MATCH('Waste Estimate from Population'!G$1,'Resin Fractions'!$A$24:$I$24,0)))*(VLOOKUP($A347,'Waste Per Capita'!$A$3:$C$18,3,FALSE))*$C347</f>
        <v>17587.273386066081</v>
      </c>
      <c r="H347" s="75">
        <f>(INDEX('Resin Fractions'!$A$24:$I$41,MATCH('Waste Estimate from Population'!$A347,'Resin Fractions'!$A$24:$A$41,0),MATCH('Waste Estimate from Population'!H$1,'Resin Fractions'!$A$24:$I$24,0)))*(VLOOKUP($A347,'Waste Per Capita'!$A$3:$C$18,3,FALSE))*$C347</f>
        <v>817.00912140783112</v>
      </c>
      <c r="I347" s="75">
        <f>(INDEX('Resin Fractions'!$A$24:$I$41,MATCH('Waste Estimate from Population'!$A347,'Resin Fractions'!$A$24:$A$41,0),MATCH('Waste Estimate from Population'!I$1,'Resin Fractions'!$A$24:$I$24,0)))*(VLOOKUP($A347,'Waste Per Capita'!$A$3:$C$18,3,FALSE))*$C347</f>
        <v>2391.1543801060857</v>
      </c>
      <c r="J347" s="75">
        <f>(INDEX('Resin Fractions'!$A$24:$I$41,MATCH('Waste Estimate from Population'!$A347,'Resin Fractions'!$A$24:$A$41,0),MATCH('Waste Estimate from Population'!J$1,'Resin Fractions'!$A$24:$I$24,0)))*(VLOOKUP($A347,'Waste Per Capita'!$A$3:$C$18,3,FALSE))*$C347</f>
        <v>4301.4212404365189</v>
      </c>
      <c r="K347" s="75">
        <f>(INDEX('Resin Fractions'!$A$24:$I$41,MATCH('Waste Estimate from Population'!$A347,'Resin Fractions'!$A$24:$A$41,0),MATCH('Waste Estimate from Population'!K$1,'Resin Fractions'!$A$24:$I$24,0)))*(VLOOKUP($A347,'Waste Per Capita'!$A$3:$C$18,3,FALSE))*$C347</f>
        <v>46979.487588565651</v>
      </c>
    </row>
    <row r="348" spans="1:11" x14ac:dyDescent="0.2">
      <c r="A348" s="13">
        <v>2015</v>
      </c>
      <c r="B348" s="68" t="s">
        <v>134</v>
      </c>
      <c r="C348" s="70">
        <v>96051</v>
      </c>
      <c r="D348" s="75">
        <f>(INDEX('Resin Fractions'!$A$24:$I$41,MATCH('Waste Estimate from Population'!$A348,'Resin Fractions'!$A$24:$A$41,0),MATCH('Waste Estimate from Population'!D$1,'Resin Fractions'!$A$24:$I$24,0)))*(VLOOKUP($A348,'Waste Per Capita'!$A$3:$C$18,3,FALSE))*$C348</f>
        <v>738.97949924934596</v>
      </c>
      <c r="E348" s="75">
        <f>(INDEX('Resin Fractions'!$A$24:$I$41,MATCH('Waste Estimate from Population'!$A348,'Resin Fractions'!$A$24:$A$41,0),MATCH('Waste Estimate from Population'!E$1,'Resin Fractions'!$A$24:$I$24,0)))*(VLOOKUP($A348,'Waste Per Capita'!$A$3:$C$18,3,FALSE))*$C348</f>
        <v>1383.1998829174456</v>
      </c>
      <c r="F348" s="75">
        <f>(INDEX('Resin Fractions'!$A$24:$I$41,MATCH('Waste Estimate from Population'!$A348,'Resin Fractions'!$A$24:$A$41,0),MATCH('Waste Estimate from Population'!F$1,'Resin Fractions'!$A$24:$I$24,0)))*(VLOOKUP($A348,'Waste Per Capita'!$A$3:$C$18,3,FALSE))*$C348</f>
        <v>1815.6066849250415</v>
      </c>
      <c r="G348" s="75">
        <f>(INDEX('Resin Fractions'!$A$24:$I$41,MATCH('Waste Estimate from Population'!$A348,'Resin Fractions'!$A$24:$A$41,0),MATCH('Waste Estimate from Population'!G$1,'Resin Fractions'!$A$24:$I$24,0)))*(VLOOKUP($A348,'Waste Per Capita'!$A$3:$C$18,3,FALSE))*$C348</f>
        <v>3164.8353879336805</v>
      </c>
      <c r="H348" s="75">
        <f>(INDEX('Resin Fractions'!$A$24:$I$41,MATCH('Waste Estimate from Population'!$A348,'Resin Fractions'!$A$24:$A$41,0),MATCH('Waste Estimate from Population'!H$1,'Resin Fractions'!$A$24:$I$24,0)))*(VLOOKUP($A348,'Waste Per Capita'!$A$3:$C$18,3,FALSE))*$C348</f>
        <v>147.02104885369488</v>
      </c>
      <c r="I348" s="75">
        <f>(INDEX('Resin Fractions'!$A$24:$I$41,MATCH('Waste Estimate from Population'!$A348,'Resin Fractions'!$A$24:$A$41,0),MATCH('Waste Estimate from Population'!I$1,'Resin Fractions'!$A$24:$I$24,0)))*(VLOOKUP($A348,'Waste Per Capita'!$A$3:$C$18,3,FALSE))*$C348</f>
        <v>430.28898420194997</v>
      </c>
      <c r="J348" s="75">
        <f>(INDEX('Resin Fractions'!$A$24:$I$41,MATCH('Waste Estimate from Population'!$A348,'Resin Fractions'!$A$24:$A$41,0),MATCH('Waste Estimate from Population'!J$1,'Resin Fractions'!$A$24:$I$24,0)))*(VLOOKUP($A348,'Waste Per Capita'!$A$3:$C$18,3,FALSE))*$C348</f>
        <v>774.04210768273629</v>
      </c>
      <c r="K348" s="75">
        <f>(INDEX('Resin Fractions'!$A$24:$I$41,MATCH('Waste Estimate from Population'!$A348,'Resin Fractions'!$A$24:$A$41,0),MATCH('Waste Estimate from Population'!K$1,'Resin Fractions'!$A$24:$I$24,0)))*(VLOOKUP($A348,'Waste Per Capita'!$A$3:$C$18,3,FALSE))*$C348</f>
        <v>8453.9735957638932</v>
      </c>
    </row>
    <row r="349" spans="1:11" x14ac:dyDescent="0.2">
      <c r="A349" s="13">
        <v>2015</v>
      </c>
      <c r="B349" s="68" t="s">
        <v>135</v>
      </c>
      <c r="C349" s="70">
        <v>63138</v>
      </c>
      <c r="D349" s="75">
        <f>(INDEX('Resin Fractions'!$A$24:$I$41,MATCH('Waste Estimate from Population'!$A349,'Resin Fractions'!$A$24:$A$41,0),MATCH('Waste Estimate from Population'!D$1,'Resin Fractions'!$A$24:$I$24,0)))*(VLOOKUP($A349,'Waste Per Capita'!$A$3:$C$18,3,FALSE))*$C349</f>
        <v>485.75951966773073</v>
      </c>
      <c r="E349" s="75">
        <f>(INDEX('Resin Fractions'!$A$24:$I$41,MATCH('Waste Estimate from Population'!$A349,'Resin Fractions'!$A$24:$A$41,0),MATCH('Waste Estimate from Population'!E$1,'Resin Fractions'!$A$24:$I$24,0)))*(VLOOKUP($A349,'Waste Per Capita'!$A$3:$C$18,3,FALSE))*$C349</f>
        <v>909.2302444289146</v>
      </c>
      <c r="F349" s="75">
        <f>(INDEX('Resin Fractions'!$A$24:$I$41,MATCH('Waste Estimate from Population'!$A349,'Resin Fractions'!$A$24:$A$41,0),MATCH('Waste Estimate from Population'!F$1,'Resin Fractions'!$A$24:$I$24,0)))*(VLOOKUP($A349,'Waste Per Capita'!$A$3:$C$18,3,FALSE))*$C349</f>
        <v>1193.46779182723</v>
      </c>
      <c r="G349" s="75">
        <f>(INDEX('Resin Fractions'!$A$24:$I$41,MATCH('Waste Estimate from Population'!$A349,'Resin Fractions'!$A$24:$A$41,0),MATCH('Waste Estimate from Population'!G$1,'Resin Fractions'!$A$24:$I$24,0)))*(VLOOKUP($A349,'Waste Per Capita'!$A$3:$C$18,3,FALSE))*$C349</f>
        <v>2080.3674789784254</v>
      </c>
      <c r="H349" s="75">
        <f>(INDEX('Resin Fractions'!$A$24:$I$41,MATCH('Waste Estimate from Population'!$A349,'Resin Fractions'!$A$24:$A$41,0),MATCH('Waste Estimate from Population'!H$1,'Resin Fractions'!$A$24:$I$24,0)))*(VLOOKUP($A349,'Waste Per Capita'!$A$3:$C$18,3,FALSE))*$C349</f>
        <v>96.642564705464665</v>
      </c>
      <c r="I349" s="75">
        <f>(INDEX('Resin Fractions'!$A$24:$I$41,MATCH('Waste Estimate from Population'!$A349,'Resin Fractions'!$A$24:$A$41,0),MATCH('Waste Estimate from Population'!I$1,'Resin Fractions'!$A$24:$I$24,0)))*(VLOOKUP($A349,'Waste Per Capita'!$A$3:$C$18,3,FALSE))*$C349</f>
        <v>282.84542466546645</v>
      </c>
      <c r="J349" s="75">
        <f>(INDEX('Resin Fractions'!$A$24:$I$41,MATCH('Waste Estimate from Population'!$A349,'Resin Fractions'!$A$24:$A$41,0),MATCH('Waste Estimate from Population'!J$1,'Resin Fractions'!$A$24:$I$24,0)))*(VLOOKUP($A349,'Waste Per Capita'!$A$3:$C$18,3,FALSE))*$C349</f>
        <v>508.80751470440288</v>
      </c>
      <c r="K349" s="75">
        <f>(INDEX('Resin Fractions'!$A$24:$I$41,MATCH('Waste Estimate from Population'!$A349,'Resin Fractions'!$A$24:$A$41,0),MATCH('Waste Estimate from Population'!K$1,'Resin Fractions'!$A$24:$I$24,0)))*(VLOOKUP($A349,'Waste Per Capita'!$A$3:$C$18,3,FALSE))*$C349</f>
        <v>5557.1205389776342</v>
      </c>
    </row>
    <row r="350" spans="1:11" x14ac:dyDescent="0.2">
      <c r="A350" s="13">
        <v>2015</v>
      </c>
      <c r="B350" s="68" t="s">
        <v>136</v>
      </c>
      <c r="C350" s="70">
        <v>13678</v>
      </c>
      <c r="D350" s="75">
        <f>(INDEX('Resin Fractions'!$A$24:$I$41,MATCH('Waste Estimate from Population'!$A350,'Resin Fractions'!$A$24:$A$41,0),MATCH('Waste Estimate from Population'!D$1,'Resin Fractions'!$A$24:$I$24,0)))*(VLOOKUP($A350,'Waste Per Capita'!$A$3:$C$18,3,FALSE))*$C350</f>
        <v>105.23327805782922</v>
      </c>
      <c r="E350" s="75">
        <f>(INDEX('Resin Fractions'!$A$24:$I$41,MATCH('Waste Estimate from Population'!$A350,'Resin Fractions'!$A$24:$A$41,0),MATCH('Waste Estimate from Population'!E$1,'Resin Fractions'!$A$24:$I$24,0)))*(VLOOKUP($A350,'Waste Per Capita'!$A$3:$C$18,3,FALSE))*$C350</f>
        <v>196.97252499760356</v>
      </c>
      <c r="F350" s="75">
        <f>(INDEX('Resin Fractions'!$A$24:$I$41,MATCH('Waste Estimate from Population'!$A350,'Resin Fractions'!$A$24:$A$41,0),MATCH('Waste Estimate from Population'!F$1,'Resin Fractions'!$A$24:$I$24,0)))*(VLOOKUP($A350,'Waste Per Capita'!$A$3:$C$18,3,FALSE))*$C350</f>
        <v>258.54877342666623</v>
      </c>
      <c r="G350" s="75">
        <f>(INDEX('Resin Fractions'!$A$24:$I$41,MATCH('Waste Estimate from Population'!$A350,'Resin Fractions'!$A$24:$A$41,0),MATCH('Waste Estimate from Population'!G$1,'Resin Fractions'!$A$24:$I$24,0)))*(VLOOKUP($A350,'Waste Per Capita'!$A$3:$C$18,3,FALSE))*$C350</f>
        <v>450.68368300337198</v>
      </c>
      <c r="H350" s="75">
        <f>(INDEX('Resin Fractions'!$A$24:$I$41,MATCH('Waste Estimate from Population'!$A350,'Resin Fractions'!$A$24:$A$41,0),MATCH('Waste Estimate from Population'!H$1,'Resin Fractions'!$A$24:$I$24,0)))*(VLOOKUP($A350,'Waste Per Capita'!$A$3:$C$18,3,FALSE))*$C350</f>
        <v>20.936314106264781</v>
      </c>
      <c r="I350" s="75">
        <f>(INDEX('Resin Fractions'!$A$24:$I$41,MATCH('Waste Estimate from Population'!$A350,'Resin Fractions'!$A$24:$A$41,0),MATCH('Waste Estimate from Population'!I$1,'Resin Fractions'!$A$24:$I$24,0)))*(VLOOKUP($A350,'Waste Per Capita'!$A$3:$C$18,3,FALSE))*$C350</f>
        <v>61.274663729833861</v>
      </c>
      <c r="J350" s="75">
        <f>(INDEX('Resin Fractions'!$A$24:$I$41,MATCH('Waste Estimate from Population'!$A350,'Resin Fractions'!$A$24:$A$41,0),MATCH('Waste Estimate from Population'!J$1,'Resin Fractions'!$A$24:$I$24,0)))*(VLOOKUP($A350,'Waste Per Capita'!$A$3:$C$18,3,FALSE))*$C350</f>
        <v>110.22631673678011</v>
      </c>
      <c r="K350" s="75">
        <f>(INDEX('Resin Fractions'!$A$24:$I$41,MATCH('Waste Estimate from Population'!$A350,'Resin Fractions'!$A$24:$A$41,0),MATCH('Waste Estimate from Population'!K$1,'Resin Fractions'!$A$24:$I$24,0)))*(VLOOKUP($A350,'Waste Per Capita'!$A$3:$C$18,3,FALSE))*$C350</f>
        <v>1203.8755540583497</v>
      </c>
    </row>
    <row r="351" spans="1:11" x14ac:dyDescent="0.2">
      <c r="A351" s="13">
        <v>2015</v>
      </c>
      <c r="B351" s="68" t="s">
        <v>137</v>
      </c>
      <c r="C351" s="70">
        <v>461628</v>
      </c>
      <c r="D351" s="75">
        <f>(INDEX('Resin Fractions'!$A$24:$I$41,MATCH('Waste Estimate from Population'!$A351,'Resin Fractions'!$A$24:$A$41,0),MATCH('Waste Estimate from Population'!D$1,'Resin Fractions'!$A$24:$I$24,0)))*(VLOOKUP($A351,'Waste Per Capita'!$A$3:$C$18,3,FALSE))*$C351</f>
        <v>3551.5885131802593</v>
      </c>
      <c r="E351" s="75">
        <f>(INDEX('Resin Fractions'!$A$24:$I$41,MATCH('Waste Estimate from Population'!$A351,'Resin Fractions'!$A$24:$A$41,0),MATCH('Waste Estimate from Population'!E$1,'Resin Fractions'!$A$24:$I$24,0)))*(VLOOKUP($A351,'Waste Per Capita'!$A$3:$C$18,3,FALSE))*$C351</f>
        <v>6647.757915601238</v>
      </c>
      <c r="F351" s="75">
        <f>(INDEX('Resin Fractions'!$A$24:$I$41,MATCH('Waste Estimate from Population'!$A351,'Resin Fractions'!$A$24:$A$41,0),MATCH('Waste Estimate from Population'!F$1,'Resin Fractions'!$A$24:$I$24,0)))*(VLOOKUP($A351,'Waste Per Capita'!$A$3:$C$18,3,FALSE))*$C351</f>
        <v>8725.9360417754833</v>
      </c>
      <c r="G351" s="75">
        <f>(INDEX('Resin Fractions'!$A$24:$I$41,MATCH('Waste Estimate from Population'!$A351,'Resin Fractions'!$A$24:$A$41,0),MATCH('Waste Estimate from Population'!G$1,'Resin Fractions'!$A$24:$I$24,0)))*(VLOOKUP($A351,'Waste Per Capita'!$A$3:$C$18,3,FALSE))*$C351</f>
        <v>15210.426028474967</v>
      </c>
      <c r="H351" s="75">
        <f>(INDEX('Resin Fractions'!$A$24:$I$41,MATCH('Waste Estimate from Population'!$A351,'Resin Fractions'!$A$24:$A$41,0),MATCH('Waste Estimate from Population'!H$1,'Resin Fractions'!$A$24:$I$24,0)))*(VLOOKUP($A351,'Waste Per Capita'!$A$3:$C$18,3,FALSE))*$C351</f>
        <v>706.59371313399606</v>
      </c>
      <c r="I351" s="75">
        <f>(INDEX('Resin Fractions'!$A$24:$I$41,MATCH('Waste Estimate from Population'!$A351,'Resin Fractions'!$A$24:$A$41,0),MATCH('Waste Estimate from Population'!I$1,'Resin Fractions'!$A$24:$I$24,0)))*(VLOOKUP($A351,'Waste Per Capita'!$A$3:$C$18,3,FALSE))*$C351</f>
        <v>2067.9997417952732</v>
      </c>
      <c r="J351" s="75">
        <f>(INDEX('Resin Fractions'!$A$24:$I$41,MATCH('Waste Estimate from Population'!$A351,'Resin Fractions'!$A$24:$A$41,0),MATCH('Waste Estimate from Population'!J$1,'Resin Fractions'!$A$24:$I$24,0)))*(VLOOKUP($A351,'Waste Per Capita'!$A$3:$C$18,3,FALSE))*$C351</f>
        <v>3720.1019259077593</v>
      </c>
      <c r="K351" s="75">
        <f>(INDEX('Resin Fractions'!$A$24:$I$41,MATCH('Waste Estimate from Population'!$A351,'Resin Fractions'!$A$24:$A$41,0),MATCH('Waste Estimate from Population'!K$1,'Resin Fractions'!$A$24:$I$24,0)))*(VLOOKUP($A351,'Waste Per Capita'!$A$3:$C$18,3,FALSE))*$C351</f>
        <v>40630.403879868973</v>
      </c>
    </row>
    <row r="352" spans="1:11" x14ac:dyDescent="0.2">
      <c r="A352" s="13">
        <v>2015</v>
      </c>
      <c r="B352" s="68" t="s">
        <v>138</v>
      </c>
      <c r="C352" s="70">
        <v>54662</v>
      </c>
      <c r="D352" s="75">
        <f>(INDEX('Resin Fractions'!$A$24:$I$41,MATCH('Waste Estimate from Population'!$A352,'Resin Fractions'!$A$24:$A$41,0),MATCH('Waste Estimate from Population'!D$1,'Resin Fractions'!$A$24:$I$24,0)))*(VLOOKUP($A352,'Waste Per Capita'!$A$3:$C$18,3,FALSE))*$C352</f>
        <v>420.54843143712975</v>
      </c>
      <c r="E352" s="75">
        <f>(INDEX('Resin Fractions'!$A$24:$I$41,MATCH('Waste Estimate from Population'!$A352,'Resin Fractions'!$A$24:$A$41,0),MATCH('Waste Estimate from Population'!E$1,'Resin Fractions'!$A$24:$I$24,0)))*(VLOOKUP($A352,'Waste Per Capita'!$A$3:$C$18,3,FALSE))*$C352</f>
        <v>787.17006590283711</v>
      </c>
      <c r="F352" s="75">
        <f>(INDEX('Resin Fractions'!$A$24:$I$41,MATCH('Waste Estimate from Population'!$A352,'Resin Fractions'!$A$24:$A$41,0),MATCH('Waste Estimate from Population'!F$1,'Resin Fractions'!$A$24:$I$24,0)))*(VLOOKUP($A352,'Waste Per Capita'!$A$3:$C$18,3,FALSE))*$C352</f>
        <v>1033.2499673233242</v>
      </c>
      <c r="G352" s="75">
        <f>(INDEX('Resin Fractions'!$A$24:$I$41,MATCH('Waste Estimate from Population'!$A352,'Resin Fractions'!$A$24:$A$41,0),MATCH('Waste Estimate from Population'!G$1,'Resin Fractions'!$A$24:$I$24,0)))*(VLOOKUP($A352,'Waste Per Capita'!$A$3:$C$18,3,FALSE))*$C352</f>
        <v>1801.0872554708524</v>
      </c>
      <c r="H352" s="75">
        <f>(INDEX('Resin Fractions'!$A$24:$I$41,MATCH('Waste Estimate from Population'!$A352,'Resin Fractions'!$A$24:$A$41,0),MATCH('Waste Estimate from Population'!H$1,'Resin Fractions'!$A$24:$I$24,0)))*(VLOOKUP($A352,'Waste Per Capita'!$A$3:$C$18,3,FALSE))*$C352</f>
        <v>83.668723620167086</v>
      </c>
      <c r="I352" s="75">
        <f>(INDEX('Resin Fractions'!$A$24:$I$41,MATCH('Waste Estimate from Population'!$A352,'Resin Fractions'!$A$24:$A$41,0),MATCH('Waste Estimate from Population'!I$1,'Resin Fractions'!$A$24:$I$24,0)))*(VLOOKUP($A352,'Waste Per Capita'!$A$3:$C$18,3,FALSE))*$C352</f>
        <v>244.87466506800544</v>
      </c>
      <c r="J352" s="75">
        <f>(INDEX('Resin Fractions'!$A$24:$I$41,MATCH('Waste Estimate from Population'!$A352,'Resin Fractions'!$A$24:$A$41,0),MATCH('Waste Estimate from Population'!J$1,'Resin Fractions'!$A$24:$I$24,0)))*(VLOOKUP($A352,'Waste Per Capita'!$A$3:$C$18,3,FALSE))*$C352</f>
        <v>440.50233407412446</v>
      </c>
      <c r="K352" s="75">
        <f>(INDEX('Resin Fractions'!$A$24:$I$41,MATCH('Waste Estimate from Population'!$A352,'Resin Fractions'!$A$24:$A$41,0),MATCH('Waste Estimate from Population'!K$1,'Resin Fractions'!$A$24:$I$24,0)))*(VLOOKUP($A352,'Waste Per Capita'!$A$3:$C$18,3,FALSE))*$C352</f>
        <v>4811.1014428964399</v>
      </c>
    </row>
    <row r="353" spans="1:11" x14ac:dyDescent="0.2">
      <c r="A353" s="13">
        <v>2015</v>
      </c>
      <c r="B353" s="68" t="s">
        <v>139</v>
      </c>
      <c r="C353" s="70">
        <v>848459</v>
      </c>
      <c r="D353" s="75">
        <f>(INDEX('Resin Fractions'!$A$24:$I$41,MATCH('Waste Estimate from Population'!$A353,'Resin Fractions'!$A$24:$A$41,0),MATCH('Waste Estimate from Population'!D$1,'Resin Fractions'!$A$24:$I$24,0)))*(VLOOKUP($A353,'Waste Per Capita'!$A$3:$C$18,3,FALSE))*$C353</f>
        <v>6527.7176391042349</v>
      </c>
      <c r="E353" s="75">
        <f>(INDEX('Resin Fractions'!$A$24:$I$41,MATCH('Waste Estimate from Population'!$A353,'Resin Fractions'!$A$24:$A$41,0),MATCH('Waste Estimate from Population'!E$1,'Resin Fractions'!$A$24:$I$24,0)))*(VLOOKUP($A353,'Waste Per Capita'!$A$3:$C$18,3,FALSE))*$C353</f>
        <v>12218.388038232324</v>
      </c>
      <c r="F353" s="75">
        <f>(INDEX('Resin Fractions'!$A$24:$I$41,MATCH('Waste Estimate from Population'!$A353,'Resin Fractions'!$A$24:$A$41,0),MATCH('Waste Estimate from Population'!F$1,'Resin Fractions'!$A$24:$I$24,0)))*(VLOOKUP($A353,'Waste Per Capita'!$A$3:$C$18,3,FALSE))*$C353</f>
        <v>16038.019721656367</v>
      </c>
      <c r="G353" s="75">
        <f>(INDEX('Resin Fractions'!$A$24:$I$41,MATCH('Waste Estimate from Population'!$A353,'Resin Fractions'!$A$24:$A$41,0),MATCH('Waste Estimate from Population'!G$1,'Resin Fractions'!$A$24:$I$24,0)))*(VLOOKUP($A353,'Waste Per Capita'!$A$3:$C$18,3,FALSE))*$C353</f>
        <v>27956.325997759759</v>
      </c>
      <c r="H353" s="75">
        <f>(INDEX('Resin Fractions'!$A$24:$I$41,MATCH('Waste Estimate from Population'!$A353,'Resin Fractions'!$A$24:$A$41,0),MATCH('Waste Estimate from Population'!H$1,'Resin Fractions'!$A$24:$I$24,0)))*(VLOOKUP($A353,'Waste Per Capita'!$A$3:$C$18,3,FALSE))*$C353</f>
        <v>1298.698942117803</v>
      </c>
      <c r="I353" s="75">
        <f>(INDEX('Resin Fractions'!$A$24:$I$41,MATCH('Waste Estimate from Population'!$A353,'Resin Fractions'!$A$24:$A$41,0),MATCH('Waste Estimate from Population'!I$1,'Resin Fractions'!$A$24:$I$24,0)))*(VLOOKUP($A353,'Waste Per Capita'!$A$3:$C$18,3,FALSE))*$C353</f>
        <v>3800.9241053919509</v>
      </c>
      <c r="J353" s="75">
        <f>(INDEX('Resin Fractions'!$A$24:$I$41,MATCH('Waste Estimate from Population'!$A353,'Resin Fractions'!$A$24:$A$41,0),MATCH('Waste Estimate from Population'!J$1,'Resin Fractions'!$A$24:$I$24,0)))*(VLOOKUP($A353,'Waste Per Capita'!$A$3:$C$18,3,FALSE))*$C353</f>
        <v>6837.4404497859132</v>
      </c>
      <c r="K353" s="75">
        <f>(INDEX('Resin Fractions'!$A$24:$I$41,MATCH('Waste Estimate from Population'!$A353,'Resin Fractions'!$A$24:$A$41,0),MATCH('Waste Estimate from Population'!K$1,'Resin Fractions'!$A$24:$I$24,0)))*(VLOOKUP($A353,'Waste Per Capita'!$A$3:$C$18,3,FALSE))*$C353</f>
        <v>74677.514894048349</v>
      </c>
    </row>
    <row r="354" spans="1:11" x14ac:dyDescent="0.2">
      <c r="A354" s="13">
        <v>2015</v>
      </c>
      <c r="B354" s="68" t="s">
        <v>140</v>
      </c>
      <c r="C354" s="70">
        <v>210785</v>
      </c>
      <c r="D354" s="75">
        <f>(INDEX('Resin Fractions'!$A$24:$I$41,MATCH('Waste Estimate from Population'!$A354,'Resin Fractions'!$A$24:$A$41,0),MATCH('Waste Estimate from Population'!D$1,'Resin Fractions'!$A$24:$I$24,0)))*(VLOOKUP($A354,'Waste Per Capita'!$A$3:$C$18,3,FALSE))*$C354</f>
        <v>1621.6988240546521</v>
      </c>
      <c r="E354" s="75">
        <f>(INDEX('Resin Fractions'!$A$24:$I$41,MATCH('Waste Estimate from Population'!$A354,'Resin Fractions'!$A$24:$A$41,0),MATCH('Waste Estimate from Population'!E$1,'Resin Fractions'!$A$24:$I$24,0)))*(VLOOKUP($A354,'Waste Per Capita'!$A$3:$C$18,3,FALSE))*$C354</f>
        <v>3035.4477029989666</v>
      </c>
      <c r="F354" s="75">
        <f>(INDEX('Resin Fractions'!$A$24:$I$41,MATCH('Waste Estimate from Population'!$A354,'Resin Fractions'!$A$24:$A$41,0),MATCH('Waste Estimate from Population'!F$1,'Resin Fractions'!$A$24:$I$24,0)))*(VLOOKUP($A354,'Waste Per Capita'!$A$3:$C$18,3,FALSE))*$C354</f>
        <v>3984.3692942491475</v>
      </c>
      <c r="G354" s="75">
        <f>(INDEX('Resin Fractions'!$A$24:$I$41,MATCH('Waste Estimate from Population'!$A354,'Resin Fractions'!$A$24:$A$41,0),MATCH('Waste Estimate from Population'!G$1,'Resin Fractions'!$A$24:$I$24,0)))*(VLOOKUP($A354,'Waste Per Capita'!$A$3:$C$18,3,FALSE))*$C354</f>
        <v>6945.2668607885489</v>
      </c>
      <c r="H354" s="75">
        <f>(INDEX('Resin Fractions'!$A$24:$I$41,MATCH('Waste Estimate from Population'!$A354,'Resin Fractions'!$A$24:$A$41,0),MATCH('Waste Estimate from Population'!H$1,'Resin Fractions'!$A$24:$I$24,0)))*(VLOOKUP($A354,'Waste Per Capita'!$A$3:$C$18,3,FALSE))*$C354</f>
        <v>322.63934558334711</v>
      </c>
      <c r="I354" s="75">
        <f>(INDEX('Resin Fractions'!$A$24:$I$41,MATCH('Waste Estimate from Population'!$A354,'Resin Fractions'!$A$24:$A$41,0),MATCH('Waste Estimate from Population'!I$1,'Resin Fractions'!$A$24:$I$24,0)))*(VLOOKUP($A354,'Waste Per Capita'!$A$3:$C$18,3,FALSE))*$C354</f>
        <v>944.27401625186656</v>
      </c>
      <c r="J354" s="75">
        <f>(INDEX('Resin Fractions'!$A$24:$I$41,MATCH('Waste Estimate from Population'!$A354,'Resin Fractions'!$A$24:$A$41,0),MATCH('Waste Estimate from Population'!J$1,'Resin Fractions'!$A$24:$I$24,0)))*(VLOOKUP($A354,'Waste Per Capita'!$A$3:$C$18,3,FALSE))*$C354</f>
        <v>1698.6441126891502</v>
      </c>
      <c r="K354" s="75">
        <f>(INDEX('Resin Fractions'!$A$24:$I$41,MATCH('Waste Estimate from Population'!$A354,'Resin Fractions'!$A$24:$A$41,0),MATCH('Waste Estimate from Population'!K$1,'Resin Fractions'!$A$24:$I$24,0)))*(VLOOKUP($A354,'Waste Per Capita'!$A$3:$C$18,3,FALSE))*$C354</f>
        <v>18552.340156615675</v>
      </c>
    </row>
    <row r="355" spans="1:11" x14ac:dyDescent="0.2">
      <c r="A355" s="13">
        <v>2015</v>
      </c>
      <c r="B355" s="68" t="s">
        <v>141</v>
      </c>
      <c r="C355" s="70">
        <v>74077</v>
      </c>
      <c r="D355" s="75">
        <f>(INDEX('Resin Fractions'!$A$24:$I$41,MATCH('Waste Estimate from Population'!$A355,'Resin Fractions'!$A$24:$A$41,0),MATCH('Waste Estimate from Population'!D$1,'Resin Fractions'!$A$24:$I$24,0)))*(VLOOKUP($A355,'Waste Per Capita'!$A$3:$C$18,3,FALSE))*$C355</f>
        <v>569.9199838199894</v>
      </c>
      <c r="E355" s="75">
        <f>(INDEX('Resin Fractions'!$A$24:$I$41,MATCH('Waste Estimate from Population'!$A355,'Resin Fractions'!$A$24:$A$41,0),MATCH('Waste Estimate from Population'!E$1,'Resin Fractions'!$A$24:$I$24,0)))*(VLOOKUP($A355,'Waste Per Capita'!$A$3:$C$18,3,FALSE))*$C355</f>
        <v>1066.7593021090422</v>
      </c>
      <c r="F355" s="75">
        <f>(INDEX('Resin Fractions'!$A$24:$I$41,MATCH('Waste Estimate from Population'!$A355,'Resin Fractions'!$A$24:$A$41,0),MATCH('Waste Estimate from Population'!F$1,'Resin Fractions'!$A$24:$I$24,0)))*(VLOOKUP($A355,'Waste Per Capita'!$A$3:$C$18,3,FALSE))*$C355</f>
        <v>1400.2425419744957</v>
      </c>
      <c r="G355" s="75">
        <f>(INDEX('Resin Fractions'!$A$24:$I$41,MATCH('Waste Estimate from Population'!$A355,'Resin Fractions'!$A$24:$A$41,0),MATCH('Waste Estimate from Population'!G$1,'Resin Fractions'!$A$24:$I$24,0)))*(VLOOKUP($A355,'Waste Per Capita'!$A$3:$C$18,3,FALSE))*$C355</f>
        <v>2440.8023969762235</v>
      </c>
      <c r="H355" s="75">
        <f>(INDEX('Resin Fractions'!$A$24:$I$41,MATCH('Waste Estimate from Population'!$A355,'Resin Fractions'!$A$24:$A$41,0),MATCH('Waste Estimate from Population'!H$1,'Resin Fractions'!$A$24:$I$24,0)))*(VLOOKUP($A355,'Waste Per Capita'!$A$3:$C$18,3,FALSE))*$C355</f>
        <v>113.38641175974384</v>
      </c>
      <c r="I355" s="75">
        <f>(INDEX('Resin Fractions'!$A$24:$I$41,MATCH('Waste Estimate from Population'!$A355,'Resin Fractions'!$A$24:$A$41,0),MATCH('Waste Estimate from Population'!I$1,'Resin Fractions'!$A$24:$I$24,0)))*(VLOOKUP($A355,'Waste Per Capita'!$A$3:$C$18,3,FALSE))*$C355</f>
        <v>331.84992433944308</v>
      </c>
      <c r="J355" s="75">
        <f>(INDEX('Resin Fractions'!$A$24:$I$41,MATCH('Waste Estimate from Population'!$A355,'Resin Fractions'!$A$24:$A$41,0),MATCH('Waste Estimate from Population'!J$1,'Resin Fractions'!$A$24:$I$24,0)))*(VLOOKUP($A355,'Waste Per Capita'!$A$3:$C$18,3,FALSE))*$C355</f>
        <v>596.96116865846329</v>
      </c>
      <c r="K355" s="75">
        <f>(INDEX('Resin Fractions'!$A$24:$I$41,MATCH('Waste Estimate from Population'!$A355,'Resin Fractions'!$A$24:$A$41,0),MATCH('Waste Estimate from Population'!K$1,'Resin Fractions'!$A$24:$I$24,0)))*(VLOOKUP($A355,'Waste Per Capita'!$A$3:$C$18,3,FALSE))*$C355</f>
        <v>6519.9217296374009</v>
      </c>
    </row>
    <row r="356" spans="1:11" x14ac:dyDescent="0.2">
      <c r="A356" s="13">
        <v>2015</v>
      </c>
      <c r="B356" s="68" t="s">
        <v>142</v>
      </c>
      <c r="C356" s="71">
        <v>38865532</v>
      </c>
      <c r="D356" s="75">
        <f>(INDEX('Resin Fractions'!$A$24:$I$41,MATCH('Waste Estimate from Population'!$A356,'Resin Fractions'!$A$24:$A$41,0),MATCH('Waste Estimate from Population'!D$1,'Resin Fractions'!$A$24:$I$24,0)))*(VLOOKUP($A356,'Waste Per Capita'!$A$3:$C$18,3,FALSE))*$C356</f>
        <v>299016.47432530043</v>
      </c>
      <c r="E356" s="75">
        <f>(INDEX('Resin Fractions'!$A$24:$I$41,MATCH('Waste Estimate from Population'!$A356,'Resin Fractions'!$A$24:$A$41,0),MATCH('Waste Estimate from Population'!E$1,'Resin Fractions'!$A$24:$I$24,0)))*(VLOOKUP($A356,'Waste Per Capita'!$A$3:$C$18,3,FALSE))*$C356</f>
        <v>559690.15743640601</v>
      </c>
      <c r="F356" s="75">
        <f>(INDEX('Resin Fractions'!$A$24:$I$41,MATCH('Waste Estimate from Population'!$A356,'Resin Fractions'!$A$24:$A$41,0),MATCH('Waste Estimate from Population'!F$1,'Resin Fractions'!$A$24:$I$24,0)))*(VLOOKUP($A356,'Waste Per Capita'!$A$3:$C$18,3,FALSE))*$C356</f>
        <v>734656.79391540028</v>
      </c>
      <c r="G356" s="75">
        <f>(INDEX('Resin Fractions'!$A$24:$I$41,MATCH('Waste Estimate from Population'!$A356,'Resin Fractions'!$A$24:$A$41,0),MATCH('Waste Estimate from Population'!G$1,'Resin Fractions'!$A$24:$I$24,0)))*(VLOOKUP($A356,'Waste Per Capita'!$A$3:$C$18,3,FALSE))*$C356</f>
        <v>1280601.0457410009</v>
      </c>
      <c r="H356" s="75">
        <f>(INDEX('Resin Fractions'!$A$24:$I$41,MATCH('Waste Estimate from Population'!$A356,'Resin Fractions'!$A$24:$A$41,0),MATCH('Waste Estimate from Population'!H$1,'Resin Fractions'!$A$24:$I$24,0)))*(VLOOKUP($A356,'Waste Per Capita'!$A$3:$C$18,3,FALSE))*$C356</f>
        <v>59489.76355162196</v>
      </c>
      <c r="I356" s="75">
        <f>(INDEX('Resin Fractions'!$A$24:$I$41,MATCH('Waste Estimate from Population'!$A356,'Resin Fractions'!$A$24:$A$41,0),MATCH('Waste Estimate from Population'!I$1,'Resin Fractions'!$A$24:$I$24,0)))*(VLOOKUP($A356,'Waste Per Capita'!$A$3:$C$18,3,FALSE))*$C356</f>
        <v>174109.69469082449</v>
      </c>
      <c r="J356" s="75">
        <f>(INDEX('Resin Fractions'!$A$24:$I$41,MATCH('Waste Estimate from Population'!$A356,'Resin Fractions'!$A$24:$A$41,0),MATCH('Waste Estimate from Population'!J$1,'Resin Fractions'!$A$24:$I$24,0)))*(VLOOKUP($A356,'Waste Per Capita'!$A$3:$C$18,3,FALSE))*$C356</f>
        <v>313204.00938554341</v>
      </c>
      <c r="K356" s="75">
        <f>(INDEX('Resin Fractions'!$A$24:$I$41,MATCH('Waste Estimate from Population'!$A356,'Resin Fractions'!$A$24:$A$41,0),MATCH('Waste Estimate from Population'!K$1,'Resin Fractions'!$A$24:$I$24,0)))*(VLOOKUP($A356,'Waste Per Capita'!$A$3:$C$18,3,FALSE))*$C356</f>
        <v>3420767.9390460975</v>
      </c>
    </row>
    <row r="357" spans="1:11" x14ac:dyDescent="0.2">
      <c r="A357" s="13">
        <v>2014</v>
      </c>
      <c r="B357" s="68" t="s">
        <v>84</v>
      </c>
      <c r="C357" s="70">
        <v>1590729</v>
      </c>
      <c r="D357" s="75">
        <f>(INDEX('Resin Fractions'!$A$24:$I$41,MATCH('Waste Estimate from Population'!$A357,'Resin Fractions'!$A$24:$A$41,0),MATCH('Waste Estimate from Population'!D$1,'Resin Fractions'!$A$24:$I$24,0)))*(VLOOKUP($A357,'Waste Per Capita'!$A$3:$C$18,3,FALSE))*$C357</f>
        <v>11647.489193982345</v>
      </c>
      <c r="E357" s="75">
        <f>(INDEX('Resin Fractions'!$A$24:$I$41,MATCH('Waste Estimate from Population'!$A357,'Resin Fractions'!$A$24:$A$41,0),MATCH('Waste Estimate from Population'!E$1,'Resin Fractions'!$A$24:$I$24,0)))*(VLOOKUP($A357,'Waste Per Capita'!$A$3:$C$18,3,FALSE))*$C357</f>
        <v>20871.524714414249</v>
      </c>
      <c r="F357" s="75">
        <f>(INDEX('Resin Fractions'!$A$24:$I$41,MATCH('Waste Estimate from Population'!$A357,'Resin Fractions'!$A$24:$A$41,0),MATCH('Waste Estimate from Population'!F$1,'Resin Fractions'!$A$24:$I$24,0)))*(VLOOKUP($A357,'Waste Per Capita'!$A$3:$C$18,3,FALSE))*$C357</f>
        <v>28043.841007551619</v>
      </c>
      <c r="G357" s="75">
        <f>(INDEX('Resin Fractions'!$A$24:$I$41,MATCH('Waste Estimate from Population'!$A357,'Resin Fractions'!$A$24:$A$41,0),MATCH('Waste Estimate from Population'!G$1,'Resin Fractions'!$A$24:$I$24,0)))*(VLOOKUP($A357,'Waste Per Capita'!$A$3:$C$18,3,FALSE))*$C357</f>
        <v>44662.756301260953</v>
      </c>
      <c r="H357" s="75">
        <f>(INDEX('Resin Fractions'!$A$24:$I$41,MATCH('Waste Estimate from Population'!$A357,'Resin Fractions'!$A$24:$A$41,0),MATCH('Waste Estimate from Population'!H$1,'Resin Fractions'!$A$24:$I$24,0)))*(VLOOKUP($A357,'Waste Per Capita'!$A$3:$C$18,3,FALSE))*$C357</f>
        <v>2437.0005076760249</v>
      </c>
      <c r="I357" s="75">
        <f>(INDEX('Resin Fractions'!$A$24:$I$41,MATCH('Waste Estimate from Population'!$A357,'Resin Fractions'!$A$24:$A$41,0),MATCH('Waste Estimate from Population'!I$1,'Resin Fractions'!$A$24:$I$24,0)))*(VLOOKUP($A357,'Waste Per Capita'!$A$3:$C$18,3,FALSE))*$C357</f>
        <v>7276.5484525728798</v>
      </c>
      <c r="J357" s="75">
        <f>(INDEX('Resin Fractions'!$A$24:$I$41,MATCH('Waste Estimate from Population'!$A357,'Resin Fractions'!$A$24:$A$41,0),MATCH('Waste Estimate from Population'!J$1,'Resin Fractions'!$A$24:$I$24,0)))*(VLOOKUP($A357,'Waste Per Capita'!$A$3:$C$18,3,FALSE))*$C357</f>
        <v>13690.90787506024</v>
      </c>
      <c r="K357" s="75">
        <f>(INDEX('Resin Fractions'!$A$24:$I$41,MATCH('Waste Estimate from Population'!$A357,'Resin Fractions'!$A$24:$A$41,0),MATCH('Waste Estimate from Population'!K$1,'Resin Fractions'!$A$24:$I$24,0)))*(VLOOKUP($A357,'Waste Per Capita'!$A$3:$C$18,3,FALSE))*$C357</f>
        <v>128630.0680525183</v>
      </c>
    </row>
    <row r="358" spans="1:11" x14ac:dyDescent="0.2">
      <c r="A358" s="13">
        <v>2014</v>
      </c>
      <c r="B358" s="68" t="s">
        <v>85</v>
      </c>
      <c r="C358" s="70">
        <v>1163</v>
      </c>
      <c r="D358" s="75">
        <f>(INDEX('Resin Fractions'!$A$24:$I$41,MATCH('Waste Estimate from Population'!$A358,'Resin Fractions'!$A$24:$A$41,0),MATCH('Waste Estimate from Population'!D$1,'Resin Fractions'!$A$24:$I$24,0)))*(VLOOKUP($A358,'Waste Per Capita'!$A$3:$C$18,3,FALSE))*$C358</f>
        <v>8.5156113534118418</v>
      </c>
      <c r="E358" s="75">
        <f>(INDEX('Resin Fractions'!$A$24:$I$41,MATCH('Waste Estimate from Population'!$A358,'Resin Fractions'!$A$24:$A$41,0),MATCH('Waste Estimate from Population'!E$1,'Resin Fractions'!$A$24:$I$24,0)))*(VLOOKUP($A358,'Waste Per Capita'!$A$3:$C$18,3,FALSE))*$C358</f>
        <v>15.259408260529462</v>
      </c>
      <c r="F358" s="75">
        <f>(INDEX('Resin Fractions'!$A$24:$I$41,MATCH('Waste Estimate from Population'!$A358,'Resin Fractions'!$A$24:$A$41,0),MATCH('Waste Estimate from Population'!F$1,'Resin Fractions'!$A$24:$I$24,0)))*(VLOOKUP($A358,'Waste Per Capita'!$A$3:$C$18,3,FALSE))*$C358</f>
        <v>20.503169987963084</v>
      </c>
      <c r="G358" s="75">
        <f>(INDEX('Resin Fractions'!$A$24:$I$41,MATCH('Waste Estimate from Population'!$A358,'Resin Fractions'!$A$24:$A$41,0),MATCH('Waste Estimate from Population'!G$1,'Resin Fractions'!$A$24:$I$24,0)))*(VLOOKUP($A358,'Waste Per Capita'!$A$3:$C$18,3,FALSE))*$C358</f>
        <v>32.653447305208175</v>
      </c>
      <c r="H358" s="75">
        <f>(INDEX('Resin Fractions'!$A$24:$I$41,MATCH('Waste Estimate from Population'!$A358,'Resin Fractions'!$A$24:$A$41,0),MATCH('Waste Estimate from Population'!H$1,'Resin Fractions'!$A$24:$I$24,0)))*(VLOOKUP($A358,'Waste Per Capita'!$A$3:$C$18,3,FALSE))*$C358</f>
        <v>1.7817186902528444</v>
      </c>
      <c r="I358" s="75">
        <f>(INDEX('Resin Fractions'!$A$24:$I$41,MATCH('Waste Estimate from Population'!$A358,'Resin Fractions'!$A$24:$A$41,0),MATCH('Waste Estimate from Population'!I$1,'Resin Fractions'!$A$24:$I$24,0)))*(VLOOKUP($A358,'Waste Per Capita'!$A$3:$C$18,3,FALSE))*$C358</f>
        <v>5.3199670404841175</v>
      </c>
      <c r="J358" s="75">
        <f>(INDEX('Resin Fractions'!$A$24:$I$41,MATCH('Waste Estimate from Population'!$A358,'Resin Fractions'!$A$24:$A$41,0),MATCH('Waste Estimate from Population'!J$1,'Resin Fractions'!$A$24:$I$24,0)))*(VLOOKUP($A358,'Waste Per Capita'!$A$3:$C$18,3,FALSE))*$C358</f>
        <v>10.009577909684843</v>
      </c>
      <c r="K358" s="75">
        <f>(INDEX('Resin Fractions'!$A$24:$I$41,MATCH('Waste Estimate from Population'!$A358,'Resin Fractions'!$A$24:$A$41,0),MATCH('Waste Estimate from Population'!K$1,'Resin Fractions'!$A$24:$I$24,0)))*(VLOOKUP($A358,'Waste Per Capita'!$A$3:$C$18,3,FALSE))*$C358</f>
        <v>94.042900547534359</v>
      </c>
    </row>
    <row r="359" spans="1:11" x14ac:dyDescent="0.2">
      <c r="A359" s="13">
        <v>2014</v>
      </c>
      <c r="B359" s="68" t="s">
        <v>86</v>
      </c>
      <c r="C359" s="70">
        <v>36029</v>
      </c>
      <c r="D359" s="75">
        <f>(INDEX('Resin Fractions'!$A$24:$I$41,MATCH('Waste Estimate from Population'!$A359,'Resin Fractions'!$A$24:$A$41,0),MATCH('Waste Estimate from Population'!D$1,'Resin Fractions'!$A$24:$I$24,0)))*(VLOOKUP($A359,'Waste Per Capita'!$A$3:$C$18,3,FALSE))*$C359</f>
        <v>263.80822136893835</v>
      </c>
      <c r="E359" s="75">
        <f>(INDEX('Resin Fractions'!$A$24:$I$41,MATCH('Waste Estimate from Population'!$A359,'Resin Fractions'!$A$24:$A$41,0),MATCH('Waste Estimate from Population'!E$1,'Resin Fractions'!$A$24:$I$24,0)))*(VLOOKUP($A359,'Waste Per Capita'!$A$3:$C$18,3,FALSE))*$C359</f>
        <v>472.72675857146692</v>
      </c>
      <c r="F359" s="75">
        <f>(INDEX('Resin Fractions'!$A$24:$I$41,MATCH('Waste Estimate from Population'!$A359,'Resin Fractions'!$A$24:$A$41,0),MATCH('Waste Estimate from Population'!F$1,'Resin Fractions'!$A$24:$I$24,0)))*(VLOOKUP($A359,'Waste Per Capita'!$A$3:$C$18,3,FALSE))*$C359</f>
        <v>635.17516035797246</v>
      </c>
      <c r="G359" s="75">
        <f>(INDEX('Resin Fractions'!$A$24:$I$41,MATCH('Waste Estimate from Population'!$A359,'Resin Fractions'!$A$24:$A$41,0),MATCH('Waste Estimate from Population'!G$1,'Resin Fractions'!$A$24:$I$24,0)))*(VLOOKUP($A359,'Waste Per Capita'!$A$3:$C$18,3,FALSE))*$C359</f>
        <v>1011.5830206013287</v>
      </c>
      <c r="H359" s="75">
        <f>(INDEX('Resin Fractions'!$A$24:$I$41,MATCH('Waste Estimate from Population'!$A359,'Resin Fractions'!$A$24:$A$41,0),MATCH('Waste Estimate from Population'!H$1,'Resin Fractions'!$A$24:$I$24,0)))*(VLOOKUP($A359,'Waste Per Capita'!$A$3:$C$18,3,FALSE))*$C359</f>
        <v>55.196511342321344</v>
      </c>
      <c r="I359" s="75">
        <f>(INDEX('Resin Fractions'!$A$24:$I$41,MATCH('Waste Estimate from Population'!$A359,'Resin Fractions'!$A$24:$A$41,0),MATCH('Waste Estimate from Population'!I$1,'Resin Fractions'!$A$24:$I$24,0)))*(VLOOKUP($A359,'Waste Per Capita'!$A$3:$C$18,3,FALSE))*$C359</f>
        <v>164.80919389647659</v>
      </c>
      <c r="J359" s="75">
        <f>(INDEX('Resin Fractions'!$A$24:$I$41,MATCH('Waste Estimate from Population'!$A359,'Resin Fractions'!$A$24:$A$41,0),MATCH('Waste Estimate from Population'!J$1,'Resin Fractions'!$A$24:$I$24,0)))*(VLOOKUP($A359,'Waste Per Capita'!$A$3:$C$18,3,FALSE))*$C359</f>
        <v>310.09035469306554</v>
      </c>
      <c r="K359" s="75">
        <f>(INDEX('Resin Fractions'!$A$24:$I$41,MATCH('Waste Estimate from Population'!$A359,'Resin Fractions'!$A$24:$A$41,0),MATCH('Waste Estimate from Population'!K$1,'Resin Fractions'!$A$24:$I$24,0)))*(VLOOKUP($A359,'Waste Per Capita'!$A$3:$C$18,3,FALSE))*$C359</f>
        <v>2913.3892208315692</v>
      </c>
    </row>
    <row r="360" spans="1:11" x14ac:dyDescent="0.2">
      <c r="A360" s="13">
        <v>2014</v>
      </c>
      <c r="B360" s="68" t="s">
        <v>87</v>
      </c>
      <c r="C360" s="70">
        <v>222988</v>
      </c>
      <c r="D360" s="75">
        <f>(INDEX('Resin Fractions'!$A$24:$I$41,MATCH('Waste Estimate from Population'!$A360,'Resin Fractions'!$A$24:$A$41,0),MATCH('Waste Estimate from Population'!D$1,'Resin Fractions'!$A$24:$I$24,0)))*(VLOOKUP($A360,'Waste Per Capita'!$A$3:$C$18,3,FALSE))*$C360</f>
        <v>1632.7421706574376</v>
      </c>
      <c r="E360" s="75">
        <f>(INDEX('Resin Fractions'!$A$24:$I$41,MATCH('Waste Estimate from Population'!$A360,'Resin Fractions'!$A$24:$A$41,0),MATCH('Waste Estimate from Population'!E$1,'Resin Fractions'!$A$24:$I$24,0)))*(VLOOKUP($A360,'Waste Per Capita'!$A$3:$C$18,3,FALSE))*$C360</f>
        <v>2925.7652013748443</v>
      </c>
      <c r="F360" s="75">
        <f>(INDEX('Resin Fractions'!$A$24:$I$41,MATCH('Waste Estimate from Population'!$A360,'Resin Fractions'!$A$24:$A$41,0),MATCH('Waste Estimate from Population'!F$1,'Resin Fractions'!$A$24:$I$24,0)))*(VLOOKUP($A360,'Waste Per Capita'!$A$3:$C$18,3,FALSE))*$C360</f>
        <v>3931.178735404912</v>
      </c>
      <c r="G360" s="75">
        <f>(INDEX('Resin Fractions'!$A$24:$I$41,MATCH('Waste Estimate from Population'!$A360,'Resin Fractions'!$A$24:$A$41,0),MATCH('Waste Estimate from Population'!G$1,'Resin Fractions'!$A$24:$I$24,0)))*(VLOOKUP($A360,'Waste Per Capita'!$A$3:$C$18,3,FALSE))*$C360</f>
        <v>6260.8141940617024</v>
      </c>
      <c r="H360" s="75">
        <f>(INDEX('Resin Fractions'!$A$24:$I$41,MATCH('Waste Estimate from Population'!$A360,'Resin Fractions'!$A$24:$A$41,0),MATCH('Waste Estimate from Population'!H$1,'Resin Fractions'!$A$24:$I$24,0)))*(VLOOKUP($A360,'Waste Per Capita'!$A$3:$C$18,3,FALSE))*$C360</f>
        <v>341.61813181608017</v>
      </c>
      <c r="I360" s="75">
        <f>(INDEX('Resin Fractions'!$A$24:$I$41,MATCH('Waste Estimate from Population'!$A360,'Resin Fractions'!$A$24:$A$41,0),MATCH('Waste Estimate from Population'!I$1,'Resin Fractions'!$A$24:$I$24,0)))*(VLOOKUP($A360,'Waste Per Capita'!$A$3:$C$18,3,FALSE))*$C360</f>
        <v>1020.0247725051353</v>
      </c>
      <c r="J360" s="75">
        <f>(INDEX('Resin Fractions'!$A$24:$I$41,MATCH('Waste Estimate from Population'!$A360,'Resin Fractions'!$A$24:$A$41,0),MATCH('Waste Estimate from Population'!J$1,'Resin Fractions'!$A$24:$I$24,0)))*(VLOOKUP($A360,'Waste Per Capita'!$A$3:$C$18,3,FALSE))*$C360</f>
        <v>1919.188098817544</v>
      </c>
      <c r="K360" s="75">
        <f>(INDEX('Resin Fractions'!$A$24:$I$41,MATCH('Waste Estimate from Population'!$A360,'Resin Fractions'!$A$24:$A$41,0),MATCH('Waste Estimate from Population'!K$1,'Resin Fractions'!$A$24:$I$24,0)))*(VLOOKUP($A360,'Waste Per Capita'!$A$3:$C$18,3,FALSE))*$C360</f>
        <v>18031.331304637653</v>
      </c>
    </row>
    <row r="361" spans="1:11" x14ac:dyDescent="0.2">
      <c r="A361" s="13">
        <v>2014</v>
      </c>
      <c r="B361" s="68" t="s">
        <v>88</v>
      </c>
      <c r="C361" s="70">
        <v>45358</v>
      </c>
      <c r="D361" s="75">
        <f>(INDEX('Resin Fractions'!$A$24:$I$41,MATCH('Waste Estimate from Population'!$A361,'Resin Fractions'!$A$24:$A$41,0),MATCH('Waste Estimate from Population'!D$1,'Resin Fractions'!$A$24:$I$24,0)))*(VLOOKUP($A361,'Waste Per Capita'!$A$3:$C$18,3,FALSE))*$C361</f>
        <v>332.11616489084639</v>
      </c>
      <c r="E361" s="75">
        <f>(INDEX('Resin Fractions'!$A$24:$I$41,MATCH('Waste Estimate from Population'!$A361,'Resin Fractions'!$A$24:$A$41,0),MATCH('Waste Estimate from Population'!E$1,'Resin Fractions'!$A$24:$I$24,0)))*(VLOOKUP($A361,'Waste Per Capita'!$A$3:$C$18,3,FALSE))*$C361</f>
        <v>595.13004289002174</v>
      </c>
      <c r="F361" s="75">
        <f>(INDEX('Resin Fractions'!$A$24:$I$41,MATCH('Waste Estimate from Population'!$A361,'Resin Fractions'!$A$24:$A$41,0),MATCH('Waste Estimate from Population'!F$1,'Resin Fractions'!$A$24:$I$24,0)))*(VLOOKUP($A361,'Waste Per Capita'!$A$3:$C$18,3,FALSE))*$C361</f>
        <v>799.64125908343044</v>
      </c>
      <c r="G361" s="75">
        <f>(INDEX('Resin Fractions'!$A$24:$I$41,MATCH('Waste Estimate from Population'!$A361,'Resin Fractions'!$A$24:$A$41,0),MATCH('Waste Estimate from Population'!G$1,'Resin Fractions'!$A$24:$I$24,0)))*(VLOOKUP($A361,'Waste Per Capita'!$A$3:$C$18,3,FALSE))*$C361</f>
        <v>1273.5125218139574</v>
      </c>
      <c r="H361" s="75">
        <f>(INDEX('Resin Fractions'!$A$24:$I$41,MATCH('Waste Estimate from Population'!$A361,'Resin Fractions'!$A$24:$A$41,0),MATCH('Waste Estimate from Population'!H$1,'Resin Fractions'!$A$24:$I$24,0)))*(VLOOKUP($A361,'Waste Per Capita'!$A$3:$C$18,3,FALSE))*$C361</f>
        <v>69.48856092217413</v>
      </c>
      <c r="I361" s="75">
        <f>(INDEX('Resin Fractions'!$A$24:$I$41,MATCH('Waste Estimate from Population'!$A361,'Resin Fractions'!$A$24:$A$41,0),MATCH('Waste Estimate from Population'!I$1,'Resin Fractions'!$A$24:$I$24,0)))*(VLOOKUP($A361,'Waste Per Capita'!$A$3:$C$18,3,FALSE))*$C361</f>
        <v>207.4832889271527</v>
      </c>
      <c r="J361" s="75">
        <f>(INDEX('Resin Fractions'!$A$24:$I$41,MATCH('Waste Estimate from Population'!$A361,'Resin Fractions'!$A$24:$A$41,0),MATCH('Waste Estimate from Population'!J$1,'Resin Fractions'!$A$24:$I$24,0)))*(VLOOKUP($A361,'Waste Per Capita'!$A$3:$C$18,3,FALSE))*$C361</f>
        <v>390.38214516550738</v>
      </c>
      <c r="K361" s="75">
        <f>(INDEX('Resin Fractions'!$A$24:$I$41,MATCH('Waste Estimate from Population'!$A361,'Resin Fractions'!$A$24:$A$41,0),MATCH('Waste Estimate from Population'!K$1,'Resin Fractions'!$A$24:$I$24,0)))*(VLOOKUP($A361,'Waste Per Capita'!$A$3:$C$18,3,FALSE))*$C361</f>
        <v>3667.7539836930896</v>
      </c>
    </row>
    <row r="362" spans="1:11" x14ac:dyDescent="0.2">
      <c r="A362" s="13">
        <v>2014</v>
      </c>
      <c r="B362" s="68" t="s">
        <v>89</v>
      </c>
      <c r="C362" s="70">
        <v>21526</v>
      </c>
      <c r="D362" s="75">
        <f>(INDEX('Resin Fractions'!$A$24:$I$41,MATCH('Waste Estimate from Population'!$A362,'Resin Fractions'!$A$24:$A$41,0),MATCH('Waste Estimate from Population'!D$1,'Resin Fractions'!$A$24:$I$24,0)))*(VLOOKUP($A362,'Waste Per Capita'!$A$3:$C$18,3,FALSE))*$C362</f>
        <v>157.61569216985669</v>
      </c>
      <c r="E362" s="75">
        <f>(INDEX('Resin Fractions'!$A$24:$I$41,MATCH('Waste Estimate from Population'!$A362,'Resin Fractions'!$A$24:$A$41,0),MATCH('Waste Estimate from Population'!E$1,'Resin Fractions'!$A$24:$I$24,0)))*(VLOOKUP($A362,'Waste Per Capita'!$A$3:$C$18,3,FALSE))*$C362</f>
        <v>282.43682047820914</v>
      </c>
      <c r="F362" s="75">
        <f>(INDEX('Resin Fractions'!$A$24:$I$41,MATCH('Waste Estimate from Population'!$A362,'Resin Fractions'!$A$24:$A$41,0),MATCH('Waste Estimate from Population'!F$1,'Resin Fractions'!$A$24:$I$24,0)))*(VLOOKUP($A362,'Waste Per Capita'!$A$3:$C$18,3,FALSE))*$C362</f>
        <v>379.49375508245345</v>
      </c>
      <c r="G362" s="75">
        <f>(INDEX('Resin Fractions'!$A$24:$I$41,MATCH('Waste Estimate from Population'!$A362,'Resin Fractions'!$A$24:$A$41,0),MATCH('Waste Estimate from Population'!G$1,'Resin Fractions'!$A$24:$I$24,0)))*(VLOOKUP($A362,'Waste Per Capita'!$A$3:$C$18,3,FALSE))*$C362</f>
        <v>604.38358271015579</v>
      </c>
      <c r="H362" s="75">
        <f>(INDEX('Resin Fractions'!$A$24:$I$41,MATCH('Waste Estimate from Population'!$A362,'Resin Fractions'!$A$24:$A$41,0),MATCH('Waste Estimate from Population'!H$1,'Resin Fractions'!$A$24:$I$24,0)))*(VLOOKUP($A362,'Waste Per Capita'!$A$3:$C$18,3,FALSE))*$C362</f>
        <v>32.977881793966233</v>
      </c>
      <c r="I362" s="75">
        <f>(INDEX('Resin Fractions'!$A$24:$I$41,MATCH('Waste Estimate from Population'!$A362,'Resin Fractions'!$A$24:$A$41,0),MATCH('Waste Estimate from Population'!I$1,'Resin Fractions'!$A$24:$I$24,0)))*(VLOOKUP($A362,'Waste Per Capita'!$A$3:$C$18,3,FALSE))*$C362</f>
        <v>98.467420905813498</v>
      </c>
      <c r="J362" s="75">
        <f>(INDEX('Resin Fractions'!$A$24:$I$41,MATCH('Waste Estimate from Population'!$A362,'Resin Fractions'!$A$24:$A$41,0),MATCH('Waste Estimate from Population'!J$1,'Resin Fractions'!$A$24:$I$24,0)))*(VLOOKUP($A362,'Waste Per Capita'!$A$3:$C$18,3,FALSE))*$C362</f>
        <v>185.26756155105411</v>
      </c>
      <c r="K362" s="75">
        <f>(INDEX('Resin Fractions'!$A$24:$I$41,MATCH('Waste Estimate from Population'!$A362,'Resin Fractions'!$A$24:$A$41,0),MATCH('Waste Estimate from Population'!K$1,'Resin Fractions'!$A$24:$I$24,0)))*(VLOOKUP($A362,'Waste Per Capita'!$A$3:$C$18,3,FALSE))*$C362</f>
        <v>1740.6427146915087</v>
      </c>
    </row>
    <row r="363" spans="1:11" x14ac:dyDescent="0.2">
      <c r="A363" s="13">
        <v>2014</v>
      </c>
      <c r="B363" s="68" t="s">
        <v>90</v>
      </c>
      <c r="C363" s="70">
        <v>1098959</v>
      </c>
      <c r="D363" s="75">
        <f>(INDEX('Resin Fractions'!$A$24:$I$41,MATCH('Waste Estimate from Population'!$A363,'Resin Fractions'!$A$24:$A$41,0),MATCH('Waste Estimate from Population'!D$1,'Resin Fractions'!$A$24:$I$24,0)))*(VLOOKUP($A363,'Waste Per Capita'!$A$3:$C$18,3,FALSE))*$C363</f>
        <v>8046.6962487825667</v>
      </c>
      <c r="E363" s="75">
        <f>(INDEX('Resin Fractions'!$A$24:$I$41,MATCH('Waste Estimate from Population'!$A363,'Resin Fractions'!$A$24:$A$41,0),MATCH('Waste Estimate from Population'!E$1,'Resin Fractions'!$A$24:$I$24,0)))*(VLOOKUP($A363,'Waste Per Capita'!$A$3:$C$18,3,FALSE))*$C363</f>
        <v>14419.143630768011</v>
      </c>
      <c r="F363" s="75">
        <f>(INDEX('Resin Fractions'!$A$24:$I$41,MATCH('Waste Estimate from Population'!$A363,'Resin Fractions'!$A$24:$A$41,0),MATCH('Waste Estimate from Population'!F$1,'Resin Fractions'!$A$24:$I$24,0)))*(VLOOKUP($A363,'Waste Per Capita'!$A$3:$C$18,3,FALSE))*$C363</f>
        <v>19374.155792606987</v>
      </c>
      <c r="G363" s="75">
        <f>(INDEX('Resin Fractions'!$A$24:$I$41,MATCH('Waste Estimate from Population'!$A363,'Resin Fractions'!$A$24:$A$41,0),MATCH('Waste Estimate from Population'!G$1,'Resin Fractions'!$A$24:$I$24,0)))*(VLOOKUP($A363,'Waste Per Capita'!$A$3:$C$18,3,FALSE))*$C363</f>
        <v>30855.373858197996</v>
      </c>
      <c r="H363" s="75">
        <f>(INDEX('Resin Fractions'!$A$24:$I$41,MATCH('Waste Estimate from Population'!$A363,'Resin Fractions'!$A$24:$A$41,0),MATCH('Waste Estimate from Population'!H$1,'Resin Fractions'!$A$24:$I$24,0)))*(VLOOKUP($A363,'Waste Per Capita'!$A$3:$C$18,3,FALSE))*$C363</f>
        <v>1683.6077301131345</v>
      </c>
      <c r="I363" s="75">
        <f>(INDEX('Resin Fractions'!$A$24:$I$41,MATCH('Waste Estimate from Population'!$A363,'Resin Fractions'!$A$24:$A$41,0),MATCH('Waste Estimate from Population'!I$1,'Resin Fractions'!$A$24:$I$24,0)))*(VLOOKUP($A363,'Waste Per Capita'!$A$3:$C$18,3,FALSE))*$C363</f>
        <v>5027.0212027888092</v>
      </c>
      <c r="J363" s="75">
        <f>(INDEX('Resin Fractions'!$A$24:$I$41,MATCH('Waste Estimate from Population'!$A363,'Resin Fractions'!$A$24:$A$41,0),MATCH('Waste Estimate from Population'!J$1,'Resin Fractions'!$A$24:$I$24,0)))*(VLOOKUP($A363,'Waste Per Capita'!$A$3:$C$18,3,FALSE))*$C363</f>
        <v>9458.3970163794893</v>
      </c>
      <c r="K363" s="75">
        <f>(INDEX('Resin Fractions'!$A$24:$I$41,MATCH('Waste Estimate from Population'!$A363,'Resin Fractions'!$A$24:$A$41,0),MATCH('Waste Estimate from Population'!K$1,'Resin Fractions'!$A$24:$I$24,0)))*(VLOOKUP($A363,'Waste Per Capita'!$A$3:$C$18,3,FALSE))*$C363</f>
        <v>88864.39547963698</v>
      </c>
    </row>
    <row r="364" spans="1:11" x14ac:dyDescent="0.2">
      <c r="A364" s="13">
        <v>2014</v>
      </c>
      <c r="B364" s="68" t="s">
        <v>91</v>
      </c>
      <c r="C364" s="70">
        <v>27160</v>
      </c>
      <c r="D364" s="75">
        <f>(INDEX('Resin Fractions'!$A$24:$I$41,MATCH('Waste Estimate from Population'!$A364,'Resin Fractions'!$A$24:$A$41,0),MATCH('Waste Estimate from Population'!D$1,'Resin Fractions'!$A$24:$I$24,0)))*(VLOOKUP($A364,'Waste Per Capita'!$A$3:$C$18,3,FALSE))*$C364</f>
        <v>198.86844742791541</v>
      </c>
      <c r="E364" s="75">
        <f>(INDEX('Resin Fractions'!$A$24:$I$41,MATCH('Waste Estimate from Population'!$A364,'Resin Fractions'!$A$24:$A$41,0),MATCH('Waste Estimate from Population'!E$1,'Resin Fractions'!$A$24:$I$24,0)))*(VLOOKUP($A364,'Waste Per Capita'!$A$3:$C$18,3,FALSE))*$C364</f>
        <v>356.35900976438541</v>
      </c>
      <c r="F364" s="75">
        <f>(INDEX('Resin Fractions'!$A$24:$I$41,MATCH('Waste Estimate from Population'!$A364,'Resin Fractions'!$A$24:$A$41,0),MATCH('Waste Estimate from Population'!F$1,'Resin Fractions'!$A$24:$I$24,0)))*(VLOOKUP($A364,'Waste Per Capita'!$A$3:$C$18,3,FALSE))*$C364</f>
        <v>478.81865595277509</v>
      </c>
      <c r="G364" s="75">
        <f>(INDEX('Resin Fractions'!$A$24:$I$41,MATCH('Waste Estimate from Population'!$A364,'Resin Fractions'!$A$24:$A$41,0),MATCH('Waste Estimate from Population'!G$1,'Resin Fractions'!$A$24:$I$24,0)))*(VLOOKUP($A364,'Waste Per Capita'!$A$3:$C$18,3,FALSE))*$C364</f>
        <v>762.56889837442304</v>
      </c>
      <c r="H364" s="75">
        <f>(INDEX('Resin Fractions'!$A$24:$I$41,MATCH('Waste Estimate from Population'!$A364,'Resin Fractions'!$A$24:$A$41,0),MATCH('Waste Estimate from Population'!H$1,'Resin Fractions'!$A$24:$I$24,0)))*(VLOOKUP($A364,'Waste Per Capita'!$A$3:$C$18,3,FALSE))*$C364</f>
        <v>41.609182826541058</v>
      </c>
      <c r="I364" s="75">
        <f>(INDEX('Resin Fractions'!$A$24:$I$41,MATCH('Waste Estimate from Population'!$A364,'Resin Fractions'!$A$24:$A$41,0),MATCH('Waste Estimate from Population'!I$1,'Resin Fractions'!$A$24:$I$24,0)))*(VLOOKUP($A364,'Waste Per Capita'!$A$3:$C$18,3,FALSE))*$C364</f>
        <v>124.23929907097903</v>
      </c>
      <c r="J364" s="75">
        <f>(INDEX('Resin Fractions'!$A$24:$I$41,MATCH('Waste Estimate from Population'!$A364,'Resin Fractions'!$A$24:$A$41,0),MATCH('Waste Estimate from Population'!J$1,'Resin Fractions'!$A$24:$I$24,0)))*(VLOOKUP($A364,'Waste Per Capita'!$A$3:$C$18,3,FALSE))*$C364</f>
        <v>233.75764060794526</v>
      </c>
      <c r="K364" s="75">
        <f>(INDEX('Resin Fractions'!$A$24:$I$41,MATCH('Waste Estimate from Population'!$A364,'Resin Fractions'!$A$24:$A$41,0),MATCH('Waste Estimate from Population'!K$1,'Resin Fractions'!$A$24:$I$24,0)))*(VLOOKUP($A364,'Waste Per Capita'!$A$3:$C$18,3,FALSE))*$C364</f>
        <v>2196.2211340249637</v>
      </c>
    </row>
    <row r="365" spans="1:11" x14ac:dyDescent="0.2">
      <c r="A365" s="13">
        <v>2014</v>
      </c>
      <c r="B365" s="68" t="s">
        <v>92</v>
      </c>
      <c r="C365" s="70">
        <v>181408</v>
      </c>
      <c r="D365" s="75">
        <f>(INDEX('Resin Fractions'!$A$24:$I$41,MATCH('Waste Estimate from Population'!$A365,'Resin Fractions'!$A$24:$A$41,0),MATCH('Waste Estimate from Population'!D$1,'Resin Fractions'!$A$24:$I$24,0)))*(VLOOKUP($A365,'Waste Per Capita'!$A$3:$C$18,3,FALSE))*$C365</f>
        <v>1328.2889289765567</v>
      </c>
      <c r="E365" s="75">
        <f>(INDEX('Resin Fractions'!$A$24:$I$41,MATCH('Waste Estimate from Population'!$A365,'Resin Fractions'!$A$24:$A$41,0),MATCH('Waste Estimate from Population'!E$1,'Resin Fractions'!$A$24:$I$24,0)))*(VLOOKUP($A365,'Waste Per Capita'!$A$3:$C$18,3,FALSE))*$C365</f>
        <v>2380.2052740551408</v>
      </c>
      <c r="F365" s="75">
        <f>(INDEX('Resin Fractions'!$A$24:$I$41,MATCH('Waste Estimate from Population'!$A365,'Resin Fractions'!$A$24:$A$41,0),MATCH('Waste Estimate from Population'!F$1,'Resin Fractions'!$A$24:$I$24,0)))*(VLOOKUP($A365,'Waste Per Capita'!$A$3:$C$18,3,FALSE))*$C365</f>
        <v>3198.1419270648385</v>
      </c>
      <c r="G365" s="75">
        <f>(INDEX('Resin Fractions'!$A$24:$I$41,MATCH('Waste Estimate from Population'!$A365,'Resin Fractions'!$A$24:$A$41,0),MATCH('Waste Estimate from Population'!G$1,'Resin Fractions'!$A$24:$I$24,0)))*(VLOOKUP($A365,'Waste Per Capita'!$A$3:$C$18,3,FALSE))*$C365</f>
        <v>5093.3762413957047</v>
      </c>
      <c r="H365" s="75">
        <f>(INDEX('Resin Fractions'!$A$24:$I$41,MATCH('Waste Estimate from Population'!$A365,'Resin Fractions'!$A$24:$A$41,0),MATCH('Waste Estimate from Population'!H$1,'Resin Fractions'!$A$24:$I$24,0)))*(VLOOKUP($A365,'Waste Per Capita'!$A$3:$C$18,3,FALSE))*$C365</f>
        <v>277.91747563317966</v>
      </c>
      <c r="I365" s="75">
        <f>(INDEX('Resin Fractions'!$A$24:$I$41,MATCH('Waste Estimate from Population'!$A365,'Resin Fractions'!$A$24:$A$41,0),MATCH('Waste Estimate from Population'!I$1,'Resin Fractions'!$A$24:$I$24,0)))*(VLOOKUP($A365,'Waste Per Capita'!$A$3:$C$18,3,FALSE))*$C365</f>
        <v>829.8233713500797</v>
      </c>
      <c r="J365" s="75">
        <f>(INDEX('Resin Fractions'!$A$24:$I$41,MATCH('Waste Estimate from Population'!$A365,'Resin Fractions'!$A$24:$A$41,0),MATCH('Waste Estimate from Population'!J$1,'Resin Fractions'!$A$24:$I$24,0)))*(VLOOKUP($A365,'Waste Per Capita'!$A$3:$C$18,3,FALSE))*$C365</f>
        <v>1561.322020154865</v>
      </c>
      <c r="K365" s="75">
        <f>(INDEX('Resin Fractions'!$A$24:$I$41,MATCH('Waste Estimate from Population'!$A365,'Resin Fractions'!$A$24:$A$41,0),MATCH('Waste Estimate from Population'!K$1,'Resin Fractions'!$A$24:$I$24,0)))*(VLOOKUP($A365,'Waste Per Capita'!$A$3:$C$18,3,FALSE))*$C365</f>
        <v>14669.075238630363</v>
      </c>
    </row>
    <row r="366" spans="1:11" x14ac:dyDescent="0.2">
      <c r="A366" s="13">
        <v>2014</v>
      </c>
      <c r="B366" s="68" t="s">
        <v>93</v>
      </c>
      <c r="C366" s="70">
        <v>964929</v>
      </c>
      <c r="D366" s="75">
        <f>(INDEX('Resin Fractions'!$A$24:$I$41,MATCH('Waste Estimate from Population'!$A366,'Resin Fractions'!$A$24:$A$41,0),MATCH('Waste Estimate from Population'!D$1,'Resin Fractions'!$A$24:$I$24,0)))*(VLOOKUP($A366,'Waste Per Capita'!$A$3:$C$18,3,FALSE))*$C366</f>
        <v>7065.3141424216128</v>
      </c>
      <c r="E366" s="75">
        <f>(INDEX('Resin Fractions'!$A$24:$I$41,MATCH('Waste Estimate from Population'!$A366,'Resin Fractions'!$A$24:$A$41,0),MATCH('Waste Estimate from Population'!E$1,'Resin Fractions'!$A$24:$I$24,0)))*(VLOOKUP($A366,'Waste Per Capita'!$A$3:$C$18,3,FALSE))*$C366</f>
        <v>12660.572272935884</v>
      </c>
      <c r="F366" s="75">
        <f>(INDEX('Resin Fractions'!$A$24:$I$41,MATCH('Waste Estimate from Population'!$A366,'Resin Fractions'!$A$24:$A$41,0),MATCH('Waste Estimate from Population'!F$1,'Resin Fractions'!$A$24:$I$24,0)))*(VLOOKUP($A366,'Waste Per Capita'!$A$3:$C$18,3,FALSE))*$C366</f>
        <v>17011.266821423244</v>
      </c>
      <c r="G366" s="75">
        <f>(INDEX('Resin Fractions'!$A$24:$I$41,MATCH('Waste Estimate from Population'!$A366,'Resin Fractions'!$A$24:$A$41,0),MATCH('Waste Estimate from Population'!G$1,'Resin Fractions'!$A$24:$I$24,0)))*(VLOOKUP($A366,'Waste Per Capita'!$A$3:$C$18,3,FALSE))*$C366</f>
        <v>27092.225498510077</v>
      </c>
      <c r="H366" s="75">
        <f>(INDEX('Resin Fractions'!$A$24:$I$41,MATCH('Waste Estimate from Population'!$A366,'Resin Fractions'!$A$24:$A$41,0),MATCH('Waste Estimate from Population'!H$1,'Resin Fractions'!$A$24:$I$24,0)))*(VLOOKUP($A366,'Waste Per Capita'!$A$3:$C$18,3,FALSE))*$C366</f>
        <v>1478.2734600747951</v>
      </c>
      <c r="I366" s="75">
        <f>(INDEX('Resin Fractions'!$A$24:$I$41,MATCH('Waste Estimate from Population'!$A366,'Resin Fractions'!$A$24:$A$41,0),MATCH('Waste Estimate from Population'!I$1,'Resin Fractions'!$A$24:$I$24,0)))*(VLOOKUP($A366,'Waste Per Capita'!$A$3:$C$18,3,FALSE))*$C366</f>
        <v>4413.9213038755788</v>
      </c>
      <c r="J366" s="75">
        <f>(INDEX('Resin Fractions'!$A$24:$I$41,MATCH('Waste Estimate from Population'!$A366,'Resin Fractions'!$A$24:$A$41,0),MATCH('Waste Estimate from Population'!J$1,'Resin Fractions'!$A$24:$I$24,0)))*(VLOOKUP($A366,'Waste Per Capita'!$A$3:$C$18,3,FALSE))*$C366</f>
        <v>8304.8426507431523</v>
      </c>
      <c r="K366" s="75">
        <f>(INDEX('Resin Fractions'!$A$24:$I$41,MATCH('Waste Estimate from Population'!$A366,'Resin Fractions'!$A$24:$A$41,0),MATCH('Waste Estimate from Population'!K$1,'Resin Fractions'!$A$24:$I$24,0)))*(VLOOKUP($A366,'Waste Per Capita'!$A$3:$C$18,3,FALSE))*$C366</f>
        <v>78026.416149984332</v>
      </c>
    </row>
    <row r="367" spans="1:11" x14ac:dyDescent="0.2">
      <c r="A367" s="13">
        <v>2014</v>
      </c>
      <c r="B367" s="68" t="s">
        <v>94</v>
      </c>
      <c r="C367" s="70">
        <v>28247</v>
      </c>
      <c r="D367" s="75">
        <f>(INDEX('Resin Fractions'!$A$24:$I$41,MATCH('Waste Estimate from Population'!$A367,'Resin Fractions'!$A$24:$A$41,0),MATCH('Waste Estimate from Population'!D$1,'Resin Fractions'!$A$24:$I$24,0)))*(VLOOKUP($A367,'Waste Per Capita'!$A$3:$C$18,3,FALSE))*$C367</f>
        <v>206.82757858970277</v>
      </c>
      <c r="E367" s="75">
        <f>(INDEX('Resin Fractions'!$A$24:$I$41,MATCH('Waste Estimate from Population'!$A367,'Resin Fractions'!$A$24:$A$41,0),MATCH('Waste Estimate from Population'!E$1,'Resin Fractions'!$A$24:$I$24,0)))*(VLOOKUP($A367,'Waste Per Capita'!$A$3:$C$18,3,FALSE))*$C367</f>
        <v>370.62124259258445</v>
      </c>
      <c r="F367" s="75">
        <f>(INDEX('Resin Fractions'!$A$24:$I$41,MATCH('Waste Estimate from Population'!$A367,'Resin Fractions'!$A$24:$A$41,0),MATCH('Waste Estimate from Population'!F$1,'Resin Fractions'!$A$24:$I$24,0)))*(VLOOKUP($A367,'Waste Per Capita'!$A$3:$C$18,3,FALSE))*$C367</f>
        <v>497.98197992260816</v>
      </c>
      <c r="G367" s="75">
        <f>(INDEX('Resin Fractions'!$A$24:$I$41,MATCH('Waste Estimate from Population'!$A367,'Resin Fractions'!$A$24:$A$41,0),MATCH('Waste Estimate from Population'!G$1,'Resin Fractions'!$A$24:$I$24,0)))*(VLOOKUP($A367,'Waste Per Capita'!$A$3:$C$18,3,FALSE))*$C367</f>
        <v>793.08850045590304</v>
      </c>
      <c r="H367" s="75">
        <f>(INDEX('Resin Fractions'!$A$24:$I$41,MATCH('Waste Estimate from Population'!$A367,'Resin Fractions'!$A$24:$A$41,0),MATCH('Waste Estimate from Population'!H$1,'Resin Fractions'!$A$24:$I$24,0)))*(VLOOKUP($A367,'Waste Per Capita'!$A$3:$C$18,3,FALSE))*$C367</f>
        <v>43.27446934099062</v>
      </c>
      <c r="I367" s="75">
        <f>(INDEX('Resin Fractions'!$A$24:$I$41,MATCH('Waste Estimate from Population'!$A367,'Resin Fractions'!$A$24:$A$41,0),MATCH('Waste Estimate from Population'!I$1,'Resin Fractions'!$A$24:$I$24,0)))*(VLOOKUP($A367,'Waste Per Capita'!$A$3:$C$18,3,FALSE))*$C367</f>
        <v>129.21161564278148</v>
      </c>
      <c r="J367" s="75">
        <f>(INDEX('Resin Fractions'!$A$24:$I$41,MATCH('Waste Estimate from Population'!$A367,'Resin Fractions'!$A$24:$A$41,0),MATCH('Waste Estimate from Population'!J$1,'Resin Fractions'!$A$24:$I$24,0)))*(VLOOKUP($A367,'Waste Per Capita'!$A$3:$C$18,3,FALSE))*$C367</f>
        <v>243.11311024494219</v>
      </c>
      <c r="K367" s="75">
        <f>(INDEX('Resin Fractions'!$A$24:$I$41,MATCH('Waste Estimate from Population'!$A367,'Resin Fractions'!$A$24:$A$41,0),MATCH('Waste Estimate from Population'!K$1,'Resin Fractions'!$A$24:$I$24,0)))*(VLOOKUP($A367,'Waste Per Capita'!$A$3:$C$18,3,FALSE))*$C367</f>
        <v>2284.1184967895124</v>
      </c>
    </row>
    <row r="368" spans="1:11" x14ac:dyDescent="0.2">
      <c r="A368" s="13">
        <v>2014</v>
      </c>
      <c r="B368" s="68" t="s">
        <v>95</v>
      </c>
      <c r="C368" s="70">
        <v>134462</v>
      </c>
      <c r="D368" s="75">
        <f>(INDEX('Resin Fractions'!$A$24:$I$41,MATCH('Waste Estimate from Population'!$A368,'Resin Fractions'!$A$24:$A$41,0),MATCH('Waste Estimate from Population'!D$1,'Resin Fractions'!$A$24:$I$24,0)))*(VLOOKUP($A368,'Waste Per Capita'!$A$3:$C$18,3,FALSE))*$C368</f>
        <v>984.54525692387199</v>
      </c>
      <c r="E368" s="75">
        <f>(INDEX('Resin Fractions'!$A$24:$I$41,MATCH('Waste Estimate from Population'!$A368,'Resin Fractions'!$A$24:$A$41,0),MATCH('Waste Estimate from Population'!E$1,'Resin Fractions'!$A$24:$I$24,0)))*(VLOOKUP($A368,'Waste Per Capita'!$A$3:$C$18,3,FALSE))*$C368</f>
        <v>1764.2395129211629</v>
      </c>
      <c r="F368" s="75">
        <f>(INDEX('Resin Fractions'!$A$24:$I$41,MATCH('Waste Estimate from Population'!$A368,'Resin Fractions'!$A$24:$A$41,0),MATCH('Waste Estimate from Population'!F$1,'Resin Fractions'!$A$24:$I$24,0)))*(VLOOKUP($A368,'Waste Per Capita'!$A$3:$C$18,3,FALSE))*$C368</f>
        <v>2370.5049380236392</v>
      </c>
      <c r="G368" s="75">
        <f>(INDEX('Resin Fractions'!$A$24:$I$41,MATCH('Waste Estimate from Population'!$A368,'Resin Fractions'!$A$24:$A$41,0),MATCH('Waste Estimate from Population'!G$1,'Resin Fractions'!$A$24:$I$24,0)))*(VLOOKUP($A368,'Waste Per Capita'!$A$3:$C$18,3,FALSE))*$C368</f>
        <v>3775.2775851701645</v>
      </c>
      <c r="H368" s="75">
        <f>(INDEX('Resin Fractions'!$A$24:$I$41,MATCH('Waste Estimate from Population'!$A368,'Resin Fractions'!$A$24:$A$41,0),MATCH('Waste Estimate from Population'!H$1,'Resin Fractions'!$A$24:$I$24,0)))*(VLOOKUP($A368,'Waste Per Capita'!$A$3:$C$18,3,FALSE))*$C368</f>
        <v>205.99609503764225</v>
      </c>
      <c r="I368" s="75">
        <f>(INDEX('Resin Fractions'!$A$24:$I$41,MATCH('Waste Estimate from Population'!$A368,'Resin Fractions'!$A$24:$A$41,0),MATCH('Waste Estimate from Population'!I$1,'Resin Fractions'!$A$24:$I$24,0)))*(VLOOKUP($A368,'Waste Per Capita'!$A$3:$C$18,3,FALSE))*$C368</f>
        <v>615.07601736678873</v>
      </c>
      <c r="J368" s="75">
        <f>(INDEX('Resin Fractions'!$A$24:$I$41,MATCH('Waste Estimate from Population'!$A368,'Resin Fractions'!$A$24:$A$41,0),MATCH('Waste Estimate from Population'!J$1,'Resin Fractions'!$A$24:$I$24,0)))*(VLOOKUP($A368,'Waste Per Capita'!$A$3:$C$18,3,FALSE))*$C368</f>
        <v>1157.2724547652995</v>
      </c>
      <c r="K368" s="75">
        <f>(INDEX('Resin Fractions'!$A$24:$I$41,MATCH('Waste Estimate from Population'!$A368,'Resin Fractions'!$A$24:$A$41,0),MATCH('Waste Estimate from Population'!K$1,'Resin Fractions'!$A$24:$I$24,0)))*(VLOOKUP($A368,'Waste Per Capita'!$A$3:$C$18,3,FALSE))*$C368</f>
        <v>10872.911860208567</v>
      </c>
    </row>
    <row r="369" spans="1:11" x14ac:dyDescent="0.2">
      <c r="A369" s="13">
        <v>2014</v>
      </c>
      <c r="B369" s="68" t="s">
        <v>96</v>
      </c>
      <c r="C369" s="70">
        <v>181699</v>
      </c>
      <c r="D369" s="75">
        <f>(INDEX('Resin Fractions'!$A$24:$I$41,MATCH('Waste Estimate from Population'!$A369,'Resin Fractions'!$A$24:$A$41,0),MATCH('Waste Estimate from Population'!D$1,'Resin Fractions'!$A$24:$I$24,0)))*(VLOOKUP($A369,'Waste Per Capita'!$A$3:$C$18,3,FALSE))*$C369</f>
        <v>1330.4196623418559</v>
      </c>
      <c r="E369" s="75">
        <f>(INDEX('Resin Fractions'!$A$24:$I$41,MATCH('Waste Estimate from Population'!$A369,'Resin Fractions'!$A$24:$A$41,0),MATCH('Waste Estimate from Population'!E$1,'Resin Fractions'!$A$24:$I$24,0)))*(VLOOKUP($A369,'Waste Per Capita'!$A$3:$C$18,3,FALSE))*$C369</f>
        <v>2384.0234063026164</v>
      </c>
      <c r="F369" s="75">
        <f>(INDEX('Resin Fractions'!$A$24:$I$41,MATCH('Waste Estimate from Population'!$A369,'Resin Fractions'!$A$24:$A$41,0),MATCH('Waste Estimate from Population'!F$1,'Resin Fractions'!$A$24:$I$24,0)))*(VLOOKUP($A369,'Waste Per Capita'!$A$3:$C$18,3,FALSE))*$C369</f>
        <v>3203.2721269500471</v>
      </c>
      <c r="G369" s="75">
        <f>(INDEX('Resin Fractions'!$A$24:$I$41,MATCH('Waste Estimate from Population'!$A369,'Resin Fractions'!$A$24:$A$41,0),MATCH('Waste Estimate from Population'!G$1,'Resin Fractions'!$A$24:$I$24,0)))*(VLOOKUP($A369,'Waste Per Capita'!$A$3:$C$18,3,FALSE))*$C369</f>
        <v>5101.5466224497159</v>
      </c>
      <c r="H369" s="75">
        <f>(INDEX('Resin Fractions'!$A$24:$I$41,MATCH('Waste Estimate from Population'!$A369,'Resin Fractions'!$A$24:$A$41,0),MATCH('Waste Estimate from Population'!H$1,'Resin Fractions'!$A$24:$I$24,0)))*(VLOOKUP($A369,'Waste Per Capita'!$A$3:$C$18,3,FALSE))*$C369</f>
        <v>278.36328830632118</v>
      </c>
      <c r="I369" s="75">
        <f>(INDEX('Resin Fractions'!$A$24:$I$41,MATCH('Waste Estimate from Population'!$A369,'Resin Fractions'!$A$24:$A$41,0),MATCH('Waste Estimate from Population'!I$1,'Resin Fractions'!$A$24:$I$24,0)))*(VLOOKUP($A369,'Waste Per Capita'!$A$3:$C$18,3,FALSE))*$C369</f>
        <v>831.15450669726874</v>
      </c>
      <c r="J369" s="75">
        <f>(INDEX('Resin Fractions'!$A$24:$I$41,MATCH('Waste Estimate from Population'!$A369,'Resin Fractions'!$A$24:$A$41,0),MATCH('Waste Estimate from Population'!J$1,'Resin Fractions'!$A$24:$I$24,0)))*(VLOOKUP($A369,'Waste Per Capita'!$A$3:$C$18,3,FALSE))*$C369</f>
        <v>1563.8265663042359</v>
      </c>
      <c r="K369" s="75">
        <f>(INDEX('Resin Fractions'!$A$24:$I$41,MATCH('Waste Estimate from Population'!$A369,'Resin Fractions'!$A$24:$A$41,0),MATCH('Waste Estimate from Population'!K$1,'Resin Fractions'!$A$24:$I$24,0)))*(VLOOKUP($A369,'Waste Per Capita'!$A$3:$C$18,3,FALSE))*$C369</f>
        <v>14692.606179352058</v>
      </c>
    </row>
    <row r="370" spans="1:11" x14ac:dyDescent="0.2">
      <c r="A370" s="13">
        <v>2014</v>
      </c>
      <c r="B370" s="68" t="s">
        <v>97</v>
      </c>
      <c r="C370" s="70">
        <v>18613</v>
      </c>
      <c r="D370" s="75">
        <f>(INDEX('Resin Fractions'!$A$24:$I$41,MATCH('Waste Estimate from Population'!$A370,'Resin Fractions'!$A$24:$A$41,0),MATCH('Waste Estimate from Population'!D$1,'Resin Fractions'!$A$24:$I$24,0)))*(VLOOKUP($A370,'Waste Per Capita'!$A$3:$C$18,3,FALSE))*$C370</f>
        <v>136.28639219351214</v>
      </c>
      <c r="E370" s="75">
        <f>(INDEX('Resin Fractions'!$A$24:$I$41,MATCH('Waste Estimate from Population'!$A370,'Resin Fractions'!$A$24:$A$41,0),MATCH('Waste Estimate from Population'!E$1,'Resin Fractions'!$A$24:$I$24,0)))*(VLOOKUP($A370,'Waste Per Capita'!$A$3:$C$18,3,FALSE))*$C370</f>
        <v>244.21613581533524</v>
      </c>
      <c r="F370" s="75">
        <f>(INDEX('Resin Fractions'!$A$24:$I$41,MATCH('Waste Estimate from Population'!$A370,'Resin Fractions'!$A$24:$A$41,0),MATCH('Waste Estimate from Population'!F$1,'Resin Fractions'!$A$24:$I$24,0)))*(VLOOKUP($A370,'Waste Per Capita'!$A$3:$C$18,3,FALSE))*$C370</f>
        <v>328.13886757176004</v>
      </c>
      <c r="G370" s="75">
        <f>(INDEX('Resin Fractions'!$A$24:$I$41,MATCH('Waste Estimate from Population'!$A370,'Resin Fractions'!$A$24:$A$41,0),MATCH('Waste Estimate from Population'!G$1,'Resin Fractions'!$A$24:$I$24,0)))*(VLOOKUP($A370,'Waste Per Capita'!$A$3:$C$18,3,FALSE))*$C370</f>
        <v>522.59554143752337</v>
      </c>
      <c r="H370" s="75">
        <f>(INDEX('Resin Fractions'!$A$24:$I$41,MATCH('Waste Estimate from Population'!$A370,'Resin Fractions'!$A$24:$A$41,0),MATCH('Waste Estimate from Population'!H$1,'Resin Fractions'!$A$24:$I$24,0)))*(VLOOKUP($A370,'Waste Per Capita'!$A$3:$C$18,3,FALSE))*$C370</f>
        <v>28.515159055611512</v>
      </c>
      <c r="I370" s="75">
        <f>(INDEX('Resin Fractions'!$A$24:$I$41,MATCH('Waste Estimate from Population'!$A370,'Resin Fractions'!$A$24:$A$41,0),MATCH('Waste Estimate from Population'!I$1,'Resin Fractions'!$A$24:$I$24,0)))*(VLOOKUP($A370,'Waste Per Capita'!$A$3:$C$18,3,FALSE))*$C370</f>
        <v>85.142344389106512</v>
      </c>
      <c r="J370" s="75">
        <f>(INDEX('Resin Fractions'!$A$24:$I$41,MATCH('Waste Estimate from Population'!$A370,'Resin Fractions'!$A$24:$A$41,0),MATCH('Waste Estimate from Population'!J$1,'Resin Fractions'!$A$24:$I$24,0)))*(VLOOKUP($A370,'Waste Per Capita'!$A$3:$C$18,3,FALSE))*$C370</f>
        <v>160.1962799939501</v>
      </c>
      <c r="K370" s="75">
        <f>(INDEX('Resin Fractions'!$A$24:$I$41,MATCH('Waste Estimate from Population'!$A370,'Resin Fractions'!$A$24:$A$41,0),MATCH('Waste Estimate from Population'!K$1,'Resin Fractions'!$A$24:$I$24,0)))*(VLOOKUP($A370,'Waste Per Capita'!$A$3:$C$18,3,FALSE))*$C370</f>
        <v>1505.0907204567986</v>
      </c>
    </row>
    <row r="371" spans="1:11" x14ac:dyDescent="0.2">
      <c r="A371" s="13">
        <v>2014</v>
      </c>
      <c r="B371" s="68" t="s">
        <v>98</v>
      </c>
      <c r="C371" s="70">
        <v>870642</v>
      </c>
      <c r="D371" s="75">
        <f>(INDEX('Resin Fractions'!$A$24:$I$41,MATCH('Waste Estimate from Population'!$A371,'Resin Fractions'!$A$24:$A$41,0),MATCH('Waste Estimate from Population'!D$1,'Resin Fractions'!$A$24:$I$24,0)))*(VLOOKUP($A371,'Waste Per Capita'!$A$3:$C$18,3,FALSE))*$C371</f>
        <v>6374.9345657413533</v>
      </c>
      <c r="E371" s="75">
        <f>(INDEX('Resin Fractions'!$A$24:$I$41,MATCH('Waste Estimate from Population'!$A371,'Resin Fractions'!$A$24:$A$41,0),MATCH('Waste Estimate from Population'!E$1,'Resin Fractions'!$A$24:$I$24,0)))*(VLOOKUP($A371,'Waste Per Capita'!$A$3:$C$18,3,FALSE))*$C371</f>
        <v>11423.458062565685</v>
      </c>
      <c r="F371" s="75">
        <f>(INDEX('Resin Fractions'!$A$24:$I$41,MATCH('Waste Estimate from Population'!$A371,'Resin Fractions'!$A$24:$A$41,0),MATCH('Waste Estimate from Population'!F$1,'Resin Fractions'!$A$24:$I$24,0)))*(VLOOKUP($A371,'Waste Per Capita'!$A$3:$C$18,3,FALSE))*$C371</f>
        <v>15349.029169957143</v>
      </c>
      <c r="G371" s="75">
        <f>(INDEX('Resin Fractions'!$A$24:$I$41,MATCH('Waste Estimate from Population'!$A371,'Resin Fractions'!$A$24:$A$41,0),MATCH('Waste Estimate from Population'!G$1,'Resin Fractions'!$A$24:$I$24,0)))*(VLOOKUP($A371,'Waste Per Capita'!$A$3:$C$18,3,FALSE))*$C371</f>
        <v>24444.937806277776</v>
      </c>
      <c r="H371" s="75">
        <f>(INDEX('Resin Fractions'!$A$24:$I$41,MATCH('Waste Estimate from Population'!$A371,'Resin Fractions'!$A$24:$A$41,0),MATCH('Waste Estimate from Population'!H$1,'Resin Fractions'!$A$24:$I$24,0)))*(VLOOKUP($A371,'Waste Per Capita'!$A$3:$C$18,3,FALSE))*$C371</f>
        <v>1333.8255579700058</v>
      </c>
      <c r="I371" s="75">
        <f>(INDEX('Resin Fractions'!$A$24:$I$41,MATCH('Waste Estimate from Population'!$A371,'Resin Fractions'!$A$24:$A$41,0),MATCH('Waste Estimate from Population'!I$1,'Resin Fractions'!$A$24:$I$24,0)))*(VLOOKUP($A371,'Waste Per Capita'!$A$3:$C$18,3,FALSE))*$C371</f>
        <v>3982.6197283415072</v>
      </c>
      <c r="J371" s="75">
        <f>(INDEX('Resin Fractions'!$A$24:$I$41,MATCH('Waste Estimate from Population'!$A371,'Resin Fractions'!$A$24:$A$41,0),MATCH('Waste Estimate from Population'!J$1,'Resin Fractions'!$A$24:$I$24,0)))*(VLOOKUP($A371,'Waste Per Capita'!$A$3:$C$18,3,FALSE))*$C371</f>
        <v>7493.3438782836038</v>
      </c>
      <c r="K371" s="75">
        <f>(INDEX('Resin Fractions'!$A$24:$I$41,MATCH('Waste Estimate from Population'!$A371,'Resin Fractions'!$A$24:$A$41,0),MATCH('Waste Estimate from Population'!K$1,'Resin Fractions'!$A$24:$I$24,0)))*(VLOOKUP($A371,'Waste Per Capita'!$A$3:$C$18,3,FALSE))*$C371</f>
        <v>70402.148769137057</v>
      </c>
    </row>
    <row r="372" spans="1:11" x14ac:dyDescent="0.2">
      <c r="A372" s="13">
        <v>2014</v>
      </c>
      <c r="B372" s="68" t="s">
        <v>99</v>
      </c>
      <c r="C372" s="70">
        <v>149336</v>
      </c>
      <c r="D372" s="75">
        <f>(INDEX('Resin Fractions'!$A$24:$I$41,MATCH('Waste Estimate from Population'!$A372,'Resin Fractions'!$A$24:$A$41,0),MATCH('Waste Estimate from Population'!D$1,'Resin Fractions'!$A$24:$I$24,0)))*(VLOOKUP($A372,'Waste Per Capita'!$A$3:$C$18,3,FALSE))*$C372</f>
        <v>1093.4542881110153</v>
      </c>
      <c r="E372" s="75">
        <f>(INDEX('Resin Fractions'!$A$24:$I$41,MATCH('Waste Estimate from Population'!$A372,'Resin Fractions'!$A$24:$A$41,0),MATCH('Waste Estimate from Population'!E$1,'Resin Fractions'!$A$24:$I$24,0)))*(VLOOKUP($A372,'Waste Per Capita'!$A$3:$C$18,3,FALSE))*$C372</f>
        <v>1959.3972416117178</v>
      </c>
      <c r="F372" s="75">
        <f>(INDEX('Resin Fractions'!$A$24:$I$41,MATCH('Waste Estimate from Population'!$A372,'Resin Fractions'!$A$24:$A$41,0),MATCH('Waste Estimate from Population'!F$1,'Resin Fractions'!$A$24:$I$24,0)))*(VLOOKUP($A372,'Waste Per Capita'!$A$3:$C$18,3,FALSE))*$C372</f>
        <v>2632.7269074139772</v>
      </c>
      <c r="G372" s="75">
        <f>(INDEX('Resin Fractions'!$A$24:$I$41,MATCH('Waste Estimate from Population'!$A372,'Resin Fractions'!$A$24:$A$41,0),MATCH('Waste Estimate from Population'!G$1,'Resin Fractions'!$A$24:$I$24,0)))*(VLOOKUP($A372,'Waste Per Capita'!$A$3:$C$18,3,FALSE))*$C372</f>
        <v>4192.8935569824316</v>
      </c>
      <c r="H372" s="75">
        <f>(INDEX('Resin Fractions'!$A$24:$I$41,MATCH('Waste Estimate from Population'!$A372,'Resin Fractions'!$A$24:$A$41,0),MATCH('Waste Estimate from Population'!H$1,'Resin Fractions'!$A$24:$I$24,0)))*(VLOOKUP($A372,'Waste Per Capita'!$A$3:$C$18,3,FALSE))*$C372</f>
        <v>228.78309744419496</v>
      </c>
      <c r="I372" s="75">
        <f>(INDEX('Resin Fractions'!$A$24:$I$41,MATCH('Waste Estimate from Population'!$A372,'Resin Fractions'!$A$24:$A$41,0),MATCH('Waste Estimate from Population'!I$1,'Resin Fractions'!$A$24:$I$24,0)))*(VLOOKUP($A372,'Waste Per Capita'!$A$3:$C$18,3,FALSE))*$C372</f>
        <v>683.11487356641112</v>
      </c>
      <c r="J372" s="75">
        <f>(INDEX('Resin Fractions'!$A$24:$I$41,MATCH('Waste Estimate from Population'!$A372,'Resin Fractions'!$A$24:$A$41,0),MATCH('Waste Estimate from Population'!J$1,'Resin Fractions'!$A$24:$I$24,0)))*(VLOOKUP($A372,'Waste Per Capita'!$A$3:$C$18,3,FALSE))*$C372</f>
        <v>1285.2883290805637</v>
      </c>
      <c r="K372" s="75">
        <f>(INDEX('Resin Fractions'!$A$24:$I$41,MATCH('Waste Estimate from Population'!$A372,'Resin Fractions'!$A$24:$A$41,0),MATCH('Waste Estimate from Population'!K$1,'Resin Fractions'!$A$24:$I$24,0)))*(VLOOKUP($A372,'Waste Per Capita'!$A$3:$C$18,3,FALSE))*$C372</f>
        <v>12075.65829421031</v>
      </c>
    </row>
    <row r="373" spans="1:11" x14ac:dyDescent="0.2">
      <c r="A373" s="13">
        <v>2014</v>
      </c>
      <c r="B373" s="68" t="s">
        <v>100</v>
      </c>
      <c r="C373" s="70">
        <v>64891</v>
      </c>
      <c r="D373" s="75">
        <f>(INDEX('Resin Fractions'!$A$24:$I$41,MATCH('Waste Estimate from Population'!$A373,'Resin Fractions'!$A$24:$A$41,0),MATCH('Waste Estimate from Population'!D$1,'Resin Fractions'!$A$24:$I$24,0)))*(VLOOKUP($A373,'Waste Per Capita'!$A$3:$C$18,3,FALSE))*$C373</f>
        <v>475.13889624612887</v>
      </c>
      <c r="E373" s="75">
        <f>(INDEX('Resin Fractions'!$A$24:$I$41,MATCH('Waste Estimate from Population'!$A373,'Resin Fractions'!$A$24:$A$41,0),MATCH('Waste Estimate from Population'!E$1,'Resin Fractions'!$A$24:$I$24,0)))*(VLOOKUP($A373,'Waste Per Capita'!$A$3:$C$18,3,FALSE))*$C373</f>
        <v>851.41724972830377</v>
      </c>
      <c r="F373" s="75">
        <f>(INDEX('Resin Fractions'!$A$24:$I$41,MATCH('Waste Estimate from Population'!$A373,'Resin Fractions'!$A$24:$A$41,0),MATCH('Waste Estimate from Population'!F$1,'Resin Fractions'!$A$24:$I$24,0)))*(VLOOKUP($A373,'Waste Per Capita'!$A$3:$C$18,3,FALSE))*$C373</f>
        <v>1143.9993152957115</v>
      </c>
      <c r="G373" s="75">
        <f>(INDEX('Resin Fractions'!$A$24:$I$41,MATCH('Waste Estimate from Population'!$A373,'Resin Fractions'!$A$24:$A$41,0),MATCH('Waste Estimate from Population'!G$1,'Resin Fractions'!$A$24:$I$24,0)))*(VLOOKUP($A373,'Waste Per Capita'!$A$3:$C$18,3,FALSE))*$C373</f>
        <v>1821.9388212229267</v>
      </c>
      <c r="H373" s="75">
        <f>(INDEX('Resin Fractions'!$A$24:$I$41,MATCH('Waste Estimate from Population'!$A373,'Resin Fractions'!$A$24:$A$41,0),MATCH('Waste Estimate from Population'!H$1,'Resin Fractions'!$A$24:$I$24,0)))*(VLOOKUP($A373,'Waste Per Capita'!$A$3:$C$18,3,FALSE))*$C373</f>
        <v>99.413162105930624</v>
      </c>
      <c r="I373" s="75">
        <f>(INDEX('Resin Fractions'!$A$24:$I$41,MATCH('Waste Estimate from Population'!$A373,'Resin Fractions'!$A$24:$A$41,0),MATCH('Waste Estimate from Population'!I$1,'Resin Fractions'!$A$24:$I$24,0)))*(VLOOKUP($A373,'Waste Per Capita'!$A$3:$C$18,3,FALSE))*$C373</f>
        <v>296.83403372661638</v>
      </c>
      <c r="J373" s="75">
        <f>(INDEX('Resin Fractions'!$A$24:$I$41,MATCH('Waste Estimate from Population'!$A373,'Resin Fractions'!$A$24:$A$41,0),MATCH('Waste Estimate from Population'!J$1,'Resin Fractions'!$A$24:$I$24,0)))*(VLOOKUP($A373,'Waste Per Capita'!$A$3:$C$18,3,FALSE))*$C373</f>
        <v>558.49657793410074</v>
      </c>
      <c r="K373" s="75">
        <f>(INDEX('Resin Fractions'!$A$24:$I$41,MATCH('Waste Estimate from Population'!$A373,'Resin Fractions'!$A$24:$A$41,0),MATCH('Waste Estimate from Population'!K$1,'Resin Fractions'!$A$24:$I$24,0)))*(VLOOKUP($A373,'Waste Per Capita'!$A$3:$C$18,3,FALSE))*$C373</f>
        <v>5247.2380562597173</v>
      </c>
    </row>
    <row r="374" spans="1:11" x14ac:dyDescent="0.2">
      <c r="A374" s="13">
        <v>2014</v>
      </c>
      <c r="B374" s="68" t="s">
        <v>101</v>
      </c>
      <c r="C374" s="70">
        <v>31411</v>
      </c>
      <c r="D374" s="75">
        <f>(INDEX('Resin Fractions'!$A$24:$I$41,MATCH('Waste Estimate from Population'!$A374,'Resin Fractions'!$A$24:$A$41,0),MATCH('Waste Estimate from Population'!D$1,'Resin Fractions'!$A$24:$I$24,0)))*(VLOOKUP($A374,'Waste Per Capita'!$A$3:$C$18,3,FALSE))*$C374</f>
        <v>229.99472761996506</v>
      </c>
      <c r="E374" s="75">
        <f>(INDEX('Resin Fractions'!$A$24:$I$41,MATCH('Waste Estimate from Population'!$A374,'Resin Fractions'!$A$24:$A$41,0),MATCH('Waste Estimate from Population'!E$1,'Resin Fractions'!$A$24:$I$24,0)))*(VLOOKUP($A374,'Waste Per Capita'!$A$3:$C$18,3,FALSE))*$C374</f>
        <v>412.13523032802317</v>
      </c>
      <c r="F374" s="75">
        <f>(INDEX('Resin Fractions'!$A$24:$I$41,MATCH('Waste Estimate from Population'!$A374,'Resin Fractions'!$A$24:$A$41,0),MATCH('Waste Estimate from Population'!F$1,'Resin Fractions'!$A$24:$I$24,0)))*(VLOOKUP($A374,'Waste Per Capita'!$A$3:$C$18,3,FALSE))*$C374</f>
        <v>553.76188520370465</v>
      </c>
      <c r="G374" s="75">
        <f>(INDEX('Resin Fractions'!$A$24:$I$41,MATCH('Waste Estimate from Population'!$A374,'Resin Fractions'!$A$24:$A$41,0),MATCH('Waste Estimate from Population'!G$1,'Resin Fractions'!$A$24:$I$24,0)))*(VLOOKUP($A374,'Waste Per Capita'!$A$3:$C$18,3,FALSE))*$C374</f>
        <v>881.923846349006</v>
      </c>
      <c r="H374" s="75">
        <f>(INDEX('Resin Fractions'!$A$24:$I$41,MATCH('Waste Estimate from Population'!$A374,'Resin Fractions'!$A$24:$A$41,0),MATCH('Waste Estimate from Population'!H$1,'Resin Fractions'!$A$24:$I$24,0)))*(VLOOKUP($A374,'Waste Per Capita'!$A$3:$C$18,3,FALSE))*$C374</f>
        <v>48.121724659958808</v>
      </c>
      <c r="I374" s="75">
        <f>(INDEX('Resin Fractions'!$A$24:$I$41,MATCH('Waste Estimate from Population'!$A374,'Resin Fractions'!$A$24:$A$41,0),MATCH('Waste Estimate from Population'!I$1,'Resin Fractions'!$A$24:$I$24,0)))*(VLOOKUP($A374,'Waste Per Capita'!$A$3:$C$18,3,FALSE))*$C374</f>
        <v>143.68485357579243</v>
      </c>
      <c r="J374" s="75">
        <f>(INDEX('Resin Fractions'!$A$24:$I$41,MATCH('Waste Estimate from Population'!$A374,'Resin Fractions'!$A$24:$A$41,0),MATCH('Waste Estimate from Population'!J$1,'Resin Fractions'!$A$24:$I$24,0)))*(VLOOKUP($A374,'Waste Per Capita'!$A$3:$C$18,3,FALSE))*$C374</f>
        <v>270.34467043947603</v>
      </c>
      <c r="K374" s="75">
        <f>(INDEX('Resin Fractions'!$A$24:$I$41,MATCH('Waste Estimate from Population'!$A374,'Resin Fractions'!$A$24:$A$41,0),MATCH('Waste Estimate from Population'!K$1,'Resin Fractions'!$A$24:$I$24,0)))*(VLOOKUP($A374,'Waste Per Capita'!$A$3:$C$18,3,FALSE))*$C374</f>
        <v>2539.9669381759259</v>
      </c>
    </row>
    <row r="375" spans="1:11" x14ac:dyDescent="0.2">
      <c r="A375" s="13">
        <v>2014</v>
      </c>
      <c r="B375" s="68" t="s">
        <v>102</v>
      </c>
      <c r="C375" s="70">
        <v>10078942</v>
      </c>
      <c r="D375" s="75">
        <f>(INDEX('Resin Fractions'!$A$24:$I$41,MATCH('Waste Estimate from Population'!$A375,'Resin Fractions'!$A$24:$A$41,0),MATCH('Waste Estimate from Population'!D$1,'Resin Fractions'!$A$24:$I$24,0)))*(VLOOKUP($A375,'Waste Per Capita'!$A$3:$C$18,3,FALSE))*$C375</f>
        <v>73799.099678056285</v>
      </c>
      <c r="E375" s="75">
        <f>(INDEX('Resin Fractions'!$A$24:$I$41,MATCH('Waste Estimate from Population'!$A375,'Resin Fractions'!$A$24:$A$41,0),MATCH('Waste Estimate from Population'!E$1,'Resin Fractions'!$A$24:$I$24,0)))*(VLOOKUP($A375,'Waste Per Capita'!$A$3:$C$18,3,FALSE))*$C375</f>
        <v>132243.07034582747</v>
      </c>
      <c r="F375" s="75">
        <f>(INDEX('Resin Fractions'!$A$24:$I$41,MATCH('Waste Estimate from Population'!$A375,'Resin Fractions'!$A$24:$A$41,0),MATCH('Waste Estimate from Population'!F$1,'Resin Fractions'!$A$24:$I$24,0)))*(VLOOKUP($A375,'Waste Per Capita'!$A$3:$C$18,3,FALSE))*$C375</f>
        <v>177687.24086399021</v>
      </c>
      <c r="G375" s="75">
        <f>(INDEX('Resin Fractions'!$A$24:$I$41,MATCH('Waste Estimate from Population'!$A375,'Resin Fractions'!$A$24:$A$41,0),MATCH('Waste Estimate from Population'!G$1,'Resin Fractions'!$A$24:$I$24,0)))*(VLOOKUP($A375,'Waste Per Capita'!$A$3:$C$18,3,FALSE))*$C375</f>
        <v>282985.55588069605</v>
      </c>
      <c r="H375" s="75">
        <f>(INDEX('Resin Fractions'!$A$24:$I$41,MATCH('Waste Estimate from Population'!$A375,'Resin Fractions'!$A$24:$A$41,0),MATCH('Waste Estimate from Population'!H$1,'Resin Fractions'!$A$24:$I$24,0)))*(VLOOKUP($A375,'Waste Per Capita'!$A$3:$C$18,3,FALSE))*$C375</f>
        <v>15440.962458619417</v>
      </c>
      <c r="I375" s="75">
        <f>(INDEX('Resin Fractions'!$A$24:$I$41,MATCH('Waste Estimate from Population'!$A375,'Resin Fractions'!$A$24:$A$41,0),MATCH('Waste Estimate from Population'!I$1,'Resin Fractions'!$A$24:$I$24,0)))*(VLOOKUP($A375,'Waste Per Capita'!$A$3:$C$18,3,FALSE))*$C375</f>
        <v>46104.590922571857</v>
      </c>
      <c r="J375" s="75">
        <f>(INDEX('Resin Fractions'!$A$24:$I$41,MATCH('Waste Estimate from Population'!$A375,'Resin Fractions'!$A$24:$A$41,0),MATCH('Waste Estimate from Population'!J$1,'Resin Fractions'!$A$24:$I$24,0)))*(VLOOKUP($A375,'Waste Per Capita'!$A$3:$C$18,3,FALSE))*$C375</f>
        <v>86746.307133443479</v>
      </c>
      <c r="K375" s="75">
        <f>(INDEX('Resin Fractions'!$A$24:$I$41,MATCH('Waste Estimate from Population'!$A375,'Resin Fractions'!$A$24:$A$41,0),MATCH('Waste Estimate from Population'!K$1,'Resin Fractions'!$A$24:$I$24,0)))*(VLOOKUP($A375,'Waste Per Capita'!$A$3:$C$18,3,FALSE))*$C375</f>
        <v>815006.82728320465</v>
      </c>
    </row>
    <row r="376" spans="1:11" x14ac:dyDescent="0.2">
      <c r="A376" s="13">
        <v>2014</v>
      </c>
      <c r="B376" s="68" t="s">
        <v>103</v>
      </c>
      <c r="C376" s="70">
        <v>153081</v>
      </c>
      <c r="D376" s="75">
        <f>(INDEX('Resin Fractions'!$A$24:$I$41,MATCH('Waste Estimate from Population'!$A376,'Resin Fractions'!$A$24:$A$41,0),MATCH('Waste Estimate from Population'!D$1,'Resin Fractions'!$A$24:$I$24,0)))*(VLOOKUP($A376,'Waste Per Capita'!$A$3:$C$18,3,FALSE))*$C376</f>
        <v>1120.8755817640913</v>
      </c>
      <c r="E376" s="75">
        <f>(INDEX('Resin Fractions'!$A$24:$I$41,MATCH('Waste Estimate from Population'!$A376,'Resin Fractions'!$A$24:$A$41,0),MATCH('Waste Estimate from Population'!E$1,'Resin Fractions'!$A$24:$I$24,0)))*(VLOOKUP($A376,'Waste Per Capita'!$A$3:$C$18,3,FALSE))*$C376</f>
        <v>2008.5343731127348</v>
      </c>
      <c r="F376" s="75">
        <f>(INDEX('Resin Fractions'!$A$24:$I$41,MATCH('Waste Estimate from Population'!$A376,'Resin Fractions'!$A$24:$A$41,0),MATCH('Waste Estimate from Population'!F$1,'Resin Fractions'!$A$24:$I$24,0)))*(VLOOKUP($A376,'Waste Per Capita'!$A$3:$C$18,3,FALSE))*$C376</f>
        <v>2698.7495829126201</v>
      </c>
      <c r="G376" s="75">
        <f>(INDEX('Resin Fractions'!$A$24:$I$41,MATCH('Waste Estimate from Population'!$A376,'Resin Fractions'!$A$24:$A$41,0),MATCH('Waste Estimate from Population'!G$1,'Resin Fractions'!$A$24:$I$24,0)))*(VLOOKUP($A376,'Waste Per Capita'!$A$3:$C$18,3,FALSE))*$C376</f>
        <v>4298.0415880727196</v>
      </c>
      <c r="H376" s="75">
        <f>(INDEX('Resin Fractions'!$A$24:$I$41,MATCH('Waste Estimate from Population'!$A376,'Resin Fractions'!$A$24:$A$41,0),MATCH('Waste Estimate from Population'!H$1,'Resin Fractions'!$A$24:$I$24,0)))*(VLOOKUP($A376,'Waste Per Capita'!$A$3:$C$18,3,FALSE))*$C376</f>
        <v>234.52044610713298</v>
      </c>
      <c r="I376" s="75">
        <f>(INDEX('Resin Fractions'!$A$24:$I$41,MATCH('Waste Estimate from Population'!$A376,'Resin Fractions'!$A$24:$A$41,0),MATCH('Waste Estimate from Population'!I$1,'Resin Fractions'!$A$24:$I$24,0)))*(VLOOKUP($A376,'Waste Per Capita'!$A$3:$C$18,3,FALSE))*$C376</f>
        <v>700.24580784552802</v>
      </c>
      <c r="J376" s="75">
        <f>(INDEX('Resin Fractions'!$A$24:$I$41,MATCH('Waste Estimate from Population'!$A376,'Resin Fractions'!$A$24:$A$41,0),MATCH('Waste Estimate from Population'!J$1,'Resin Fractions'!$A$24:$I$24,0)))*(VLOOKUP($A376,'Waste Per Capita'!$A$3:$C$18,3,FALSE))*$C376</f>
        <v>1317.5203748860408</v>
      </c>
      <c r="K376" s="75">
        <f>(INDEX('Resin Fractions'!$A$24:$I$41,MATCH('Waste Estimate from Population'!$A376,'Resin Fractions'!$A$24:$A$41,0),MATCH('Waste Estimate from Population'!K$1,'Resin Fractions'!$A$24:$I$24,0)))*(VLOOKUP($A376,'Waste Per Capita'!$A$3:$C$18,3,FALSE))*$C376</f>
        <v>12378.487754700865</v>
      </c>
    </row>
    <row r="377" spans="1:11" x14ac:dyDescent="0.2">
      <c r="A377" s="13">
        <v>2014</v>
      </c>
      <c r="B377" s="68" t="s">
        <v>104</v>
      </c>
      <c r="C377" s="70">
        <v>261001</v>
      </c>
      <c r="D377" s="75">
        <f>(INDEX('Resin Fractions'!$A$24:$I$41,MATCH('Waste Estimate from Population'!$A377,'Resin Fractions'!$A$24:$A$41,0),MATCH('Waste Estimate from Population'!D$1,'Resin Fractions'!$A$24:$I$24,0)))*(VLOOKUP($A377,'Waste Per Capita'!$A$3:$C$18,3,FALSE))*$C377</f>
        <v>1911.0774538708893</v>
      </c>
      <c r="E377" s="75">
        <f>(INDEX('Resin Fractions'!$A$24:$I$41,MATCH('Waste Estimate from Population'!$A377,'Resin Fractions'!$A$24:$A$41,0),MATCH('Waste Estimate from Population'!E$1,'Resin Fractions'!$A$24:$I$24,0)))*(VLOOKUP($A377,'Waste Per Capita'!$A$3:$C$18,3,FALSE))*$C377</f>
        <v>3424.5234870218833</v>
      </c>
      <c r="F377" s="75">
        <f>(INDEX('Resin Fractions'!$A$24:$I$41,MATCH('Waste Estimate from Population'!$A377,'Resin Fractions'!$A$24:$A$41,0),MATCH('Waste Estimate from Population'!F$1,'Resin Fractions'!$A$24:$I$24,0)))*(VLOOKUP($A377,'Waste Per Capita'!$A$3:$C$18,3,FALSE))*$C377</f>
        <v>4601.3309286572257</v>
      </c>
      <c r="G377" s="75">
        <f>(INDEX('Resin Fractions'!$A$24:$I$41,MATCH('Waste Estimate from Population'!$A377,'Resin Fractions'!$A$24:$A$41,0),MATCH('Waste Estimate from Population'!G$1,'Resin Fractions'!$A$24:$I$24,0)))*(VLOOKUP($A377,'Waste Per Capita'!$A$3:$C$18,3,FALSE))*$C377</f>
        <v>7328.1018057666715</v>
      </c>
      <c r="H377" s="75">
        <f>(INDEX('Resin Fractions'!$A$24:$I$41,MATCH('Waste Estimate from Population'!$A377,'Resin Fractions'!$A$24:$A$41,0),MATCH('Waste Estimate from Population'!H$1,'Resin Fractions'!$A$24:$I$24,0)))*(VLOOKUP($A377,'Waste Per Capita'!$A$3:$C$18,3,FALSE))*$C377</f>
        <v>399.85413574779244</v>
      </c>
      <c r="I377" s="75">
        <f>(INDEX('Resin Fractions'!$A$24:$I$41,MATCH('Waste Estimate from Population'!$A377,'Resin Fractions'!$A$24:$A$41,0),MATCH('Waste Estimate from Population'!I$1,'Resin Fractions'!$A$24:$I$24,0)))*(VLOOKUP($A377,'Waste Per Capita'!$A$3:$C$18,3,FALSE))*$C377</f>
        <v>1193.9094733735126</v>
      </c>
      <c r="J377" s="75">
        <f>(INDEX('Resin Fractions'!$A$24:$I$41,MATCH('Waste Estimate from Population'!$A377,'Resin Fractions'!$A$24:$A$41,0),MATCH('Waste Estimate from Population'!J$1,'Resin Fractions'!$A$24:$I$24,0)))*(VLOOKUP($A377,'Waste Per Capita'!$A$3:$C$18,3,FALSE))*$C377</f>
        <v>2246.3541221028836</v>
      </c>
      <c r="K377" s="75">
        <f>(INDEX('Resin Fractions'!$A$24:$I$41,MATCH('Waste Estimate from Population'!$A377,'Resin Fractions'!$A$24:$A$41,0),MATCH('Waste Estimate from Population'!K$1,'Resin Fractions'!$A$24:$I$24,0)))*(VLOOKUP($A377,'Waste Per Capita'!$A$3:$C$18,3,FALSE))*$C377</f>
        <v>21105.151406540856</v>
      </c>
    </row>
    <row r="378" spans="1:11" x14ac:dyDescent="0.2">
      <c r="A378" s="13">
        <v>2014</v>
      </c>
      <c r="B378" s="68" t="s">
        <v>105</v>
      </c>
      <c r="C378" s="70">
        <v>18218</v>
      </c>
      <c r="D378" s="75">
        <f>(INDEX('Resin Fractions'!$A$24:$I$41,MATCH('Waste Estimate from Population'!$A378,'Resin Fractions'!$A$24:$A$41,0),MATCH('Waste Estimate from Population'!D$1,'Resin Fractions'!$A$24:$I$24,0)))*(VLOOKUP($A378,'Waste Per Capita'!$A$3:$C$18,3,FALSE))*$C378</f>
        <v>133.39415961862161</v>
      </c>
      <c r="E378" s="75">
        <f>(INDEX('Resin Fractions'!$A$24:$I$41,MATCH('Waste Estimate from Population'!$A378,'Resin Fractions'!$A$24:$A$41,0),MATCH('Waste Estimate from Population'!E$1,'Resin Fractions'!$A$24:$I$24,0)))*(VLOOKUP($A378,'Waste Per Capita'!$A$3:$C$18,3,FALSE))*$C378</f>
        <v>239.03344771309179</v>
      </c>
      <c r="F378" s="75">
        <f>(INDEX('Resin Fractions'!$A$24:$I$41,MATCH('Waste Estimate from Population'!$A378,'Resin Fractions'!$A$24:$A$41,0),MATCH('Waste Estimate from Population'!F$1,'Resin Fractions'!$A$24:$I$24,0)))*(VLOOKUP($A378,'Waste Per Capita'!$A$3:$C$18,3,FALSE))*$C378</f>
        <v>321.17519418805801</v>
      </c>
      <c r="G378" s="75">
        <f>(INDEX('Resin Fractions'!$A$24:$I$41,MATCH('Waste Estimate from Population'!$A378,'Resin Fractions'!$A$24:$A$41,0),MATCH('Waste Estimate from Population'!G$1,'Resin Fractions'!$A$24:$I$24,0)))*(VLOOKUP($A378,'Waste Per Capita'!$A$3:$C$18,3,FALSE))*$C378</f>
        <v>511.50516165630484</v>
      </c>
      <c r="H378" s="75">
        <f>(INDEX('Resin Fractions'!$A$24:$I$41,MATCH('Waste Estimate from Population'!$A378,'Resin Fractions'!$A$24:$A$41,0),MATCH('Waste Estimate from Population'!H$1,'Resin Fractions'!$A$24:$I$24,0)))*(VLOOKUP($A378,'Waste Per Capita'!$A$3:$C$18,3,FALSE))*$C378</f>
        <v>27.910018141897091</v>
      </c>
      <c r="I378" s="75">
        <f>(INDEX('Resin Fractions'!$A$24:$I$41,MATCH('Waste Estimate from Population'!$A378,'Resin Fractions'!$A$24:$A$41,0),MATCH('Waste Estimate from Population'!I$1,'Resin Fractions'!$A$24:$I$24,0)))*(VLOOKUP($A378,'Waste Per Capita'!$A$3:$C$18,3,FALSE))*$C378</f>
        <v>83.335476821616197</v>
      </c>
      <c r="J378" s="75">
        <f>(INDEX('Resin Fractions'!$A$24:$I$41,MATCH('Waste Estimate from Population'!$A378,'Resin Fractions'!$A$24:$A$41,0),MATCH('Waste Estimate from Population'!J$1,'Resin Fractions'!$A$24:$I$24,0)))*(VLOOKUP($A378,'Waste Per Capita'!$A$3:$C$18,3,FALSE))*$C378</f>
        <v>156.79663831353264</v>
      </c>
      <c r="K378" s="75">
        <f>(INDEX('Resin Fractions'!$A$24:$I$41,MATCH('Waste Estimate from Population'!$A378,'Resin Fractions'!$A$24:$A$41,0),MATCH('Waste Estimate from Population'!K$1,'Resin Fractions'!$A$24:$I$24,0)))*(VLOOKUP($A378,'Waste Per Capita'!$A$3:$C$18,3,FALSE))*$C378</f>
        <v>1473.1500964531219</v>
      </c>
    </row>
    <row r="379" spans="1:11" x14ac:dyDescent="0.2">
      <c r="A379" s="13">
        <v>2014</v>
      </c>
      <c r="B379" s="68" t="s">
        <v>106</v>
      </c>
      <c r="C379" s="70">
        <v>88056</v>
      </c>
      <c r="D379" s="75">
        <f>(INDEX('Resin Fractions'!$A$24:$I$41,MATCH('Waste Estimate from Population'!$A379,'Resin Fractions'!$A$24:$A$41,0),MATCH('Waste Estimate from Population'!D$1,'Resin Fractions'!$A$24:$I$24,0)))*(VLOOKUP($A379,'Waste Per Capita'!$A$3:$C$18,3,FALSE))*$C379</f>
        <v>644.75552307483508</v>
      </c>
      <c r="E379" s="75">
        <f>(INDEX('Resin Fractions'!$A$24:$I$41,MATCH('Waste Estimate from Population'!$A379,'Resin Fractions'!$A$24:$A$41,0),MATCH('Waste Estimate from Population'!E$1,'Resin Fractions'!$A$24:$I$24,0)))*(VLOOKUP($A379,'Waste Per Capita'!$A$3:$C$18,3,FALSE))*$C379</f>
        <v>1155.3589456484801</v>
      </c>
      <c r="F379" s="75">
        <f>(INDEX('Resin Fractions'!$A$24:$I$41,MATCH('Waste Estimate from Population'!$A379,'Resin Fractions'!$A$24:$A$41,0),MATCH('Waste Estimate from Population'!F$1,'Resin Fractions'!$A$24:$I$24,0)))*(VLOOKUP($A379,'Waste Per Capita'!$A$3:$C$18,3,FALSE))*$C379</f>
        <v>1552.3879075323107</v>
      </c>
      <c r="G379" s="75">
        <f>(INDEX('Resin Fractions'!$A$24:$I$41,MATCH('Waste Estimate from Population'!$A379,'Resin Fractions'!$A$24:$A$41,0),MATCH('Waste Estimate from Population'!G$1,'Resin Fractions'!$A$24:$I$24,0)))*(VLOOKUP($A379,'Waste Per Capita'!$A$3:$C$18,3,FALSE))*$C379</f>
        <v>2472.3404607974298</v>
      </c>
      <c r="H379" s="75">
        <f>(INDEX('Resin Fractions'!$A$24:$I$41,MATCH('Waste Estimate from Population'!$A379,'Resin Fractions'!$A$24:$A$41,0),MATCH('Waste Estimate from Population'!H$1,'Resin Fractions'!$A$24:$I$24,0)))*(VLOOKUP($A379,'Waste Per Capita'!$A$3:$C$18,3,FALSE))*$C379</f>
        <v>134.9019956912334</v>
      </c>
      <c r="I379" s="75">
        <f>(INDEX('Resin Fractions'!$A$24:$I$41,MATCH('Waste Estimate from Population'!$A379,'Resin Fractions'!$A$24:$A$41,0),MATCH('Waste Estimate from Population'!I$1,'Resin Fractions'!$A$24:$I$24,0)))*(VLOOKUP($A379,'Waste Per Capita'!$A$3:$C$18,3,FALSE))*$C379</f>
        <v>402.79881145044664</v>
      </c>
      <c r="J379" s="75">
        <f>(INDEX('Resin Fractions'!$A$24:$I$41,MATCH('Waste Estimate from Population'!$A379,'Resin Fractions'!$A$24:$A$41,0),MATCH('Waste Estimate from Population'!J$1,'Resin Fractions'!$A$24:$I$24,0)))*(VLOOKUP($A379,'Waste Per Capita'!$A$3:$C$18,3,FALSE))*$C379</f>
        <v>757.87050078693767</v>
      </c>
      <c r="K379" s="75">
        <f>(INDEX('Resin Fractions'!$A$24:$I$41,MATCH('Waste Estimate from Population'!$A379,'Resin Fractions'!$A$24:$A$41,0),MATCH('Waste Estimate from Population'!K$1,'Resin Fractions'!$A$24:$I$24,0)))*(VLOOKUP($A379,'Waste Per Capita'!$A$3:$C$18,3,FALSE))*$C379</f>
        <v>7120.4141449816725</v>
      </c>
    </row>
    <row r="380" spans="1:11" x14ac:dyDescent="0.2">
      <c r="A380" s="13">
        <v>2014</v>
      </c>
      <c r="B380" s="68" t="s">
        <v>107</v>
      </c>
      <c r="C380" s="70">
        <v>265848</v>
      </c>
      <c r="D380" s="75">
        <f>(INDEX('Resin Fractions'!$A$24:$I$41,MATCH('Waste Estimate from Population'!$A380,'Resin Fractions'!$A$24:$A$41,0),MATCH('Waste Estimate from Population'!D$1,'Resin Fractions'!$A$24:$I$24,0)))*(VLOOKUP($A380,'Waste Per Capita'!$A$3:$C$18,3,FALSE))*$C380</f>
        <v>1946.5677103025207</v>
      </c>
      <c r="E380" s="75">
        <f>(INDEX('Resin Fractions'!$A$24:$I$41,MATCH('Waste Estimate from Population'!$A380,'Resin Fractions'!$A$24:$A$41,0),MATCH('Waste Estimate from Population'!E$1,'Resin Fractions'!$A$24:$I$24,0)))*(VLOOKUP($A380,'Waste Per Capita'!$A$3:$C$18,3,FALSE))*$C380</f>
        <v>3488.1196622916909</v>
      </c>
      <c r="F380" s="75">
        <f>(INDEX('Resin Fractions'!$A$24:$I$41,MATCH('Waste Estimate from Population'!$A380,'Resin Fractions'!$A$24:$A$41,0),MATCH('Waste Estimate from Population'!F$1,'Resin Fractions'!$A$24:$I$24,0)))*(VLOOKUP($A380,'Waste Per Capita'!$A$3:$C$18,3,FALSE))*$C380</f>
        <v>4686.7813714187532</v>
      </c>
      <c r="G380" s="75">
        <f>(INDEX('Resin Fractions'!$A$24:$I$41,MATCH('Waste Estimate from Population'!$A380,'Resin Fractions'!$A$24:$A$41,0),MATCH('Waste Estimate from Population'!G$1,'Resin Fractions'!$A$24:$I$24,0)))*(VLOOKUP($A380,'Waste Per Capita'!$A$3:$C$18,3,FALSE))*$C380</f>
        <v>7464.1905926010168</v>
      </c>
      <c r="H380" s="75">
        <f>(INDEX('Resin Fractions'!$A$24:$I$41,MATCH('Waste Estimate from Population'!$A380,'Resin Fractions'!$A$24:$A$41,0),MATCH('Waste Estimate from Population'!H$1,'Resin Fractions'!$A$24:$I$24,0)))*(VLOOKUP($A380,'Waste Per Capita'!$A$3:$C$18,3,FALSE))*$C380</f>
        <v>407.27975095987802</v>
      </c>
      <c r="I380" s="75">
        <f>(INDEX('Resin Fractions'!$A$24:$I$41,MATCH('Waste Estimate from Population'!$A380,'Resin Fractions'!$A$24:$A$41,0),MATCH('Waste Estimate from Population'!I$1,'Resin Fractions'!$A$24:$I$24,0)))*(VLOOKUP($A380,'Waste Per Capita'!$A$3:$C$18,3,FALSE))*$C380</f>
        <v>1216.0813394485137</v>
      </c>
      <c r="J380" s="75">
        <f>(INDEX('Resin Fractions'!$A$24:$I$41,MATCH('Waste Estimate from Population'!$A380,'Resin Fractions'!$A$24:$A$41,0),MATCH('Waste Estimate from Population'!J$1,'Resin Fractions'!$A$24:$I$24,0)))*(VLOOKUP($A380,'Waste Per Capita'!$A$3:$C$18,3,FALSE))*$C380</f>
        <v>2288.0707378623356</v>
      </c>
      <c r="K380" s="75">
        <f>(INDEX('Resin Fractions'!$A$24:$I$41,MATCH('Waste Estimate from Population'!$A380,'Resin Fractions'!$A$24:$A$41,0),MATCH('Waste Estimate from Population'!K$1,'Resin Fractions'!$A$24:$I$24,0)))*(VLOOKUP($A380,'Waste Per Capita'!$A$3:$C$18,3,FALSE))*$C380</f>
        <v>21497.091164884707</v>
      </c>
    </row>
    <row r="381" spans="1:11" x14ac:dyDescent="0.2">
      <c r="A381" s="13">
        <v>2014</v>
      </c>
      <c r="B381" s="68" t="s">
        <v>108</v>
      </c>
      <c r="C381" s="70">
        <v>9636</v>
      </c>
      <c r="D381" s="75">
        <f>(INDEX('Resin Fractions'!$A$24:$I$41,MATCH('Waste Estimate from Population'!$A381,'Resin Fractions'!$A$24:$A$41,0),MATCH('Waste Estimate from Population'!D$1,'Resin Fractions'!$A$24:$I$24,0)))*(VLOOKUP($A381,'Waste Per Capita'!$A$3:$C$18,3,FALSE))*$C381</f>
        <v>70.555830611759689</v>
      </c>
      <c r="E381" s="75">
        <f>(INDEX('Resin Fractions'!$A$24:$I$41,MATCH('Waste Estimate from Population'!$A381,'Resin Fractions'!$A$24:$A$41,0),MATCH('Waste Estimate from Population'!E$1,'Resin Fractions'!$A$24:$I$24,0)))*(VLOOKUP($A381,'Waste Per Capita'!$A$3:$C$18,3,FALSE))*$C381</f>
        <v>126.43134823599475</v>
      </c>
      <c r="F381" s="75">
        <f>(INDEX('Resin Fractions'!$A$24:$I$41,MATCH('Waste Estimate from Population'!$A381,'Resin Fractions'!$A$24:$A$41,0),MATCH('Waste Estimate from Population'!F$1,'Resin Fractions'!$A$24:$I$24,0)))*(VLOOKUP($A381,'Waste Per Capita'!$A$3:$C$18,3,FALSE))*$C381</f>
        <v>169.87837145658838</v>
      </c>
      <c r="G381" s="75">
        <f>(INDEX('Resin Fractions'!$A$24:$I$41,MATCH('Waste Estimate from Population'!$A381,'Resin Fractions'!$A$24:$A$41,0),MATCH('Waste Estimate from Population'!G$1,'Resin Fractions'!$A$24:$I$24,0)))*(VLOOKUP($A381,'Waste Per Capita'!$A$3:$C$18,3,FALSE))*$C381</f>
        <v>270.54911284005669</v>
      </c>
      <c r="H381" s="75">
        <f>(INDEX('Resin Fractions'!$A$24:$I$41,MATCH('Waste Estimate from Population'!$A381,'Resin Fractions'!$A$24:$A$41,0),MATCH('Waste Estimate from Population'!H$1,'Resin Fractions'!$A$24:$I$24,0)))*(VLOOKUP($A381,'Waste Per Capita'!$A$3:$C$18,3,FALSE))*$C381</f>
        <v>14.762374290005509</v>
      </c>
      <c r="I381" s="75">
        <f>(INDEX('Resin Fractions'!$A$24:$I$41,MATCH('Waste Estimate from Population'!$A381,'Resin Fractions'!$A$24:$A$41,0),MATCH('Waste Estimate from Population'!I$1,'Resin Fractions'!$A$24:$I$24,0)))*(VLOOKUP($A381,'Waste Per Capita'!$A$3:$C$18,3,FALSE))*$C381</f>
        <v>44.078419950219221</v>
      </c>
      <c r="J381" s="75">
        <f>(INDEX('Resin Fractions'!$A$24:$I$41,MATCH('Waste Estimate from Population'!$A381,'Resin Fractions'!$A$24:$A$41,0),MATCH('Waste Estimate from Population'!J$1,'Resin Fractions'!$A$24:$I$24,0)))*(VLOOKUP($A381,'Waste Per Capita'!$A$3:$C$18,3,FALSE))*$C381</f>
        <v>82.934043626589116</v>
      </c>
      <c r="K381" s="75">
        <f>(INDEX('Resin Fractions'!$A$24:$I$41,MATCH('Waste Estimate from Population'!$A381,'Resin Fractions'!$A$24:$A$41,0),MATCH('Waste Estimate from Population'!K$1,'Resin Fractions'!$A$24:$I$24,0)))*(VLOOKUP($A381,'Waste Per Capita'!$A$3:$C$18,3,FALSE))*$C381</f>
        <v>779.18950101121322</v>
      </c>
    </row>
    <row r="382" spans="1:11" x14ac:dyDescent="0.2">
      <c r="A382" s="13">
        <v>2014</v>
      </c>
      <c r="B382" s="68" t="s">
        <v>109</v>
      </c>
      <c r="C382" s="70">
        <v>13806</v>
      </c>
      <c r="D382" s="75">
        <f>(INDEX('Resin Fractions'!$A$24:$I$41,MATCH('Waste Estimate from Population'!$A382,'Resin Fractions'!$A$24:$A$41,0),MATCH('Waste Estimate from Population'!D$1,'Resin Fractions'!$A$24:$I$24,0)))*(VLOOKUP($A382,'Waste Per Capita'!$A$3:$C$18,3,FALSE))*$C382</f>
        <v>101.08902007326216</v>
      </c>
      <c r="E382" s="75">
        <f>(INDEX('Resin Fractions'!$A$24:$I$41,MATCH('Waste Estimate from Population'!$A382,'Resin Fractions'!$A$24:$A$41,0),MATCH('Waste Estimate from Population'!E$1,'Resin Fractions'!$A$24:$I$24,0)))*(VLOOKUP($A382,'Waste Per Capita'!$A$3:$C$18,3,FALSE))*$C382</f>
        <v>181.14478972043833</v>
      </c>
      <c r="F382" s="75">
        <f>(INDEX('Resin Fractions'!$A$24:$I$41,MATCH('Waste Estimate from Population'!$A382,'Resin Fractions'!$A$24:$A$41,0),MATCH('Waste Estimate from Population'!F$1,'Resin Fractions'!$A$24:$I$24,0)))*(VLOOKUP($A382,'Waste Per Capita'!$A$3:$C$18,3,FALSE))*$C382</f>
        <v>243.39360692503729</v>
      </c>
      <c r="G382" s="75">
        <f>(INDEX('Resin Fractions'!$A$24:$I$41,MATCH('Waste Estimate from Population'!$A382,'Resin Fractions'!$A$24:$A$41,0),MATCH('Waste Estimate from Population'!G$1,'Resin Fractions'!$A$24:$I$24,0)))*(VLOOKUP($A382,'Waste Per Capita'!$A$3:$C$18,3,FALSE))*$C382</f>
        <v>387.62983103671888</v>
      </c>
      <c r="H382" s="75">
        <f>(INDEX('Resin Fractions'!$A$24:$I$41,MATCH('Waste Estimate from Population'!$A382,'Resin Fractions'!$A$24:$A$41,0),MATCH('Waste Estimate from Population'!H$1,'Resin Fractions'!$A$24:$I$24,0)))*(VLOOKUP($A382,'Waste Per Capita'!$A$3:$C$18,3,FALSE))*$C382</f>
        <v>21.150823936053971</v>
      </c>
      <c r="I382" s="75">
        <f>(INDEX('Resin Fractions'!$A$24:$I$41,MATCH('Waste Estimate from Population'!$A382,'Resin Fractions'!$A$24:$A$41,0),MATCH('Waste Estimate from Population'!I$1,'Resin Fractions'!$A$24:$I$24,0)))*(VLOOKUP($A382,'Waste Per Capita'!$A$3:$C$18,3,FALSE))*$C382</f>
        <v>63.153452244990298</v>
      </c>
      <c r="J382" s="75">
        <f>(INDEX('Resin Fractions'!$A$24:$I$41,MATCH('Waste Estimate from Population'!$A382,'Resin Fractions'!$A$24:$A$41,0),MATCH('Waste Estimate from Population'!J$1,'Resin Fractions'!$A$24:$I$24,0)))*(VLOOKUP($A382,'Waste Per Capita'!$A$3:$C$18,3,FALSE))*$C382</f>
        <v>118.82393174643933</v>
      </c>
      <c r="K382" s="75">
        <f>(INDEX('Resin Fractions'!$A$24:$I$41,MATCH('Waste Estimate from Population'!$A382,'Resin Fractions'!$A$24:$A$41,0),MATCH('Waste Estimate from Population'!K$1,'Resin Fractions'!$A$24:$I$24,0)))*(VLOOKUP($A382,'Waste Per Capita'!$A$3:$C$18,3,FALSE))*$C382</f>
        <v>1116.3854556829401</v>
      </c>
    </row>
    <row r="383" spans="1:11" x14ac:dyDescent="0.2">
      <c r="A383" s="13">
        <v>2014</v>
      </c>
      <c r="B383" s="68" t="s">
        <v>110</v>
      </c>
      <c r="C383" s="70">
        <v>427733</v>
      </c>
      <c r="D383" s="75">
        <f>(INDEX('Resin Fractions'!$A$24:$I$41,MATCH('Waste Estimate from Population'!$A383,'Resin Fractions'!$A$24:$A$41,0),MATCH('Waste Estimate from Population'!D$1,'Resin Fractions'!$A$24:$I$24,0)))*(VLOOKUP($A383,'Waste Per Capita'!$A$3:$C$18,3,FALSE))*$C383</f>
        <v>3131.9071290016404</v>
      </c>
      <c r="E383" s="75">
        <f>(INDEX('Resin Fractions'!$A$24:$I$41,MATCH('Waste Estimate from Population'!$A383,'Resin Fractions'!$A$24:$A$41,0),MATCH('Waste Estimate from Population'!E$1,'Resin Fractions'!$A$24:$I$24,0)))*(VLOOKUP($A383,'Waste Per Capita'!$A$3:$C$18,3,FALSE))*$C383</f>
        <v>5612.1689368022771</v>
      </c>
      <c r="F383" s="75">
        <f>(INDEX('Resin Fractions'!$A$24:$I$41,MATCH('Waste Estimate from Population'!$A383,'Resin Fractions'!$A$24:$A$41,0),MATCH('Waste Estimate from Population'!F$1,'Resin Fractions'!$A$24:$I$24,0)))*(VLOOKUP($A383,'Waste Per Capita'!$A$3:$C$18,3,FALSE))*$C383</f>
        <v>7540.7415378000123</v>
      </c>
      <c r="G383" s="75">
        <f>(INDEX('Resin Fractions'!$A$24:$I$41,MATCH('Waste Estimate from Population'!$A383,'Resin Fractions'!$A$24:$A$41,0),MATCH('Waste Estimate from Population'!G$1,'Resin Fractions'!$A$24:$I$24,0)))*(VLOOKUP($A383,'Waste Per Capita'!$A$3:$C$18,3,FALSE))*$C383</f>
        <v>12009.421303696137</v>
      </c>
      <c r="H383" s="75">
        <f>(INDEX('Resin Fractions'!$A$24:$I$41,MATCH('Waste Estimate from Population'!$A383,'Resin Fractions'!$A$24:$A$41,0),MATCH('Waste Estimate from Population'!H$1,'Resin Fractions'!$A$24:$I$24,0)))*(VLOOKUP($A383,'Waste Per Capita'!$A$3:$C$18,3,FALSE))*$C383</f>
        <v>655.28794543243328</v>
      </c>
      <c r="I383" s="75">
        <f>(INDEX('Resin Fractions'!$A$24:$I$41,MATCH('Waste Estimate from Population'!$A383,'Resin Fractions'!$A$24:$A$41,0),MATCH('Waste Estimate from Population'!I$1,'Resin Fractions'!$A$24:$I$24,0)))*(VLOOKUP($A383,'Waste Per Capita'!$A$3:$C$18,3,FALSE))*$C383</f>
        <v>1956.5997094818511</v>
      </c>
      <c r="J383" s="75">
        <f>(INDEX('Resin Fractions'!$A$24:$I$41,MATCH('Waste Estimate from Population'!$A383,'Resin Fractions'!$A$24:$A$41,0),MATCH('Waste Estimate from Population'!J$1,'Resin Fractions'!$A$24:$I$24,0)))*(VLOOKUP($A383,'Waste Per Capita'!$A$3:$C$18,3,FALSE))*$C383</f>
        <v>3681.3643921265925</v>
      </c>
      <c r="K383" s="75">
        <f>(INDEX('Resin Fractions'!$A$24:$I$41,MATCH('Waste Estimate from Population'!$A383,'Resin Fractions'!$A$24:$A$41,0),MATCH('Waste Estimate from Population'!K$1,'Resin Fractions'!$A$24:$I$24,0)))*(VLOOKUP($A383,'Waste Per Capita'!$A$3:$C$18,3,FALSE))*$C383</f>
        <v>34587.490954340938</v>
      </c>
    </row>
    <row r="384" spans="1:11" x14ac:dyDescent="0.2">
      <c r="A384" s="13">
        <v>2014</v>
      </c>
      <c r="B384" s="68" t="s">
        <v>111</v>
      </c>
      <c r="C384" s="70">
        <v>140382</v>
      </c>
      <c r="D384" s="75">
        <f>(INDEX('Resin Fractions'!$A$24:$I$41,MATCH('Waste Estimate from Population'!$A384,'Resin Fractions'!$A$24:$A$41,0),MATCH('Waste Estimate from Population'!D$1,'Resin Fractions'!$A$24:$I$24,0)))*(VLOOKUP($A384,'Waste Per Capita'!$A$3:$C$18,3,FALSE))*$C384</f>
        <v>1027.8921350083072</v>
      </c>
      <c r="E384" s="75">
        <f>(INDEX('Resin Fractions'!$A$24:$I$41,MATCH('Waste Estimate from Population'!$A384,'Resin Fractions'!$A$24:$A$41,0),MATCH('Waste Estimate from Population'!E$1,'Resin Fractions'!$A$24:$I$24,0)))*(VLOOKUP($A384,'Waste Per Capita'!$A$3:$C$18,3,FALSE))*$C384</f>
        <v>1841.9142308079511</v>
      </c>
      <c r="F384" s="75">
        <f>(INDEX('Resin Fractions'!$A$24:$I$41,MATCH('Waste Estimate from Population'!$A384,'Resin Fractions'!$A$24:$A$41,0),MATCH('Waste Estimate from Population'!F$1,'Resin Fractions'!$A$24:$I$24,0)))*(VLOOKUP($A384,'Waste Per Capita'!$A$3:$C$18,3,FALSE))*$C384</f>
        <v>2474.8718910148186</v>
      </c>
      <c r="G384" s="75">
        <f>(INDEX('Resin Fractions'!$A$24:$I$41,MATCH('Waste Estimate from Population'!$A384,'Resin Fractions'!$A$24:$A$41,0),MATCH('Waste Estimate from Population'!G$1,'Resin Fractions'!$A$24:$I$24,0)))*(VLOOKUP($A384,'Waste Per Capita'!$A$3:$C$18,3,FALSE))*$C384</f>
        <v>3941.4928973342508</v>
      </c>
      <c r="H384" s="75">
        <f>(INDEX('Resin Fractions'!$A$24:$I$41,MATCH('Waste Estimate from Population'!$A384,'Resin Fractions'!$A$24:$A$41,0),MATCH('Waste Estimate from Population'!H$1,'Resin Fractions'!$A$24:$I$24,0)))*(VLOOKUP($A384,'Waste Per Capita'!$A$3:$C$18,3,FALSE))*$C384</f>
        <v>215.0655487317926</v>
      </c>
      <c r="I384" s="75">
        <f>(INDEX('Resin Fractions'!$A$24:$I$41,MATCH('Waste Estimate from Population'!$A384,'Resin Fractions'!$A$24:$A$41,0),MATCH('Waste Estimate from Population'!I$1,'Resin Fractions'!$A$24:$I$24,0)))*(VLOOKUP($A384,'Waste Per Capita'!$A$3:$C$18,3,FALSE))*$C384</f>
        <v>642.15615913778277</v>
      </c>
      <c r="J384" s="75">
        <f>(INDEX('Resin Fractions'!$A$24:$I$41,MATCH('Waste Estimate from Population'!$A384,'Resin Fractions'!$A$24:$A$41,0),MATCH('Waste Estimate from Population'!J$1,'Resin Fractions'!$A$24:$I$24,0)))*(VLOOKUP($A384,'Waste Per Capita'!$A$3:$C$18,3,FALSE))*$C384</f>
        <v>1208.224046532569</v>
      </c>
      <c r="K384" s="75">
        <f>(INDEX('Resin Fractions'!$A$24:$I$41,MATCH('Waste Estimate from Population'!$A384,'Resin Fractions'!$A$24:$A$41,0),MATCH('Waste Estimate from Population'!K$1,'Resin Fractions'!$A$24:$I$24,0)))*(VLOOKUP($A384,'Waste Per Capita'!$A$3:$C$18,3,FALSE))*$C384</f>
        <v>11351.61690856747</v>
      </c>
    </row>
    <row r="385" spans="1:11" x14ac:dyDescent="0.2">
      <c r="A385" s="13">
        <v>2014</v>
      </c>
      <c r="B385" s="68" t="s">
        <v>112</v>
      </c>
      <c r="C385" s="70">
        <v>97764</v>
      </c>
      <c r="D385" s="75">
        <f>(INDEX('Resin Fractions'!$A$24:$I$41,MATCH('Waste Estimate from Population'!$A385,'Resin Fractions'!$A$24:$A$41,0),MATCH('Waste Estimate from Population'!D$1,'Resin Fractions'!$A$24:$I$24,0)))*(VLOOKUP($A385,'Waste Per Capita'!$A$3:$C$18,3,FALSE))*$C385</f>
        <v>715.83854544708117</v>
      </c>
      <c r="E385" s="75">
        <f>(INDEX('Resin Fractions'!$A$24:$I$41,MATCH('Waste Estimate from Population'!$A385,'Resin Fractions'!$A$24:$A$41,0),MATCH('Waste Estimate from Population'!E$1,'Resin Fractions'!$A$24:$I$24,0)))*(VLOOKUP($A385,'Waste Per Capita'!$A$3:$C$18,3,FALSE))*$C385</f>
        <v>1282.734986399314</v>
      </c>
      <c r="F385" s="75">
        <f>(INDEX('Resin Fractions'!$A$24:$I$41,MATCH('Waste Estimate from Population'!$A385,'Resin Fractions'!$A$24:$A$41,0),MATCH('Waste Estimate from Population'!F$1,'Resin Fractions'!$A$24:$I$24,0)))*(VLOOKUP($A385,'Waste Per Capita'!$A$3:$C$18,3,FALSE))*$C385</f>
        <v>1723.5356067955486</v>
      </c>
      <c r="G385" s="75">
        <f>(INDEX('Resin Fractions'!$A$24:$I$41,MATCH('Waste Estimate from Population'!$A385,'Resin Fractions'!$A$24:$A$41,0),MATCH('Waste Estimate from Population'!G$1,'Resin Fractions'!$A$24:$I$24,0)))*(VLOOKUP($A385,'Waste Per Capita'!$A$3:$C$18,3,FALSE))*$C385</f>
        <v>2744.9111112178607</v>
      </c>
      <c r="H385" s="75">
        <f>(INDEX('Resin Fractions'!$A$24:$I$41,MATCH('Waste Estimate from Population'!$A385,'Resin Fractions'!$A$24:$A$41,0),MATCH('Waste Estimate from Population'!H$1,'Resin Fractions'!$A$24:$I$24,0)))*(VLOOKUP($A385,'Waste Per Capita'!$A$3:$C$18,3,FALSE))*$C385</f>
        <v>149.7746741477894</v>
      </c>
      <c r="I385" s="75">
        <f>(INDEX('Resin Fractions'!$A$24:$I$41,MATCH('Waste Estimate from Population'!$A385,'Resin Fractions'!$A$24:$A$41,0),MATCH('Waste Estimate from Population'!I$1,'Resin Fractions'!$A$24:$I$24,0)))*(VLOOKUP($A385,'Waste Per Capita'!$A$3:$C$18,3,FALSE))*$C385</f>
        <v>447.20658447625902</v>
      </c>
      <c r="J385" s="75">
        <f>(INDEX('Resin Fractions'!$A$24:$I$41,MATCH('Waste Estimate from Population'!$A385,'Resin Fractions'!$A$24:$A$41,0),MATCH('Waste Estimate from Population'!J$1,'Resin Fractions'!$A$24:$I$24,0)))*(VLOOKUP($A385,'Waste Per Capita'!$A$3:$C$18,3,FALSE))*$C385</f>
        <v>841.42422593502067</v>
      </c>
      <c r="K385" s="75">
        <f>(INDEX('Resin Fractions'!$A$24:$I$41,MATCH('Waste Estimate from Population'!$A385,'Resin Fractions'!$A$24:$A$41,0),MATCH('Waste Estimate from Population'!K$1,'Resin Fractions'!$A$24:$I$24,0)))*(VLOOKUP($A385,'Waste Per Capita'!$A$3:$C$18,3,FALSE))*$C385</f>
        <v>7905.4257344188727</v>
      </c>
    </row>
    <row r="386" spans="1:11" x14ac:dyDescent="0.2">
      <c r="A386" s="13">
        <v>2014</v>
      </c>
      <c r="B386" s="68" t="s">
        <v>113</v>
      </c>
      <c r="C386" s="70">
        <v>3122962</v>
      </c>
      <c r="D386" s="75">
        <f>(INDEX('Resin Fractions'!$A$24:$I$41,MATCH('Waste Estimate from Population'!$A386,'Resin Fractions'!$A$24:$A$41,0),MATCH('Waste Estimate from Population'!D$1,'Resin Fractions'!$A$24:$I$24,0)))*(VLOOKUP($A386,'Waste Per Capita'!$A$3:$C$18,3,FALSE))*$C386</f>
        <v>22866.66437100065</v>
      </c>
      <c r="E386" s="75">
        <f>(INDEX('Resin Fractions'!$A$24:$I$41,MATCH('Waste Estimate from Population'!$A386,'Resin Fractions'!$A$24:$A$41,0),MATCH('Waste Estimate from Population'!E$1,'Resin Fractions'!$A$24:$I$24,0)))*(VLOOKUP($A386,'Waste Per Capita'!$A$3:$C$18,3,FALSE))*$C386</f>
        <v>40975.539243439045</v>
      </c>
      <c r="F386" s="75">
        <f>(INDEX('Resin Fractions'!$A$24:$I$41,MATCH('Waste Estimate from Population'!$A386,'Resin Fractions'!$A$24:$A$41,0),MATCH('Waste Estimate from Population'!F$1,'Resin Fractions'!$A$24:$I$24,0)))*(VLOOKUP($A386,'Waste Per Capita'!$A$3:$C$18,3,FALSE))*$C386</f>
        <v>55056.423690412012</v>
      </c>
      <c r="G386" s="75">
        <f>(INDEX('Resin Fractions'!$A$24:$I$41,MATCH('Waste Estimate from Population'!$A386,'Resin Fractions'!$A$24:$A$41,0),MATCH('Waste Estimate from Population'!G$1,'Resin Fractions'!$A$24:$I$24,0)))*(VLOOKUP($A386,'Waste Per Capita'!$A$3:$C$18,3,FALSE))*$C386</f>
        <v>87683.125626111374</v>
      </c>
      <c r="H386" s="75">
        <f>(INDEX('Resin Fractions'!$A$24:$I$41,MATCH('Waste Estimate from Population'!$A386,'Resin Fractions'!$A$24:$A$41,0),MATCH('Waste Estimate from Population'!H$1,'Resin Fractions'!$A$24:$I$24,0)))*(VLOOKUP($A386,'Waste Per Capita'!$A$3:$C$18,3,FALSE))*$C386</f>
        <v>4784.3850080390393</v>
      </c>
      <c r="I386" s="75">
        <f>(INDEX('Resin Fractions'!$A$24:$I$41,MATCH('Waste Estimate from Population'!$A386,'Resin Fractions'!$A$24:$A$41,0),MATCH('Waste Estimate from Population'!I$1,'Resin Fractions'!$A$24:$I$24,0)))*(VLOOKUP($A386,'Waste Per Capita'!$A$3:$C$18,3,FALSE))*$C386</f>
        <v>14285.515828619398</v>
      </c>
      <c r="J386" s="75">
        <f>(INDEX('Resin Fractions'!$A$24:$I$41,MATCH('Waste Estimate from Population'!$A386,'Resin Fractions'!$A$24:$A$41,0),MATCH('Waste Estimate from Population'!J$1,'Resin Fractions'!$A$24:$I$24,0)))*(VLOOKUP($A386,'Waste Per Capita'!$A$3:$C$18,3,FALSE))*$C386</f>
        <v>26878.358940657949</v>
      </c>
      <c r="K386" s="75">
        <f>(INDEX('Resin Fractions'!$A$24:$I$41,MATCH('Waste Estimate from Population'!$A386,'Resin Fractions'!$A$24:$A$41,0),MATCH('Waste Estimate from Population'!K$1,'Resin Fractions'!$A$24:$I$24,0)))*(VLOOKUP($A386,'Waste Per Capita'!$A$3:$C$18,3,FALSE))*$C386</f>
        <v>252530.01270827942</v>
      </c>
    </row>
    <row r="387" spans="1:11" x14ac:dyDescent="0.2">
      <c r="A387" s="13">
        <v>2014</v>
      </c>
      <c r="B387" s="68" t="s">
        <v>114</v>
      </c>
      <c r="C387" s="70">
        <v>368059</v>
      </c>
      <c r="D387" s="75">
        <f>(INDEX('Resin Fractions'!$A$24:$I$41,MATCH('Waste Estimate from Population'!$A387,'Resin Fractions'!$A$24:$A$41,0),MATCH('Waste Estimate from Population'!D$1,'Resin Fractions'!$A$24:$I$24,0)))*(VLOOKUP($A387,'Waste Per Capita'!$A$3:$C$18,3,FALSE))*$C387</f>
        <v>2694.96766906742</v>
      </c>
      <c r="E387" s="75">
        <f>(INDEX('Resin Fractions'!$A$24:$I$41,MATCH('Waste Estimate from Population'!$A387,'Resin Fractions'!$A$24:$A$41,0),MATCH('Waste Estimate from Population'!E$1,'Resin Fractions'!$A$24:$I$24,0)))*(VLOOKUP($A387,'Waste Per Capita'!$A$3:$C$18,3,FALSE))*$C387</f>
        <v>4829.2025322117051</v>
      </c>
      <c r="F387" s="75">
        <f>(INDEX('Resin Fractions'!$A$24:$I$41,MATCH('Waste Estimate from Population'!$A387,'Resin Fractions'!$A$24:$A$41,0),MATCH('Waste Estimate from Population'!F$1,'Resin Fractions'!$A$24:$I$24,0)))*(VLOOKUP($A387,'Waste Per Capita'!$A$3:$C$18,3,FALSE))*$C387</f>
        <v>6488.7155998277776</v>
      </c>
      <c r="G387" s="75">
        <f>(INDEX('Resin Fractions'!$A$24:$I$41,MATCH('Waste Estimate from Population'!$A387,'Resin Fractions'!$A$24:$A$41,0),MATCH('Waste Estimate from Population'!G$1,'Resin Fractions'!$A$24:$I$24,0)))*(VLOOKUP($A387,'Waste Per Capita'!$A$3:$C$18,3,FALSE))*$C387</f>
        <v>10333.959726317811</v>
      </c>
      <c r="H387" s="75">
        <f>(INDEX('Resin Fractions'!$A$24:$I$41,MATCH('Waste Estimate from Population'!$A387,'Resin Fractions'!$A$24:$A$41,0),MATCH('Waste Estimate from Population'!H$1,'Resin Fractions'!$A$24:$I$24,0)))*(VLOOKUP($A387,'Waste Per Capita'!$A$3:$C$18,3,FALSE))*$C387</f>
        <v>563.86723939447256</v>
      </c>
      <c r="I387" s="75">
        <f>(INDEX('Resin Fractions'!$A$24:$I$41,MATCH('Waste Estimate from Population'!$A387,'Resin Fractions'!$A$24:$A$41,0),MATCH('Waste Estimate from Population'!I$1,'Resin Fractions'!$A$24:$I$24,0)))*(VLOOKUP($A387,'Waste Per Capita'!$A$3:$C$18,3,FALSE))*$C387</f>
        <v>1683.6300506909231</v>
      </c>
      <c r="J387" s="75">
        <f>(INDEX('Resin Fractions'!$A$24:$I$41,MATCH('Waste Estimate from Population'!$A387,'Resin Fractions'!$A$24:$A$41,0),MATCH('Waste Estimate from Population'!J$1,'Resin Fractions'!$A$24:$I$24,0)))*(VLOOKUP($A387,'Waste Per Capita'!$A$3:$C$18,3,FALSE))*$C387</f>
        <v>3167.7689044373979</v>
      </c>
      <c r="K387" s="75">
        <f>(INDEX('Resin Fractions'!$A$24:$I$41,MATCH('Waste Estimate from Population'!$A387,'Resin Fractions'!$A$24:$A$41,0),MATCH('Waste Estimate from Population'!K$1,'Resin Fractions'!$A$24:$I$24,0)))*(VLOOKUP($A387,'Waste Per Capita'!$A$3:$C$18,3,FALSE))*$C387</f>
        <v>29762.111721947502</v>
      </c>
    </row>
    <row r="388" spans="1:11" x14ac:dyDescent="0.2">
      <c r="A388" s="13">
        <v>2014</v>
      </c>
      <c r="B388" s="68" t="s">
        <v>115</v>
      </c>
      <c r="C388" s="70">
        <v>18533</v>
      </c>
      <c r="D388" s="75">
        <f>(INDEX('Resin Fractions'!$A$24:$I$41,MATCH('Waste Estimate from Population'!$A388,'Resin Fractions'!$A$24:$A$41,0),MATCH('Waste Estimate from Population'!D$1,'Resin Fractions'!$A$24:$I$24,0)))*(VLOOKUP($A388,'Waste Per Capita'!$A$3:$C$18,3,FALSE))*$C388</f>
        <v>135.70062357074951</v>
      </c>
      <c r="E388" s="75">
        <f>(INDEX('Resin Fractions'!$A$24:$I$41,MATCH('Waste Estimate from Population'!$A388,'Resin Fractions'!$A$24:$A$41,0),MATCH('Waste Estimate from Population'!E$1,'Resin Fractions'!$A$24:$I$24,0)))*(VLOOKUP($A388,'Waste Per Capita'!$A$3:$C$18,3,FALSE))*$C388</f>
        <v>243.16647746551376</v>
      </c>
      <c r="F388" s="75">
        <f>(INDEX('Resin Fractions'!$A$24:$I$41,MATCH('Waste Estimate from Population'!$A388,'Resin Fractions'!$A$24:$A$41,0),MATCH('Waste Estimate from Population'!F$1,'Resin Fractions'!$A$24:$I$24,0)))*(VLOOKUP($A388,'Waste Per Capita'!$A$3:$C$18,3,FALSE))*$C388</f>
        <v>326.72850334214951</v>
      </c>
      <c r="G388" s="75">
        <f>(INDEX('Resin Fractions'!$A$24:$I$41,MATCH('Waste Estimate from Population'!$A388,'Resin Fractions'!$A$24:$A$41,0),MATCH('Waste Estimate from Population'!G$1,'Resin Fractions'!$A$24:$I$24,0)))*(VLOOKUP($A388,'Waste Per Capita'!$A$3:$C$18,3,FALSE))*$C388</f>
        <v>520.34938857044119</v>
      </c>
      <c r="H388" s="75">
        <f>(INDEX('Resin Fractions'!$A$24:$I$41,MATCH('Waste Estimate from Population'!$A388,'Resin Fractions'!$A$24:$A$41,0),MATCH('Waste Estimate from Population'!H$1,'Resin Fractions'!$A$24:$I$24,0)))*(VLOOKUP($A388,'Waste Per Capita'!$A$3:$C$18,3,FALSE))*$C388</f>
        <v>28.392598870555428</v>
      </c>
      <c r="I388" s="75">
        <f>(INDEX('Resin Fractions'!$A$24:$I$41,MATCH('Waste Estimate from Population'!$A388,'Resin Fractions'!$A$24:$A$41,0),MATCH('Waste Estimate from Population'!I$1,'Resin Fractions'!$A$24:$I$24,0)))*(VLOOKUP($A388,'Waste Per Capita'!$A$3:$C$18,3,FALSE))*$C388</f>
        <v>84.776396527336317</v>
      </c>
      <c r="J388" s="75">
        <f>(INDEX('Resin Fractions'!$A$24:$I$41,MATCH('Waste Estimate from Population'!$A388,'Resin Fractions'!$A$24:$A$41,0),MATCH('Waste Estimate from Population'!J$1,'Resin Fractions'!$A$24:$I$24,0)))*(VLOOKUP($A388,'Waste Per Capita'!$A$3:$C$18,3,FALSE))*$C388</f>
        <v>159.5077449700681</v>
      </c>
      <c r="K388" s="75">
        <f>(INDEX('Resin Fractions'!$A$24:$I$41,MATCH('Waste Estimate from Population'!$A388,'Resin Fractions'!$A$24:$A$41,0),MATCH('Waste Estimate from Population'!K$1,'Resin Fractions'!$A$24:$I$24,0)))*(VLOOKUP($A388,'Waste Per Capita'!$A$3:$C$18,3,FALSE))*$C388</f>
        <v>1498.6217333168136</v>
      </c>
    </row>
    <row r="389" spans="1:11" x14ac:dyDescent="0.2">
      <c r="A389" s="13">
        <v>2014</v>
      </c>
      <c r="B389" s="68" t="s">
        <v>116</v>
      </c>
      <c r="C389" s="70">
        <v>2290907</v>
      </c>
      <c r="D389" s="75">
        <f>(INDEX('Resin Fractions'!$A$24:$I$41,MATCH('Waste Estimate from Population'!$A389,'Resin Fractions'!$A$24:$A$41,0),MATCH('Waste Estimate from Population'!D$1,'Resin Fractions'!$A$24:$I$24,0)))*(VLOOKUP($A389,'Waste Per Capita'!$A$3:$C$18,3,FALSE))*$C389</f>
        <v>16774.267978341068</v>
      </c>
      <c r="E389" s="75">
        <f>(INDEX('Resin Fractions'!$A$24:$I$41,MATCH('Waste Estimate from Population'!$A389,'Resin Fractions'!$A$24:$A$41,0),MATCH('Waste Estimate from Population'!E$1,'Resin Fractions'!$A$24:$I$24,0)))*(VLOOKUP($A389,'Waste Per Capita'!$A$3:$C$18,3,FALSE))*$C389</f>
        <v>30058.370765180367</v>
      </c>
      <c r="F389" s="75">
        <f>(INDEX('Resin Fractions'!$A$24:$I$41,MATCH('Waste Estimate from Population'!$A389,'Resin Fractions'!$A$24:$A$41,0),MATCH('Waste Estimate from Population'!F$1,'Resin Fractions'!$A$24:$I$24,0)))*(VLOOKUP($A389,'Waste Per Capita'!$A$3:$C$18,3,FALSE))*$C389</f>
        <v>40387.666077054644</v>
      </c>
      <c r="G389" s="75">
        <f>(INDEX('Resin Fractions'!$A$24:$I$41,MATCH('Waste Estimate from Population'!$A389,'Resin Fractions'!$A$24:$A$41,0),MATCH('Waste Estimate from Population'!G$1,'Resin Fractions'!$A$24:$I$24,0)))*(VLOOKUP($A389,'Waste Per Capita'!$A$3:$C$18,3,FALSE))*$C389</f>
        <v>64321.591578359883</v>
      </c>
      <c r="H389" s="75">
        <f>(INDEX('Resin Fractions'!$A$24:$I$41,MATCH('Waste Estimate from Population'!$A389,'Resin Fractions'!$A$24:$A$41,0),MATCH('Waste Estimate from Population'!H$1,'Resin Fractions'!$A$24:$I$24,0)))*(VLOOKUP($A389,'Waste Per Capita'!$A$3:$C$18,3,FALSE))*$C389</f>
        <v>3509.6748233285234</v>
      </c>
      <c r="I389" s="75">
        <f>(INDEX('Resin Fractions'!$A$24:$I$41,MATCH('Waste Estimate from Population'!$A389,'Resin Fractions'!$A$24:$A$41,0),MATCH('Waste Estimate from Population'!I$1,'Resin Fractions'!$A$24:$I$24,0)))*(VLOOKUP($A389,'Waste Per Capita'!$A$3:$C$18,3,FALSE))*$C389</f>
        <v>10479.406477054468</v>
      </c>
      <c r="J389" s="75">
        <f>(INDEX('Resin Fractions'!$A$24:$I$41,MATCH('Waste Estimate from Population'!$A389,'Resin Fractions'!$A$24:$A$41,0),MATCH('Waste Estimate from Population'!J$1,'Resin Fractions'!$A$24:$I$24,0)))*(VLOOKUP($A389,'Waste Per Capita'!$A$3:$C$18,3,FALSE))*$C389</f>
        <v>19717.121324456039</v>
      </c>
      <c r="K389" s="75">
        <f>(INDEX('Resin Fractions'!$A$24:$I$41,MATCH('Waste Estimate from Population'!$A389,'Resin Fractions'!$A$24:$A$41,0),MATCH('Waste Estimate from Population'!K$1,'Resin Fractions'!$A$24:$I$24,0)))*(VLOOKUP($A389,'Waste Per Capita'!$A$3:$C$18,3,FALSE))*$C389</f>
        <v>185248.09902377496</v>
      </c>
    </row>
    <row r="390" spans="1:11" x14ac:dyDescent="0.2">
      <c r="A390" s="13">
        <v>2014</v>
      </c>
      <c r="B390" s="68" t="s">
        <v>117</v>
      </c>
      <c r="C390" s="70">
        <v>1466176</v>
      </c>
      <c r="D390" s="75">
        <f>(INDEX('Resin Fractions'!$A$24:$I$41,MATCH('Waste Estimate from Population'!$A390,'Resin Fractions'!$A$24:$A$41,0),MATCH('Waste Estimate from Population'!D$1,'Resin Fractions'!$A$24:$I$24,0)))*(VLOOKUP($A390,'Waste Per Capita'!$A$3:$C$18,3,FALSE))*$C390</f>
        <v>10735.498703095409</v>
      </c>
      <c r="E390" s="75">
        <f>(INDEX('Resin Fractions'!$A$24:$I$41,MATCH('Waste Estimate from Population'!$A390,'Resin Fractions'!$A$24:$A$41,0),MATCH('Waste Estimate from Population'!E$1,'Resin Fractions'!$A$24:$I$24,0)))*(VLOOKUP($A390,'Waste Per Capita'!$A$3:$C$18,3,FALSE))*$C390</f>
        <v>19237.298508847845</v>
      </c>
      <c r="F390" s="75">
        <f>(INDEX('Resin Fractions'!$A$24:$I$41,MATCH('Waste Estimate from Population'!$A390,'Resin Fractions'!$A$24:$A$41,0),MATCH('Waste Estimate from Population'!F$1,'Resin Fractions'!$A$24:$I$24,0)))*(VLOOKUP($A390,'Waste Per Capita'!$A$3:$C$18,3,FALSE))*$C390</f>
        <v>25848.027308918114</v>
      </c>
      <c r="G390" s="75">
        <f>(INDEX('Resin Fractions'!$A$24:$I$41,MATCH('Waste Estimate from Population'!$A390,'Resin Fractions'!$A$24:$A$41,0),MATCH('Waste Estimate from Population'!G$1,'Resin Fractions'!$A$24:$I$24,0)))*(VLOOKUP($A390,'Waste Per Capita'!$A$3:$C$18,3,FALSE))*$C390</f>
        <v>41165.692825589766</v>
      </c>
      <c r="H390" s="75">
        <f>(INDEX('Resin Fractions'!$A$24:$I$41,MATCH('Waste Estimate from Population'!$A390,'Resin Fractions'!$A$24:$A$41,0),MATCH('Waste Estimate from Population'!H$1,'Resin Fractions'!$A$24:$I$24,0)))*(VLOOKUP($A390,'Waste Per Capita'!$A$3:$C$18,3,FALSE))*$C390</f>
        <v>2246.1850235598918</v>
      </c>
      <c r="I390" s="75">
        <f>(INDEX('Resin Fractions'!$A$24:$I$41,MATCH('Waste Estimate from Population'!$A390,'Resin Fractions'!$A$24:$A$41,0),MATCH('Waste Estimate from Population'!I$1,'Resin Fractions'!$A$24:$I$24,0)))*(VLOOKUP($A390,'Waste Per Capita'!$A$3:$C$18,3,FALSE))*$C390</f>
        <v>6706.7996522346011</v>
      </c>
      <c r="J390" s="75">
        <f>(INDEX('Resin Fractions'!$A$24:$I$41,MATCH('Waste Estimate from Population'!$A390,'Resin Fractions'!$A$24:$A$41,0),MATCH('Waste Estimate from Population'!J$1,'Resin Fractions'!$A$24:$I$24,0)))*(VLOOKUP($A390,'Waste Per Capita'!$A$3:$C$18,3,FALSE))*$C390</f>
        <v>12618.919089690527</v>
      </c>
      <c r="K390" s="75">
        <f>(INDEX('Resin Fractions'!$A$24:$I$41,MATCH('Waste Estimate from Population'!$A390,'Resin Fractions'!$A$24:$A$41,0),MATCH('Waste Estimate from Population'!K$1,'Resin Fractions'!$A$24:$I$24,0)))*(VLOOKUP($A390,'Waste Per Capita'!$A$3:$C$18,3,FALSE))*$C390</f>
        <v>118558.42111193614</v>
      </c>
    </row>
    <row r="391" spans="1:11" x14ac:dyDescent="0.2">
      <c r="A391" s="13">
        <v>2014</v>
      </c>
      <c r="B391" s="68" t="s">
        <v>118</v>
      </c>
      <c r="C391" s="70">
        <v>57656</v>
      </c>
      <c r="D391" s="75">
        <f>(INDEX('Resin Fractions'!$A$24:$I$41,MATCH('Waste Estimate from Population'!$A391,'Resin Fractions'!$A$24:$A$41,0),MATCH('Waste Estimate from Population'!D$1,'Resin Fractions'!$A$24:$I$24,0)))*(VLOOKUP($A391,'Waste Per Capita'!$A$3:$C$18,3,FALSE))*$C391</f>
        <v>422.16344642503282</v>
      </c>
      <c r="E391" s="75">
        <f>(INDEX('Resin Fractions'!$A$24:$I$41,MATCH('Waste Estimate from Population'!$A391,'Resin Fractions'!$A$24:$A$41,0),MATCH('Waste Estimate from Population'!E$1,'Resin Fractions'!$A$24:$I$24,0)))*(VLOOKUP($A391,'Waste Per Capita'!$A$3:$C$18,3,FALSE))*$C391</f>
        <v>756.48877271632557</v>
      </c>
      <c r="F391" s="75">
        <f>(INDEX('Resin Fractions'!$A$24:$I$41,MATCH('Waste Estimate from Population'!$A391,'Resin Fractions'!$A$24:$A$41,0),MATCH('Waste Estimate from Population'!F$1,'Resin Fractions'!$A$24:$I$24,0)))*(VLOOKUP($A391,'Waste Per Capita'!$A$3:$C$18,3,FALSE))*$C391</f>
        <v>1016.4495002803093</v>
      </c>
      <c r="G391" s="75">
        <f>(INDEX('Resin Fractions'!$A$24:$I$41,MATCH('Waste Estimate from Population'!$A391,'Resin Fractions'!$A$24:$A$41,0),MATCH('Waste Estimate from Population'!G$1,'Resin Fractions'!$A$24:$I$24,0)))*(VLOOKUP($A391,'Waste Per Capita'!$A$3:$C$18,3,FALSE))*$C391</f>
        <v>1618.8023713061757</v>
      </c>
      <c r="H391" s="75">
        <f>(INDEX('Resin Fractions'!$A$24:$I$41,MATCH('Waste Estimate from Population'!$A391,'Resin Fractions'!$A$24:$A$41,0),MATCH('Waste Estimate from Population'!H$1,'Resin Fractions'!$A$24:$I$24,0)))*(VLOOKUP($A391,'Waste Per Capita'!$A$3:$C$18,3,FALSE))*$C391</f>
        <v>88.329125369920888</v>
      </c>
      <c r="I391" s="75">
        <f>(INDEX('Resin Fractions'!$A$24:$I$41,MATCH('Waste Estimate from Population'!$A391,'Resin Fractions'!$A$24:$A$41,0),MATCH('Waste Estimate from Population'!I$1,'Resin Fractions'!$A$24:$I$24,0)))*(VLOOKUP($A391,'Waste Per Capita'!$A$3:$C$18,3,FALSE))*$C391</f>
        <v>263.73862397777492</v>
      </c>
      <c r="J391" s="75">
        <f>(INDEX('Resin Fractions'!$A$24:$I$41,MATCH('Waste Estimate from Population'!$A391,'Resin Fractions'!$A$24:$A$41,0),MATCH('Waste Estimate from Population'!J$1,'Resin Fractions'!$A$24:$I$24,0)))*(VLOOKUP($A391,'Waste Per Capita'!$A$3:$C$18,3,FALSE))*$C391</f>
        <v>496.22719171177067</v>
      </c>
      <c r="K391" s="75">
        <f>(INDEX('Resin Fractions'!$A$24:$I$41,MATCH('Waste Estimate from Population'!$A391,'Resin Fractions'!$A$24:$A$41,0),MATCH('Waste Estimate from Population'!K$1,'Resin Fractions'!$A$24:$I$24,0)))*(VLOOKUP($A391,'Waste Per Capita'!$A$3:$C$18,3,FALSE))*$C391</f>
        <v>4662.1990317873097</v>
      </c>
    </row>
    <row r="392" spans="1:11" x14ac:dyDescent="0.2">
      <c r="A392" s="13">
        <v>2014</v>
      </c>
      <c r="B392" s="68" t="s">
        <v>119</v>
      </c>
      <c r="C392" s="70">
        <v>2094951</v>
      </c>
      <c r="D392" s="75">
        <f>(INDEX('Resin Fractions'!$A$24:$I$41,MATCH('Waste Estimate from Population'!$A392,'Resin Fractions'!$A$24:$A$41,0),MATCH('Waste Estimate from Population'!D$1,'Resin Fractions'!$A$24:$I$24,0)))*(VLOOKUP($A392,'Waste Per Capita'!$A$3:$C$18,3,FALSE))*$C392</f>
        <v>15339.457025315127</v>
      </c>
      <c r="E392" s="75">
        <f>(INDEX('Resin Fractions'!$A$24:$I$41,MATCH('Waste Estimate from Population'!$A392,'Resin Fractions'!$A$24:$A$41,0),MATCH('Waste Estimate from Population'!E$1,'Resin Fractions'!$A$24:$I$24,0)))*(VLOOKUP($A392,'Waste Per Capita'!$A$3:$C$18,3,FALSE))*$C392</f>
        <v>27487.285120210196</v>
      </c>
      <c r="F392" s="75">
        <f>(INDEX('Resin Fractions'!$A$24:$I$41,MATCH('Waste Estimate from Population'!$A392,'Resin Fractions'!$A$24:$A$41,0),MATCH('Waste Estimate from Population'!F$1,'Resin Fractions'!$A$24:$I$24,0)))*(VLOOKUP($A392,'Waste Per Capita'!$A$3:$C$18,3,FALSE))*$C392</f>
        <v>36933.049414835128</v>
      </c>
      <c r="G392" s="75">
        <f>(INDEX('Resin Fractions'!$A$24:$I$41,MATCH('Waste Estimate from Population'!$A392,'Resin Fractions'!$A$24:$A$41,0),MATCH('Waste Estimate from Population'!G$1,'Resin Fractions'!$A$24:$I$24,0)))*(VLOOKUP($A392,'Waste Per Capita'!$A$3:$C$18,3,FALSE))*$C392</f>
        <v>58819.75243808527</v>
      </c>
      <c r="H392" s="75">
        <f>(INDEX('Resin Fractions'!$A$24:$I$41,MATCH('Waste Estimate from Population'!$A392,'Resin Fractions'!$A$24:$A$41,0),MATCH('Waste Estimate from Population'!H$1,'Resin Fractions'!$A$24:$I$24,0)))*(VLOOKUP($A392,'Waste Per Capita'!$A$3:$C$18,3,FALSE))*$C392</f>
        <v>3209.4697780428946</v>
      </c>
      <c r="I392" s="75">
        <f>(INDEX('Resin Fractions'!$A$24:$I$41,MATCH('Waste Estimate from Population'!$A392,'Resin Fractions'!$A$24:$A$41,0),MATCH('Waste Estimate from Population'!I$1,'Resin Fractions'!$A$24:$I$24,0)))*(VLOOKUP($A392,'Waste Per Capita'!$A$3:$C$18,3,FALSE))*$C392</f>
        <v>9583.0354870414794</v>
      </c>
      <c r="J392" s="75">
        <f>(INDEX('Resin Fractions'!$A$24:$I$41,MATCH('Waste Estimate from Population'!$A392,'Resin Fractions'!$A$24:$A$41,0),MATCH('Waste Estimate from Population'!J$1,'Resin Fractions'!$A$24:$I$24,0)))*(VLOOKUP($A392,'Waste Per Capita'!$A$3:$C$18,3,FALSE))*$C392</f>
        <v>18030.589210208229</v>
      </c>
      <c r="K392" s="75">
        <f>(INDEX('Resin Fractions'!$A$24:$I$41,MATCH('Waste Estimate from Population'!$A392,'Resin Fractions'!$A$24:$A$41,0),MATCH('Waste Estimate from Population'!K$1,'Resin Fractions'!$A$24:$I$24,0)))*(VLOOKUP($A392,'Waste Per Capita'!$A$3:$C$18,3,FALSE))*$C392</f>
        <v>169402.63847373831</v>
      </c>
    </row>
    <row r="393" spans="1:11" x14ac:dyDescent="0.2">
      <c r="A393" s="13">
        <v>2014</v>
      </c>
      <c r="B393" s="68" t="s">
        <v>120</v>
      </c>
      <c r="C393" s="70">
        <v>3232762</v>
      </c>
      <c r="D393" s="75">
        <f>(INDEX('Resin Fractions'!$A$24:$I$41,MATCH('Waste Estimate from Population'!$A393,'Resin Fractions'!$A$24:$A$41,0),MATCH('Waste Estimate from Population'!D$1,'Resin Fractions'!$A$24:$I$24,0)))*(VLOOKUP($A393,'Waste Per Capita'!$A$3:$C$18,3,FALSE))*$C393</f>
        <v>23670.631805742367</v>
      </c>
      <c r="E393" s="75">
        <f>(INDEX('Resin Fractions'!$A$24:$I$41,MATCH('Waste Estimate from Population'!$A393,'Resin Fractions'!$A$24:$A$41,0),MATCH('Waste Estimate from Population'!E$1,'Resin Fractions'!$A$24:$I$24,0)))*(VLOOKUP($A393,'Waste Per Capita'!$A$3:$C$18,3,FALSE))*$C393</f>
        <v>42416.195328568996</v>
      </c>
      <c r="F393" s="75">
        <f>(INDEX('Resin Fractions'!$A$24:$I$41,MATCH('Waste Estimate from Population'!$A393,'Resin Fractions'!$A$24:$A$41,0),MATCH('Waste Estimate from Population'!F$1,'Resin Fractions'!$A$24:$I$24,0)))*(VLOOKUP($A393,'Waste Per Capita'!$A$3:$C$18,3,FALSE))*$C393</f>
        <v>56992.148595552469</v>
      </c>
      <c r="G393" s="75">
        <f>(INDEX('Resin Fractions'!$A$24:$I$41,MATCH('Waste Estimate from Population'!$A393,'Resin Fractions'!$A$24:$A$41,0),MATCH('Waste Estimate from Population'!G$1,'Resin Fractions'!$A$24:$I$24,0)))*(VLOOKUP($A393,'Waste Per Capita'!$A$3:$C$18,3,FALSE))*$C393</f>
        <v>90765.970436181757</v>
      </c>
      <c r="H393" s="75">
        <f>(INDEX('Resin Fractions'!$A$24:$I$41,MATCH('Waste Estimate from Population'!$A393,'Resin Fractions'!$A$24:$A$41,0),MATCH('Waste Estimate from Population'!H$1,'Resin Fractions'!$A$24:$I$24,0)))*(VLOOKUP($A393,'Waste Per Capita'!$A$3:$C$18,3,FALSE))*$C393</f>
        <v>4952.598862028517</v>
      </c>
      <c r="I393" s="75">
        <f>(INDEX('Resin Fractions'!$A$24:$I$41,MATCH('Waste Estimate from Population'!$A393,'Resin Fractions'!$A$24:$A$41,0),MATCH('Waste Estimate from Population'!I$1,'Resin Fractions'!$A$24:$I$24,0)))*(VLOOKUP($A393,'Waste Per Capita'!$A$3:$C$18,3,FALSE))*$C393</f>
        <v>14787.779268898981</v>
      </c>
      <c r="J393" s="75">
        <f>(INDEX('Resin Fractions'!$A$24:$I$41,MATCH('Waste Estimate from Population'!$A393,'Resin Fractions'!$A$24:$A$41,0),MATCH('Waste Estimate from Population'!J$1,'Resin Fractions'!$A$24:$I$24,0)))*(VLOOKUP($A393,'Waste Per Capita'!$A$3:$C$18,3,FALSE))*$C393</f>
        <v>27823.37326093602</v>
      </c>
      <c r="K393" s="75">
        <f>(INDEX('Resin Fractions'!$A$24:$I$41,MATCH('Waste Estimate from Population'!$A393,'Resin Fractions'!$A$24:$A$41,0),MATCH('Waste Estimate from Population'!K$1,'Resin Fractions'!$A$24:$I$24,0)))*(VLOOKUP($A393,'Waste Per Capita'!$A$3:$C$18,3,FALSE))*$C393</f>
        <v>261408.69755790906</v>
      </c>
    </row>
    <row r="394" spans="1:11" x14ac:dyDescent="0.2">
      <c r="A394" s="13">
        <v>2014</v>
      </c>
      <c r="B394" s="68" t="s">
        <v>121</v>
      </c>
      <c r="C394" s="70">
        <v>852948</v>
      </c>
      <c r="D394" s="75">
        <f>(INDEX('Resin Fractions'!$A$24:$I$41,MATCH('Waste Estimate from Population'!$A394,'Resin Fractions'!$A$24:$A$41,0),MATCH('Waste Estimate from Population'!D$1,'Resin Fractions'!$A$24:$I$24,0)))*(VLOOKUP($A394,'Waste Per Capita'!$A$3:$C$18,3,FALSE))*$C394</f>
        <v>6245.3771906018264</v>
      </c>
      <c r="E394" s="75">
        <f>(INDEX('Resin Fractions'!$A$24:$I$41,MATCH('Waste Estimate from Population'!$A394,'Resin Fractions'!$A$24:$A$41,0),MATCH('Waste Estimate from Population'!E$1,'Resin Fractions'!$A$24:$I$24,0)))*(VLOOKUP($A394,'Waste Per Capita'!$A$3:$C$18,3,FALSE))*$C394</f>
        <v>11191.299877043924</v>
      </c>
      <c r="F394" s="75">
        <f>(INDEX('Resin Fractions'!$A$24:$I$41,MATCH('Waste Estimate from Population'!$A394,'Resin Fractions'!$A$24:$A$41,0),MATCH('Waste Estimate from Population'!F$1,'Resin Fractions'!$A$24:$I$24,0)))*(VLOOKUP($A394,'Waste Per Capita'!$A$3:$C$18,3,FALSE))*$C394</f>
        <v>15037.091861473033</v>
      </c>
      <c r="G394" s="75">
        <f>(INDEX('Resin Fractions'!$A$24:$I$41,MATCH('Waste Estimate from Population'!$A394,'Resin Fractions'!$A$24:$A$41,0),MATCH('Waste Estimate from Population'!G$1,'Resin Fractions'!$A$24:$I$24,0)))*(VLOOKUP($A394,'Waste Per Capita'!$A$3:$C$18,3,FALSE))*$C394</f>
        <v>23948.144945900862</v>
      </c>
      <c r="H394" s="75">
        <f>(INDEX('Resin Fractions'!$A$24:$I$41,MATCH('Waste Estimate from Population'!$A394,'Resin Fractions'!$A$24:$A$41,0),MATCH('Waste Estimate from Population'!H$1,'Resin Fractions'!$A$24:$I$24,0)))*(VLOOKUP($A394,'Waste Per Capita'!$A$3:$C$18,3,FALSE))*$C394</f>
        <v>1306.7183090402261</v>
      </c>
      <c r="I394" s="75">
        <f>(INDEX('Resin Fractions'!$A$24:$I$41,MATCH('Waste Estimate from Population'!$A394,'Resin Fractions'!$A$24:$A$41,0),MATCH('Waste Estimate from Population'!I$1,'Resin Fractions'!$A$24:$I$24,0)))*(VLOOKUP($A394,'Waste Per Capita'!$A$3:$C$18,3,FALSE))*$C394</f>
        <v>3901.6812100144857</v>
      </c>
      <c r="J394" s="75">
        <f>(INDEX('Resin Fractions'!$A$24:$I$41,MATCH('Waste Estimate from Population'!$A394,'Resin Fractions'!$A$24:$A$41,0),MATCH('Waste Estimate from Population'!J$1,'Resin Fractions'!$A$24:$I$24,0)))*(VLOOKUP($A394,'Waste Per Capita'!$A$3:$C$18,3,FALSE))*$C394</f>
        <v>7341.0571443764984</v>
      </c>
      <c r="K394" s="75">
        <f>(INDEX('Resin Fractions'!$A$24:$I$41,MATCH('Waste Estimate from Population'!$A394,'Resin Fractions'!$A$24:$A$41,0),MATCH('Waste Estimate from Population'!K$1,'Resin Fractions'!$A$24:$I$24,0)))*(VLOOKUP($A394,'Waste Per Capita'!$A$3:$C$18,3,FALSE))*$C394</f>
        <v>68971.37053845085</v>
      </c>
    </row>
    <row r="395" spans="1:11" x14ac:dyDescent="0.2">
      <c r="A395" s="13">
        <v>2014</v>
      </c>
      <c r="B395" s="68" t="s">
        <v>122</v>
      </c>
      <c r="C395" s="70">
        <v>711119</v>
      </c>
      <c r="D395" s="75">
        <f>(INDEX('Resin Fractions'!$A$24:$I$41,MATCH('Waste Estimate from Population'!$A395,'Resin Fractions'!$A$24:$A$41,0),MATCH('Waste Estimate from Population'!D$1,'Resin Fractions'!$A$24:$I$24,0)))*(VLOOKUP($A395,'Waste Per Capita'!$A$3:$C$18,3,FALSE))*$C395</f>
        <v>5206.8899656292997</v>
      </c>
      <c r="E395" s="75">
        <f>(INDEX('Resin Fractions'!$A$24:$I$41,MATCH('Waste Estimate from Population'!$A395,'Resin Fractions'!$A$24:$A$41,0),MATCH('Waste Estimate from Population'!E$1,'Resin Fractions'!$A$24:$I$24,0)))*(VLOOKUP($A395,'Waste Per Capita'!$A$3:$C$18,3,FALSE))*$C395</f>
        <v>9330.3999508335783</v>
      </c>
      <c r="F395" s="75">
        <f>(INDEX('Resin Fractions'!$A$24:$I$41,MATCH('Waste Estimate from Population'!$A395,'Resin Fractions'!$A$24:$A$41,0),MATCH('Waste Estimate from Population'!F$1,'Resin Fractions'!$A$24:$I$24,0)))*(VLOOKUP($A395,'Waste Per Capita'!$A$3:$C$18,3,FALSE))*$C395</f>
        <v>12536.710007455134</v>
      </c>
      <c r="G395" s="75">
        <f>(INDEX('Resin Fractions'!$A$24:$I$41,MATCH('Waste Estimate from Population'!$A395,'Resin Fractions'!$A$24:$A$41,0),MATCH('Waste Estimate from Population'!G$1,'Resin Fractions'!$A$24:$I$24,0)))*(VLOOKUP($A395,'Waste Per Capita'!$A$3:$C$18,3,FALSE))*$C395</f>
        <v>19966.024758583259</v>
      </c>
      <c r="H395" s="75">
        <f>(INDEX('Resin Fractions'!$A$24:$I$41,MATCH('Waste Estimate from Population'!$A395,'Resin Fractions'!$A$24:$A$41,0),MATCH('Waste Estimate from Population'!H$1,'Resin Fractions'!$A$24:$I$24,0)))*(VLOOKUP($A395,'Waste Per Capita'!$A$3:$C$18,3,FALSE))*$C395</f>
        <v>1089.4359529612316</v>
      </c>
      <c r="I395" s="75">
        <f>(INDEX('Resin Fractions'!$A$24:$I$41,MATCH('Waste Estimate from Population'!$A395,'Resin Fractions'!$A$24:$A$41,0),MATCH('Waste Estimate from Population'!I$1,'Resin Fractions'!$A$24:$I$24,0)))*(VLOOKUP($A395,'Waste Per Capita'!$A$3:$C$18,3,FALSE))*$C395</f>
        <v>3252.9059689269347</v>
      </c>
      <c r="J395" s="75">
        <f>(INDEX('Resin Fractions'!$A$24:$I$41,MATCH('Waste Estimate from Population'!$A395,'Resin Fractions'!$A$24:$A$41,0),MATCH('Waste Estimate from Population'!J$1,'Resin Fractions'!$A$24:$I$24,0)))*(VLOOKUP($A395,'Waste Per Capita'!$A$3:$C$18,3,FALSE))*$C395</f>
        <v>6120.3792205994632</v>
      </c>
      <c r="K395" s="75">
        <f>(INDEX('Resin Fractions'!$A$24:$I$41,MATCH('Waste Estimate from Population'!$A395,'Resin Fractions'!$A$24:$A$41,0),MATCH('Waste Estimate from Population'!K$1,'Resin Fractions'!$A$24:$I$24,0)))*(VLOOKUP($A395,'Waste Per Capita'!$A$3:$C$18,3,FALSE))*$C395</f>
        <v>57502.745824988895</v>
      </c>
    </row>
    <row r="396" spans="1:11" x14ac:dyDescent="0.2">
      <c r="A396" s="13">
        <v>2014</v>
      </c>
      <c r="B396" s="68" t="s">
        <v>123</v>
      </c>
      <c r="C396" s="70">
        <v>276091</v>
      </c>
      <c r="D396" s="75">
        <f>(INDEX('Resin Fractions'!$A$24:$I$41,MATCH('Waste Estimate from Population'!$A396,'Resin Fractions'!$A$24:$A$41,0),MATCH('Waste Estimate from Population'!D$1,'Resin Fractions'!$A$24:$I$24,0)))*(VLOOKUP($A396,'Waste Per Capita'!$A$3:$C$18,3,FALSE))*$C396</f>
        <v>2021.5680603394919</v>
      </c>
      <c r="E396" s="75">
        <f>(INDEX('Resin Fractions'!$A$24:$I$41,MATCH('Waste Estimate from Population'!$A396,'Resin Fractions'!$A$24:$A$41,0),MATCH('Waste Estimate from Population'!E$1,'Resin Fractions'!$A$24:$I$24,0)))*(VLOOKUP($A396,'Waste Per Capita'!$A$3:$C$18,3,FALSE))*$C396</f>
        <v>3622.5152932569558</v>
      </c>
      <c r="F396" s="75">
        <f>(INDEX('Resin Fractions'!$A$24:$I$41,MATCH('Waste Estimate from Population'!$A396,'Resin Fractions'!$A$24:$A$41,0),MATCH('Waste Estimate from Population'!F$1,'Resin Fractions'!$A$24:$I$24,0)))*(VLOOKUP($A396,'Waste Per Capita'!$A$3:$C$18,3,FALSE))*$C396</f>
        <v>4867.3608814675117</v>
      </c>
      <c r="G396" s="75">
        <f>(INDEX('Resin Fractions'!$A$24:$I$41,MATCH('Waste Estimate from Population'!$A396,'Resin Fractions'!$A$24:$A$41,0),MATCH('Waste Estimate from Population'!G$1,'Resin Fractions'!$A$24:$I$24,0)))*(VLOOKUP($A396,'Waste Per Capita'!$A$3:$C$18,3,FALSE))*$C396</f>
        <v>7751.7823903200597</v>
      </c>
      <c r="H396" s="75">
        <f>(INDEX('Resin Fractions'!$A$24:$I$41,MATCH('Waste Estimate from Population'!$A396,'Resin Fractions'!$A$24:$A$41,0),MATCH('Waste Estimate from Population'!H$1,'Resin Fractions'!$A$24:$I$24,0)))*(VLOOKUP($A396,'Waste Per Capita'!$A$3:$C$18,3,FALSE))*$C396</f>
        <v>422.97205065399658</v>
      </c>
      <c r="I396" s="75">
        <f>(INDEX('Resin Fractions'!$A$24:$I$41,MATCH('Waste Estimate from Population'!$A396,'Resin Fractions'!$A$24:$A$41,0),MATCH('Waste Estimate from Population'!I$1,'Resin Fractions'!$A$24:$I$24,0)))*(VLOOKUP($A396,'Waste Per Capita'!$A$3:$C$18,3,FALSE))*$C396</f>
        <v>1262.9363887999143</v>
      </c>
      <c r="J396" s="75">
        <f>(INDEX('Resin Fractions'!$A$24:$I$41,MATCH('Waste Estimate from Population'!$A396,'Resin Fractions'!$A$24:$A$41,0),MATCH('Waste Estimate from Population'!J$1,'Resin Fractions'!$A$24:$I$24,0)))*(VLOOKUP($A396,'Waste Per Capita'!$A$3:$C$18,3,FALSE))*$C396</f>
        <v>2376.2290409826292</v>
      </c>
      <c r="K396" s="75">
        <f>(INDEX('Resin Fractions'!$A$24:$I$41,MATCH('Waste Estimate from Population'!$A396,'Resin Fractions'!$A$24:$A$41,0),MATCH('Waste Estimate from Population'!K$1,'Resin Fractions'!$A$24:$I$24,0)))*(VLOOKUP($A396,'Waste Per Capita'!$A$3:$C$18,3,FALSE))*$C396</f>
        <v>22325.364105820558</v>
      </c>
    </row>
    <row r="397" spans="1:11" x14ac:dyDescent="0.2">
      <c r="A397" s="13">
        <v>2014</v>
      </c>
      <c r="B397" s="68" t="s">
        <v>124</v>
      </c>
      <c r="C397" s="70">
        <v>754234</v>
      </c>
      <c r="D397" s="75">
        <f>(INDEX('Resin Fractions'!$A$24:$I$41,MATCH('Waste Estimate from Population'!$A397,'Resin Fractions'!$A$24:$A$41,0),MATCH('Waste Estimate from Population'!D$1,'Resin Fractions'!$A$24:$I$24,0)))*(VLOOKUP($A397,'Waste Per Capita'!$A$3:$C$18,3,FALSE))*$C397</f>
        <v>5522.5826427594393</v>
      </c>
      <c r="E397" s="75">
        <f>(INDEX('Resin Fractions'!$A$24:$I$41,MATCH('Waste Estimate from Population'!$A397,'Resin Fractions'!$A$24:$A$41,0),MATCH('Waste Estimate from Population'!E$1,'Resin Fractions'!$A$24:$I$24,0)))*(VLOOKUP($A397,'Waste Per Capita'!$A$3:$C$18,3,FALSE))*$C397</f>
        <v>9896.1001977404794</v>
      </c>
      <c r="F397" s="75">
        <f>(INDEX('Resin Fractions'!$A$24:$I$41,MATCH('Waste Estimate from Population'!$A397,'Resin Fractions'!$A$24:$A$41,0),MATCH('Waste Estimate from Population'!F$1,'Resin Fractions'!$A$24:$I$24,0)))*(VLOOKUP($A397,'Waste Per Capita'!$A$3:$C$18,3,FALSE))*$C397</f>
        <v>13296.80817945086</v>
      </c>
      <c r="G397" s="75">
        <f>(INDEX('Resin Fractions'!$A$24:$I$41,MATCH('Waste Estimate from Population'!$A397,'Resin Fractions'!$A$24:$A$41,0),MATCH('Waste Estimate from Population'!G$1,'Resin Fractions'!$A$24:$I$24,0)))*(VLOOKUP($A397,'Waste Per Capita'!$A$3:$C$18,3,FALSE))*$C397</f>
        <v>21176.5607693864</v>
      </c>
      <c r="H397" s="75">
        <f>(INDEX('Resin Fractions'!$A$24:$I$41,MATCH('Waste Estimate from Population'!$A397,'Resin Fractions'!$A$24:$A$41,0),MATCH('Waste Estimate from Population'!H$1,'Resin Fractions'!$A$24:$I$24,0)))*(VLOOKUP($A397,'Waste Per Capita'!$A$3:$C$18,3,FALSE))*$C397</f>
        <v>1155.4882326948957</v>
      </c>
      <c r="I397" s="75">
        <f>(INDEX('Resin Fractions'!$A$24:$I$41,MATCH('Waste Estimate from Population'!$A397,'Resin Fractions'!$A$24:$A$41,0),MATCH('Waste Estimate from Population'!I$1,'Resin Fractions'!$A$24:$I$24,0)))*(VLOOKUP($A397,'Waste Per Capita'!$A$3:$C$18,3,FALSE))*$C397</f>
        <v>3450.1289946797056</v>
      </c>
      <c r="J397" s="75">
        <f>(INDEX('Resin Fractions'!$A$24:$I$41,MATCH('Waste Estimate from Population'!$A397,'Resin Fractions'!$A$24:$A$41,0),MATCH('Waste Estimate from Population'!J$1,'Resin Fractions'!$A$24:$I$24,0)))*(VLOOKUP($A397,'Waste Per Capita'!$A$3:$C$18,3,FALSE))*$C397</f>
        <v>6491.4565650328786</v>
      </c>
      <c r="K397" s="75">
        <f>(INDEX('Resin Fractions'!$A$24:$I$41,MATCH('Waste Estimate from Population'!$A397,'Resin Fractions'!$A$24:$A$41,0),MATCH('Waste Estimate from Population'!K$1,'Resin Fractions'!$A$24:$I$24,0)))*(VLOOKUP($A397,'Waste Per Capita'!$A$3:$C$18,3,FALSE))*$C397</f>
        <v>60989.125581744651</v>
      </c>
    </row>
    <row r="398" spans="1:11" x14ac:dyDescent="0.2">
      <c r="A398" s="13">
        <v>2014</v>
      </c>
      <c r="B398" s="68" t="s">
        <v>125</v>
      </c>
      <c r="C398" s="70">
        <v>437875</v>
      </c>
      <c r="D398" s="75">
        <f>(INDEX('Resin Fractions'!$A$24:$I$41,MATCH('Waste Estimate from Population'!$A398,'Resin Fractions'!$A$24:$A$41,0),MATCH('Waste Estimate from Population'!D$1,'Resin Fractions'!$A$24:$I$24,0)))*(VLOOKUP($A398,'Waste Per Capita'!$A$3:$C$18,3,FALSE))*$C398</f>
        <v>3206.1679461523736</v>
      </c>
      <c r="E398" s="75">
        <f>(INDEX('Resin Fractions'!$A$24:$I$41,MATCH('Waste Estimate from Population'!$A398,'Resin Fractions'!$A$24:$A$41,0),MATCH('Waste Estimate from Population'!E$1,'Resin Fractions'!$A$24:$I$24,0)))*(VLOOKUP($A398,'Waste Per Capita'!$A$3:$C$18,3,FALSE))*$C398</f>
        <v>5745.2393741008927</v>
      </c>
      <c r="F398" s="75">
        <f>(INDEX('Resin Fractions'!$A$24:$I$41,MATCH('Waste Estimate from Population'!$A398,'Resin Fractions'!$A$24:$A$41,0),MATCH('Waste Estimate from Population'!F$1,'Resin Fractions'!$A$24:$I$24,0)))*(VLOOKUP($A398,'Waste Per Capita'!$A$3:$C$18,3,FALSE))*$C398</f>
        <v>7719.5404630088869</v>
      </c>
      <c r="G398" s="75">
        <f>(INDEX('Resin Fractions'!$A$24:$I$41,MATCH('Waste Estimate from Population'!$A398,'Resin Fractions'!$A$24:$A$41,0),MATCH('Waste Estimate from Population'!G$1,'Resin Fractions'!$A$24:$I$24,0)))*(VLOOKUP($A398,'Waste Per Capita'!$A$3:$C$18,3,FALSE))*$C398</f>
        <v>12294.17733342049</v>
      </c>
      <c r="H398" s="75">
        <f>(INDEX('Resin Fractions'!$A$24:$I$41,MATCH('Waste Estimate from Population'!$A398,'Resin Fractions'!$A$24:$A$41,0),MATCH('Waste Estimate from Population'!H$1,'Resin Fractions'!$A$24:$I$24,0)))*(VLOOKUP($A398,'Waste Per Capita'!$A$3:$C$18,3,FALSE))*$C398</f>
        <v>670.82551289291848</v>
      </c>
      <c r="I398" s="75">
        <f>(INDEX('Resin Fractions'!$A$24:$I$41,MATCH('Waste Estimate from Population'!$A398,'Resin Fractions'!$A$24:$A$41,0),MATCH('Waste Estimate from Population'!I$1,'Resin Fractions'!$A$24:$I$24,0)))*(VLOOKUP($A398,'Waste Per Capita'!$A$3:$C$18,3,FALSE))*$C398</f>
        <v>2002.9927496577668</v>
      </c>
      <c r="J398" s="75">
        <f>(INDEX('Resin Fractions'!$A$24:$I$41,MATCH('Waste Estimate from Population'!$A398,'Resin Fractions'!$A$24:$A$41,0),MATCH('Waste Estimate from Population'!J$1,'Resin Fractions'!$A$24:$I$24,0)))*(VLOOKUP($A398,'Waste Per Capita'!$A$3:$C$18,3,FALSE))*$C398</f>
        <v>3768.6534197792353</v>
      </c>
      <c r="K398" s="75">
        <f>(INDEX('Resin Fractions'!$A$24:$I$41,MATCH('Waste Estimate from Population'!$A398,'Resin Fractions'!$A$24:$A$41,0),MATCH('Waste Estimate from Population'!K$1,'Resin Fractions'!$A$24:$I$24,0)))*(VLOOKUP($A398,'Waste Per Capita'!$A$3:$C$18,3,FALSE))*$C398</f>
        <v>35407.596799012557</v>
      </c>
    </row>
    <row r="399" spans="1:11" x14ac:dyDescent="0.2">
      <c r="A399" s="13">
        <v>2014</v>
      </c>
      <c r="B399" s="68" t="s">
        <v>126</v>
      </c>
      <c r="C399" s="70">
        <v>1887079</v>
      </c>
      <c r="D399" s="75">
        <f>(INDEX('Resin Fractions'!$A$24:$I$41,MATCH('Waste Estimate from Population'!$A399,'Resin Fractions'!$A$24:$A$41,0),MATCH('Waste Estimate from Population'!D$1,'Resin Fractions'!$A$24:$I$24,0)))*(VLOOKUP($A399,'Waste Per Capita'!$A$3:$C$18,3,FALSE))*$C399</f>
        <v>13817.39583592869</v>
      </c>
      <c r="E399" s="75">
        <f>(INDEX('Resin Fractions'!$A$24:$I$41,MATCH('Waste Estimate from Population'!$A399,'Resin Fractions'!$A$24:$A$41,0),MATCH('Waste Estimate from Population'!E$1,'Resin Fractions'!$A$24:$I$24,0)))*(VLOOKUP($A399,'Waste Per Capita'!$A$3:$C$18,3,FALSE))*$C399</f>
        <v>24759.852864034117</v>
      </c>
      <c r="F399" s="75">
        <f>(INDEX('Resin Fractions'!$A$24:$I$41,MATCH('Waste Estimate from Population'!$A399,'Resin Fractions'!$A$24:$A$41,0),MATCH('Waste Estimate from Population'!F$1,'Resin Fractions'!$A$24:$I$24,0)))*(VLOOKUP($A399,'Waste Per Capita'!$A$3:$C$18,3,FALSE))*$C399</f>
        <v>33268.359000615128</v>
      </c>
      <c r="G399" s="75">
        <f>(INDEX('Resin Fractions'!$A$24:$I$41,MATCH('Waste Estimate from Population'!$A399,'Resin Fractions'!$A$24:$A$41,0),MATCH('Waste Estimate from Population'!G$1,'Resin Fractions'!$A$24:$I$24,0)))*(VLOOKUP($A399,'Waste Per Capita'!$A$3:$C$18,3,FALSE))*$C399</f>
        <v>52983.348828258757</v>
      </c>
      <c r="H399" s="75">
        <f>(INDEX('Resin Fractions'!$A$24:$I$41,MATCH('Waste Estimate from Population'!$A399,'Resin Fractions'!$A$24:$A$41,0),MATCH('Waste Estimate from Population'!H$1,'Resin Fractions'!$A$24:$I$24,0)))*(VLOOKUP($A399,'Waste Per Capita'!$A$3:$C$18,3,FALSE))*$C399</f>
        <v>2891.0093931931619</v>
      </c>
      <c r="I399" s="75">
        <f>(INDEX('Resin Fractions'!$A$24:$I$41,MATCH('Waste Estimate from Population'!$A399,'Resin Fractions'!$A$24:$A$41,0),MATCH('Waste Estimate from Population'!I$1,'Resin Fractions'!$A$24:$I$24,0)))*(VLOOKUP($A399,'Waste Per Capita'!$A$3:$C$18,3,FALSE))*$C399</f>
        <v>8632.1565630178229</v>
      </c>
      <c r="J399" s="75">
        <f>(INDEX('Resin Fractions'!$A$24:$I$41,MATCH('Waste Estimate from Population'!$A399,'Resin Fractions'!$A$24:$A$41,0),MATCH('Waste Estimate from Population'!J$1,'Resin Fractions'!$A$24:$I$24,0)))*(VLOOKUP($A399,'Waste Per Capita'!$A$3:$C$18,3,FALSE))*$C399</f>
        <v>16241.499804153193</v>
      </c>
      <c r="K399" s="75">
        <f>(INDEX('Resin Fractions'!$A$24:$I$41,MATCH('Waste Estimate from Population'!$A399,'Resin Fractions'!$A$24:$A$41,0),MATCH('Waste Estimate from Population'!K$1,'Resin Fractions'!$A$24:$I$24,0)))*(VLOOKUP($A399,'Waste Per Capita'!$A$3:$C$18,3,FALSE))*$C399</f>
        <v>152593.62228920084</v>
      </c>
    </row>
    <row r="400" spans="1:11" x14ac:dyDescent="0.2">
      <c r="A400" s="13">
        <v>2014</v>
      </c>
      <c r="B400" s="68" t="s">
        <v>127</v>
      </c>
      <c r="C400" s="70">
        <v>271217</v>
      </c>
      <c r="D400" s="75">
        <f>(INDEX('Resin Fractions'!$A$24:$I$41,MATCH('Waste Estimate from Population'!$A400,'Resin Fractions'!$A$24:$A$41,0),MATCH('Waste Estimate from Population'!D$1,'Resin Fractions'!$A$24:$I$24,0)))*(VLOOKUP($A400,'Waste Per Capita'!$A$3:$C$18,3,FALSE))*$C400</f>
        <v>1985.8801069976782</v>
      </c>
      <c r="E400" s="75">
        <f>(INDEX('Resin Fractions'!$A$24:$I$41,MATCH('Waste Estimate from Population'!$A400,'Resin Fractions'!$A$24:$A$41,0),MATCH('Waste Estimate from Population'!E$1,'Resin Fractions'!$A$24:$I$24,0)))*(VLOOKUP($A400,'Waste Per Capita'!$A$3:$C$18,3,FALSE))*$C400</f>
        <v>3558.5648582940835</v>
      </c>
      <c r="F400" s="75">
        <f>(INDEX('Resin Fractions'!$A$24:$I$41,MATCH('Waste Estimate from Population'!$A400,'Resin Fractions'!$A$24:$A$41,0),MATCH('Waste Estimate from Population'!F$1,'Resin Fractions'!$A$24:$I$24,0)))*(VLOOKUP($A400,'Waste Per Capita'!$A$3:$C$18,3,FALSE))*$C400</f>
        <v>4781.4344407784902</v>
      </c>
      <c r="G400" s="75">
        <f>(INDEX('Resin Fractions'!$A$24:$I$41,MATCH('Waste Estimate from Population'!$A400,'Resin Fractions'!$A$24:$A$41,0),MATCH('Waste Estimate from Population'!G$1,'Resin Fractions'!$A$24:$I$24,0)))*(VLOOKUP($A400,'Waste Per Capita'!$A$3:$C$18,3,FALSE))*$C400</f>
        <v>7614.935526893074</v>
      </c>
      <c r="H400" s="75">
        <f>(INDEX('Resin Fractions'!$A$24:$I$41,MATCH('Waste Estimate from Population'!$A400,'Resin Fractions'!$A$24:$A$41,0),MATCH('Waste Estimate from Population'!H$1,'Resin Fractions'!$A$24:$I$24,0)))*(VLOOKUP($A400,'Waste Per Capita'!$A$3:$C$18,3,FALSE))*$C400</f>
        <v>415.50507137945459</v>
      </c>
      <c r="I400" s="75">
        <f>(INDEX('Resin Fractions'!$A$24:$I$41,MATCH('Waste Estimate from Population'!$A400,'Resin Fractions'!$A$24:$A$41,0),MATCH('Waste Estimate from Population'!I$1,'Resin Fractions'!$A$24:$I$24,0)))*(VLOOKUP($A400,'Waste Per Capita'!$A$3:$C$18,3,FALSE))*$C400</f>
        <v>1240.6410153215656</v>
      </c>
      <c r="J400" s="75">
        <f>(INDEX('Resin Fractions'!$A$24:$I$41,MATCH('Waste Estimate from Population'!$A400,'Resin Fractions'!$A$24:$A$41,0),MATCH('Waste Estimate from Population'!J$1,'Resin Fractions'!$A$24:$I$24,0)))*(VLOOKUP($A400,'Waste Per Capita'!$A$3:$C$18,3,FALSE))*$C400</f>
        <v>2334.2800446526176</v>
      </c>
      <c r="K400" s="75">
        <f>(INDEX('Resin Fractions'!$A$24:$I$41,MATCH('Waste Estimate from Population'!$A400,'Resin Fractions'!$A$24:$A$41,0),MATCH('Waste Estimate from Population'!K$1,'Resin Fractions'!$A$24:$I$24,0)))*(VLOOKUP($A400,'Waste Per Capita'!$A$3:$C$18,3,FALSE))*$C400</f>
        <v>21931.241064316961</v>
      </c>
    </row>
    <row r="401" spans="1:11" x14ac:dyDescent="0.2">
      <c r="A401" s="13">
        <v>2014</v>
      </c>
      <c r="B401" s="68" t="s">
        <v>128</v>
      </c>
      <c r="C401" s="70">
        <v>179136</v>
      </c>
      <c r="D401" s="75">
        <f>(INDEX('Resin Fractions'!$A$24:$I$41,MATCH('Waste Estimate from Population'!$A401,'Resin Fractions'!$A$24:$A$41,0),MATCH('Waste Estimate from Population'!D$1,'Resin Fractions'!$A$24:$I$24,0)))*(VLOOKUP($A401,'Waste Per Capita'!$A$3:$C$18,3,FALSE))*$C401</f>
        <v>1311.653100090098</v>
      </c>
      <c r="E401" s="75">
        <f>(INDEX('Resin Fractions'!$A$24:$I$41,MATCH('Waste Estimate from Population'!$A401,'Resin Fractions'!$A$24:$A$41,0),MATCH('Waste Estimate from Population'!E$1,'Resin Fractions'!$A$24:$I$24,0)))*(VLOOKUP($A401,'Waste Per Capita'!$A$3:$C$18,3,FALSE))*$C401</f>
        <v>2350.3949769202113</v>
      </c>
      <c r="F401" s="75">
        <f>(INDEX('Resin Fractions'!$A$24:$I$41,MATCH('Waste Estimate from Population'!$A401,'Resin Fractions'!$A$24:$A$41,0),MATCH('Waste Estimate from Population'!F$1,'Resin Fractions'!$A$24:$I$24,0)))*(VLOOKUP($A401,'Waste Per Capita'!$A$3:$C$18,3,FALSE))*$C401</f>
        <v>3158.0875829438996</v>
      </c>
      <c r="G401" s="75">
        <f>(INDEX('Resin Fractions'!$A$24:$I$41,MATCH('Waste Estimate from Population'!$A401,'Resin Fractions'!$A$24:$A$41,0),MATCH('Waste Estimate from Population'!G$1,'Resin Fractions'!$A$24:$I$24,0)))*(VLOOKUP($A401,'Waste Per Capita'!$A$3:$C$18,3,FALSE))*$C401</f>
        <v>5029.5854999705689</v>
      </c>
      <c r="H401" s="75">
        <f>(INDEX('Resin Fractions'!$A$24:$I$41,MATCH('Waste Estimate from Population'!$A401,'Resin Fractions'!$A$24:$A$41,0),MATCH('Waste Estimate from Population'!H$1,'Resin Fractions'!$A$24:$I$24,0)))*(VLOOKUP($A401,'Waste Per Capita'!$A$3:$C$18,3,FALSE))*$C401</f>
        <v>274.43676637758688</v>
      </c>
      <c r="I401" s="75">
        <f>(INDEX('Resin Fractions'!$A$24:$I$41,MATCH('Waste Estimate from Population'!$A401,'Resin Fractions'!$A$24:$A$41,0),MATCH('Waste Estimate from Population'!I$1,'Resin Fractions'!$A$24:$I$24,0)))*(VLOOKUP($A401,'Waste Per Capita'!$A$3:$C$18,3,FALSE))*$C401</f>
        <v>819.43045207580633</v>
      </c>
      <c r="J401" s="75">
        <f>(INDEX('Resin Fractions'!$A$24:$I$41,MATCH('Waste Estimate from Population'!$A401,'Resin Fractions'!$A$24:$A$41,0),MATCH('Waste Estimate from Population'!J$1,'Resin Fractions'!$A$24:$I$24,0)))*(VLOOKUP($A401,'Waste Per Capita'!$A$3:$C$18,3,FALSE))*$C401</f>
        <v>1541.7676254766156</v>
      </c>
      <c r="K401" s="75">
        <f>(INDEX('Resin Fractions'!$A$24:$I$41,MATCH('Waste Estimate from Population'!$A401,'Resin Fractions'!$A$24:$A$41,0),MATCH('Waste Estimate from Population'!K$1,'Resin Fractions'!$A$24:$I$24,0)))*(VLOOKUP($A401,'Waste Per Capita'!$A$3:$C$18,3,FALSE))*$C401</f>
        <v>14485.356003854784</v>
      </c>
    </row>
    <row r="402" spans="1:11" x14ac:dyDescent="0.2">
      <c r="A402" s="13">
        <v>2014</v>
      </c>
      <c r="B402" s="68" t="s">
        <v>129</v>
      </c>
      <c r="C402" s="70">
        <v>3204</v>
      </c>
      <c r="D402" s="75">
        <f>(INDEX('Resin Fractions'!$A$24:$I$41,MATCH('Waste Estimate from Population'!$A402,'Resin Fractions'!$A$24:$A$41,0),MATCH('Waste Estimate from Population'!D$1,'Resin Fractions'!$A$24:$I$24,0)))*(VLOOKUP($A402,'Waste Per Capita'!$A$3:$C$18,3,FALSE))*$C402</f>
        <v>23.46003334164363</v>
      </c>
      <c r="E402" s="75">
        <f>(INDEX('Resin Fractions'!$A$24:$I$41,MATCH('Waste Estimate from Population'!$A402,'Resin Fractions'!$A$24:$A$41,0),MATCH('Waste Estimate from Population'!E$1,'Resin Fractions'!$A$24:$I$24,0)))*(VLOOKUP($A402,'Waste Per Capita'!$A$3:$C$18,3,FALSE))*$C402</f>
        <v>42.038816910349439</v>
      </c>
      <c r="F402" s="75">
        <f>(INDEX('Resin Fractions'!$A$24:$I$41,MATCH('Waste Estimate from Population'!$A402,'Resin Fractions'!$A$24:$A$41,0),MATCH('Waste Estimate from Population'!F$1,'Resin Fractions'!$A$24:$I$24,0)))*(VLOOKUP($A402,'Waste Per Capita'!$A$3:$C$18,3,FALSE))*$C402</f>
        <v>56.485087395901743</v>
      </c>
      <c r="G402" s="75">
        <f>(INDEX('Resin Fractions'!$A$24:$I$41,MATCH('Waste Estimate from Population'!$A402,'Resin Fractions'!$A$24:$A$41,0),MATCH('Waste Estimate from Population'!G$1,'Resin Fractions'!$A$24:$I$24,0)))*(VLOOKUP($A402,'Waste Per Capita'!$A$3:$C$18,3,FALSE))*$C402</f>
        <v>89.958422326644012</v>
      </c>
      <c r="H402" s="75">
        <f>(INDEX('Resin Fractions'!$A$24:$I$41,MATCH('Waste Estimate from Population'!$A402,'Resin Fractions'!$A$24:$A$41,0),MATCH('Waste Estimate from Population'!H$1,'Resin Fractions'!$A$24:$I$24,0)))*(VLOOKUP($A402,'Waste Per Capita'!$A$3:$C$18,3,FALSE))*$C402</f>
        <v>4.9085354114962279</v>
      </c>
      <c r="I402" s="75">
        <f>(INDEX('Resin Fractions'!$A$24:$I$41,MATCH('Waste Estimate from Population'!$A402,'Resin Fractions'!$A$24:$A$41,0),MATCH('Waste Estimate from Population'!I$1,'Resin Fractions'!$A$24:$I$24,0)))*(VLOOKUP($A402,'Waste Per Capita'!$A$3:$C$18,3,FALSE))*$C402</f>
        <v>14.656211863896054</v>
      </c>
      <c r="J402" s="75">
        <f>(INDEX('Resin Fractions'!$A$24:$I$41,MATCH('Waste Estimate from Population'!$A402,'Resin Fractions'!$A$24:$A$41,0),MATCH('Waste Estimate from Population'!J$1,'Resin Fractions'!$A$24:$I$24,0)))*(VLOOKUP($A402,'Waste Per Capita'!$A$3:$C$18,3,FALSE))*$C402</f>
        <v>27.575827706474836</v>
      </c>
      <c r="K402" s="75">
        <f>(INDEX('Resin Fractions'!$A$24:$I$41,MATCH('Waste Estimate from Population'!$A402,'Resin Fractions'!$A$24:$A$41,0),MATCH('Waste Estimate from Population'!K$1,'Resin Fractions'!$A$24:$I$24,0)))*(VLOOKUP($A402,'Waste Per Capita'!$A$3:$C$18,3,FALSE))*$C402</f>
        <v>259.08293495640589</v>
      </c>
    </row>
    <row r="403" spans="1:11" x14ac:dyDescent="0.2">
      <c r="A403" s="13">
        <v>2014</v>
      </c>
      <c r="B403" s="68" t="s">
        <v>130</v>
      </c>
      <c r="C403" s="70">
        <v>44809</v>
      </c>
      <c r="D403" s="75">
        <f>(INDEX('Resin Fractions'!$A$24:$I$41,MATCH('Waste Estimate from Population'!$A403,'Resin Fractions'!$A$24:$A$41,0),MATCH('Waste Estimate from Population'!D$1,'Resin Fractions'!$A$24:$I$24,0)))*(VLOOKUP($A403,'Waste Per Capita'!$A$3:$C$18,3,FALSE))*$C403</f>
        <v>328.0963277171378</v>
      </c>
      <c r="E403" s="75">
        <f>(INDEX('Resin Fractions'!$A$24:$I$41,MATCH('Waste Estimate from Population'!$A403,'Resin Fractions'!$A$24:$A$41,0),MATCH('Waste Estimate from Population'!E$1,'Resin Fractions'!$A$24:$I$24,0)))*(VLOOKUP($A403,'Waste Per Capita'!$A$3:$C$18,3,FALSE))*$C403</f>
        <v>587.92676246437202</v>
      </c>
      <c r="F403" s="75">
        <f>(INDEX('Resin Fractions'!$A$24:$I$41,MATCH('Waste Estimate from Population'!$A403,'Resin Fractions'!$A$24:$A$41,0),MATCH('Waste Estimate from Population'!F$1,'Resin Fractions'!$A$24:$I$24,0)))*(VLOOKUP($A403,'Waste Per Capita'!$A$3:$C$18,3,FALSE))*$C403</f>
        <v>789.96263455772817</v>
      </c>
      <c r="G403" s="75">
        <f>(INDEX('Resin Fractions'!$A$24:$I$41,MATCH('Waste Estimate from Population'!$A403,'Resin Fractions'!$A$24:$A$41,0),MATCH('Waste Estimate from Population'!G$1,'Resin Fractions'!$A$24:$I$24,0)))*(VLOOKUP($A403,'Waste Per Capita'!$A$3:$C$18,3,FALSE))*$C403</f>
        <v>1258.0982977636054</v>
      </c>
      <c r="H403" s="75">
        <f>(INDEX('Resin Fractions'!$A$24:$I$41,MATCH('Waste Estimate from Population'!$A403,'Resin Fractions'!$A$24:$A$41,0),MATCH('Waste Estimate from Population'!H$1,'Resin Fractions'!$A$24:$I$24,0)))*(VLOOKUP($A403,'Waste Per Capita'!$A$3:$C$18,3,FALSE))*$C403</f>
        <v>68.647491652226734</v>
      </c>
      <c r="I403" s="75">
        <f>(INDEX('Resin Fractions'!$A$24:$I$41,MATCH('Waste Estimate from Population'!$A403,'Resin Fractions'!$A$24:$A$41,0),MATCH('Waste Estimate from Population'!I$1,'Resin Fractions'!$A$24:$I$24,0)))*(VLOOKUP($A403,'Waste Per Capita'!$A$3:$C$18,3,FALSE))*$C403</f>
        <v>204.97197172575477</v>
      </c>
      <c r="J403" s="75">
        <f>(INDEX('Resin Fractions'!$A$24:$I$41,MATCH('Waste Estimate from Population'!$A403,'Resin Fractions'!$A$24:$A$41,0),MATCH('Waste Estimate from Population'!J$1,'Resin Fractions'!$A$24:$I$24,0)))*(VLOOKUP($A403,'Waste Per Capita'!$A$3:$C$18,3,FALSE))*$C403</f>
        <v>385.65707356411707</v>
      </c>
      <c r="K403" s="75">
        <f>(INDEX('Resin Fractions'!$A$24:$I$41,MATCH('Waste Estimate from Population'!$A403,'Resin Fractions'!$A$24:$A$41,0),MATCH('Waste Estimate from Population'!K$1,'Resin Fractions'!$A$24:$I$24,0)))*(VLOOKUP($A403,'Waste Per Capita'!$A$3:$C$18,3,FALSE))*$C403</f>
        <v>3623.3605594449414</v>
      </c>
    </row>
    <row r="404" spans="1:11" x14ac:dyDescent="0.2">
      <c r="A404" s="13">
        <v>2014</v>
      </c>
      <c r="B404" s="68" t="s">
        <v>131</v>
      </c>
      <c r="C404" s="70">
        <v>423383</v>
      </c>
      <c r="D404" s="75">
        <f>(INDEX('Resin Fractions'!$A$24:$I$41,MATCH('Waste Estimate from Population'!$A404,'Resin Fractions'!$A$24:$A$41,0),MATCH('Waste Estimate from Population'!D$1,'Resin Fractions'!$A$24:$I$24,0)))*(VLOOKUP($A404,'Waste Per Capita'!$A$3:$C$18,3,FALSE))*$C404</f>
        <v>3100.0559601389218</v>
      </c>
      <c r="E404" s="75">
        <f>(INDEX('Resin Fractions'!$A$24:$I$41,MATCH('Waste Estimate from Population'!$A404,'Resin Fractions'!$A$24:$A$41,0),MATCH('Waste Estimate from Population'!E$1,'Resin Fractions'!$A$24:$I$24,0)))*(VLOOKUP($A404,'Waste Per Capita'!$A$3:$C$18,3,FALSE))*$C404</f>
        <v>5555.0937640307357</v>
      </c>
      <c r="F404" s="75">
        <f>(INDEX('Resin Fractions'!$A$24:$I$41,MATCH('Waste Estimate from Population'!$A404,'Resin Fractions'!$A$24:$A$41,0),MATCH('Waste Estimate from Population'!F$1,'Resin Fractions'!$A$24:$I$24,0)))*(VLOOKUP($A404,'Waste Per Capita'!$A$3:$C$18,3,FALSE))*$C404</f>
        <v>7464.0529828149402</v>
      </c>
      <c r="G404" s="75">
        <f>(INDEX('Resin Fractions'!$A$24:$I$41,MATCH('Waste Estimate from Population'!$A404,'Resin Fractions'!$A$24:$A$41,0),MATCH('Waste Estimate from Population'!G$1,'Resin Fractions'!$A$24:$I$24,0)))*(VLOOKUP($A404,'Waste Per Capita'!$A$3:$C$18,3,FALSE))*$C404</f>
        <v>11887.28674154854</v>
      </c>
      <c r="H404" s="75">
        <f>(INDEX('Resin Fractions'!$A$24:$I$41,MATCH('Waste Estimate from Population'!$A404,'Resin Fractions'!$A$24:$A$41,0),MATCH('Waste Estimate from Population'!H$1,'Resin Fractions'!$A$24:$I$24,0)))*(VLOOKUP($A404,'Waste Per Capita'!$A$3:$C$18,3,FALSE))*$C404</f>
        <v>648.6237353700086</v>
      </c>
      <c r="I404" s="75">
        <f>(INDEX('Resin Fractions'!$A$24:$I$41,MATCH('Waste Estimate from Population'!$A404,'Resin Fractions'!$A$24:$A$41,0),MATCH('Waste Estimate from Population'!I$1,'Resin Fractions'!$A$24:$I$24,0)))*(VLOOKUP($A404,'Waste Per Capita'!$A$3:$C$18,3,FALSE))*$C404</f>
        <v>1936.701294498097</v>
      </c>
      <c r="J404" s="75">
        <f>(INDEX('Resin Fractions'!$A$24:$I$41,MATCH('Waste Estimate from Population'!$A404,'Resin Fractions'!$A$24:$A$41,0),MATCH('Waste Estimate from Population'!J$1,'Resin Fractions'!$A$24:$I$24,0)))*(VLOOKUP($A404,'Waste Per Capita'!$A$3:$C$18,3,FALSE))*$C404</f>
        <v>3643.9253002030077</v>
      </c>
      <c r="K404" s="75">
        <f>(INDEX('Resin Fractions'!$A$24:$I$41,MATCH('Waste Estimate from Population'!$A404,'Resin Fractions'!$A$24:$A$41,0),MATCH('Waste Estimate from Population'!K$1,'Resin Fractions'!$A$24:$I$24,0)))*(VLOOKUP($A404,'Waste Per Capita'!$A$3:$C$18,3,FALSE))*$C404</f>
        <v>34235.739778604242</v>
      </c>
    </row>
    <row r="405" spans="1:11" x14ac:dyDescent="0.2">
      <c r="A405" s="13">
        <v>2014</v>
      </c>
      <c r="B405" s="68" t="s">
        <v>132</v>
      </c>
      <c r="C405" s="70">
        <v>497121</v>
      </c>
      <c r="D405" s="75">
        <f>(INDEX('Resin Fractions'!$A$24:$I$41,MATCH('Waste Estimate from Population'!$A405,'Resin Fractions'!$A$24:$A$41,0),MATCH('Waste Estimate from Population'!D$1,'Resin Fractions'!$A$24:$I$24,0)))*(VLOOKUP($A405,'Waste Per Capita'!$A$3:$C$18,3,FALSE))*$C405</f>
        <v>3639.973543954814</v>
      </c>
      <c r="E405" s="75">
        <f>(INDEX('Resin Fractions'!$A$24:$I$41,MATCH('Waste Estimate from Population'!$A405,'Resin Fractions'!$A$24:$A$41,0),MATCH('Waste Estimate from Population'!E$1,'Resin Fractions'!$A$24:$I$24,0)))*(VLOOKUP($A405,'Waste Per Capita'!$A$3:$C$18,3,FALSE))*$C405</f>
        <v>6522.5901065199196</v>
      </c>
      <c r="F405" s="75">
        <f>(INDEX('Resin Fractions'!$A$24:$I$41,MATCH('Waste Estimate from Population'!$A405,'Resin Fractions'!$A$24:$A$41,0),MATCH('Waste Estimate from Population'!F$1,'Resin Fractions'!$A$24:$I$24,0)))*(VLOOKUP($A405,'Waste Per Capita'!$A$3:$C$18,3,FALSE))*$C405</f>
        <v>8764.0209523527064</v>
      </c>
      <c r="G405" s="75">
        <f>(INDEX('Resin Fractions'!$A$24:$I$41,MATCH('Waste Estimate from Population'!$A405,'Resin Fractions'!$A$24:$A$41,0),MATCH('Waste Estimate from Population'!G$1,'Resin Fractions'!$A$24:$I$24,0)))*(VLOOKUP($A405,'Waste Per Capita'!$A$3:$C$18,3,FALSE))*$C405</f>
        <v>13957.621992959925</v>
      </c>
      <c r="H405" s="75">
        <f>(INDEX('Resin Fractions'!$A$24:$I$41,MATCH('Waste Estimate from Population'!$A405,'Resin Fractions'!$A$24:$A$41,0),MATCH('Waste Estimate from Population'!H$1,'Resin Fractions'!$A$24:$I$24,0)))*(VLOOKUP($A405,'Waste Per Capita'!$A$3:$C$18,3,FALSE))*$C405</f>
        <v>761.59052194082903</v>
      </c>
      <c r="I405" s="75">
        <f>(INDEX('Resin Fractions'!$A$24:$I$41,MATCH('Waste Estimate from Population'!$A405,'Resin Fractions'!$A$24:$A$41,0),MATCH('Waste Estimate from Population'!I$1,'Resin Fractions'!$A$24:$I$24,0)))*(VLOOKUP($A405,'Waste Per Capita'!$A$3:$C$18,3,FALSE))*$C405</f>
        <v>2274.0045873882241</v>
      </c>
      <c r="J405" s="75">
        <f>(INDEX('Resin Fractions'!$A$24:$I$41,MATCH('Waste Estimate from Population'!$A405,'Resin Fractions'!$A$24:$A$41,0),MATCH('Waste Estimate from Population'!J$1,'Resin Fractions'!$A$24:$I$24,0)))*(VLOOKUP($A405,'Waste Per Capita'!$A$3:$C$18,3,FALSE))*$C405</f>
        <v>4278.5652450906609</v>
      </c>
      <c r="K405" s="75">
        <f>(INDEX('Resin Fractions'!$A$24:$I$41,MATCH('Waste Estimate from Population'!$A405,'Resin Fractions'!$A$24:$A$41,0),MATCH('Waste Estimate from Population'!K$1,'Resin Fractions'!$A$24:$I$24,0)))*(VLOOKUP($A405,'Waste Per Capita'!$A$3:$C$18,3,FALSE))*$C405</f>
        <v>40198.36695020707</v>
      </c>
    </row>
    <row r="406" spans="1:11" x14ac:dyDescent="0.2">
      <c r="A406" s="13">
        <v>2014</v>
      </c>
      <c r="B406" s="68" t="s">
        <v>133</v>
      </c>
      <c r="C406" s="70">
        <v>529094</v>
      </c>
      <c r="D406" s="75">
        <f>(INDEX('Resin Fractions'!$A$24:$I$41,MATCH('Waste Estimate from Population'!$A406,'Resin Fractions'!$A$24:$A$41,0),MATCH('Waste Estimate from Population'!D$1,'Resin Fractions'!$A$24:$I$24,0)))*(VLOOKUP($A406,'Waste Per Capita'!$A$3:$C$18,3,FALSE))*$C406</f>
        <v>3874.0832961496862</v>
      </c>
      <c r="E406" s="75">
        <f>(INDEX('Resin Fractions'!$A$24:$I$41,MATCH('Waste Estimate from Population'!$A406,'Resin Fractions'!$A$24:$A$41,0),MATCH('Waste Estimate from Population'!E$1,'Resin Fractions'!$A$24:$I$24,0)))*(VLOOKUP($A406,'Waste Per Capita'!$A$3:$C$18,3,FALSE))*$C406</f>
        <v>6942.0991867554385</v>
      </c>
      <c r="F406" s="75">
        <f>(INDEX('Resin Fractions'!$A$24:$I$41,MATCH('Waste Estimate from Population'!$A406,'Resin Fractions'!$A$24:$A$41,0),MATCH('Waste Estimate from Population'!F$1,'Resin Fractions'!$A$24:$I$24,0)))*(VLOOKUP($A406,'Waste Per Capita'!$A$3:$C$18,3,FALSE))*$C406</f>
        <v>9327.6906462694242</v>
      </c>
      <c r="G406" s="75">
        <f>(INDEX('Resin Fractions'!$A$24:$I$41,MATCH('Waste Estimate from Population'!$A406,'Resin Fractions'!$A$24:$A$41,0),MATCH('Waste Estimate from Population'!G$1,'Resin Fractions'!$A$24:$I$24,0)))*(VLOOKUP($A406,'Waste Per Capita'!$A$3:$C$18,3,FALSE))*$C406</f>
        <v>14855.325063200184</v>
      </c>
      <c r="H406" s="75">
        <f>(INDEX('Resin Fractions'!$A$24:$I$41,MATCH('Waste Estimate from Population'!$A406,'Resin Fractions'!$A$24:$A$41,0),MATCH('Waste Estimate from Population'!H$1,'Resin Fractions'!$A$24:$I$24,0)))*(VLOOKUP($A406,'Waste Per Capita'!$A$3:$C$18,3,FALSE))*$C406</f>
        <v>810.57323190080683</v>
      </c>
      <c r="I406" s="75">
        <f>(INDEX('Resin Fractions'!$A$24:$I$41,MATCH('Waste Estimate from Population'!$A406,'Resin Fractions'!$A$24:$A$41,0),MATCH('Waste Estimate from Population'!I$1,'Resin Fractions'!$A$24:$I$24,0)))*(VLOOKUP($A406,'Waste Per Capita'!$A$3:$C$18,3,FALSE))*$C406</f>
        <v>2420.2602246929523</v>
      </c>
      <c r="J406" s="75">
        <f>(INDEX('Resin Fractions'!$A$24:$I$41,MATCH('Waste Estimate from Population'!$A406,'Resin Fractions'!$A$24:$A$41,0),MATCH('Waste Estimate from Population'!J$1,'Resin Fractions'!$A$24:$I$24,0)))*(VLOOKUP($A406,'Waste Per Capita'!$A$3:$C$18,3,FALSE))*$C406</f>
        <v>4553.7468740729082</v>
      </c>
      <c r="K406" s="75">
        <f>(INDEX('Resin Fractions'!$A$24:$I$41,MATCH('Waste Estimate from Population'!$A406,'Resin Fractions'!$A$24:$A$41,0),MATCH('Waste Estimate from Population'!K$1,'Resin Fractions'!$A$24:$I$24,0)))*(VLOOKUP($A406,'Waste Per Capita'!$A$3:$C$18,3,FALSE))*$C406</f>
        <v>42783.778523041394</v>
      </c>
    </row>
    <row r="407" spans="1:11" x14ac:dyDescent="0.2">
      <c r="A407" s="13">
        <v>2014</v>
      </c>
      <c r="B407" s="68" t="s">
        <v>134</v>
      </c>
      <c r="C407" s="70">
        <v>95600</v>
      </c>
      <c r="D407" s="75">
        <f>(INDEX('Resin Fractions'!$A$24:$I$41,MATCH('Waste Estimate from Population'!$A407,'Resin Fractions'!$A$24:$A$41,0),MATCH('Waste Estimate from Population'!D$1,'Resin Fractions'!$A$24:$I$24,0)))*(VLOOKUP($A407,'Waste Per Capita'!$A$3:$C$18,3,FALSE))*$C407</f>
        <v>699.99350420135181</v>
      </c>
      <c r="E407" s="75">
        <f>(INDEX('Resin Fractions'!$A$24:$I$41,MATCH('Waste Estimate from Population'!$A407,'Resin Fractions'!$A$24:$A$41,0),MATCH('Waste Estimate from Population'!E$1,'Resin Fractions'!$A$24:$I$24,0)))*(VLOOKUP($A407,'Waste Per Capita'!$A$3:$C$18,3,FALSE))*$C407</f>
        <v>1254.3417280366436</v>
      </c>
      <c r="F407" s="75">
        <f>(INDEX('Resin Fractions'!$A$24:$I$41,MATCH('Waste Estimate from Population'!$A407,'Resin Fractions'!$A$24:$A$41,0),MATCH('Waste Estimate from Population'!F$1,'Resin Fractions'!$A$24:$I$24,0)))*(VLOOKUP($A407,'Waste Per Capita'!$A$3:$C$18,3,FALSE))*$C407</f>
        <v>1685.3852543845837</v>
      </c>
      <c r="G407" s="75">
        <f>(INDEX('Resin Fractions'!$A$24:$I$41,MATCH('Waste Estimate from Population'!$A407,'Resin Fractions'!$A$24:$A$41,0),MATCH('Waste Estimate from Population'!G$1,'Resin Fractions'!$A$24:$I$24,0)))*(VLOOKUP($A407,'Waste Per Capita'!$A$3:$C$18,3,FALSE))*$C407</f>
        <v>2684.1526761632858</v>
      </c>
      <c r="H407" s="75">
        <f>(INDEX('Resin Fractions'!$A$24:$I$41,MATCH('Waste Estimate from Population'!$A407,'Resin Fractions'!$A$24:$A$41,0),MATCH('Waste Estimate from Population'!H$1,'Resin Fractions'!$A$24:$I$24,0)))*(VLOOKUP($A407,'Waste Per Capita'!$A$3:$C$18,3,FALSE))*$C407</f>
        <v>146.45942114202228</v>
      </c>
      <c r="I407" s="75">
        <f>(INDEX('Resin Fractions'!$A$24:$I$41,MATCH('Waste Estimate from Population'!$A407,'Resin Fractions'!$A$24:$A$41,0),MATCH('Waste Estimate from Population'!I$1,'Resin Fractions'!$A$24:$I$24,0)))*(VLOOKUP($A407,'Waste Per Capita'!$A$3:$C$18,3,FALSE))*$C407</f>
        <v>437.30769481537538</v>
      </c>
      <c r="J407" s="75">
        <f>(INDEX('Resin Fractions'!$A$24:$I$41,MATCH('Waste Estimate from Population'!$A407,'Resin Fractions'!$A$24:$A$41,0),MATCH('Waste Estimate from Population'!J$1,'Resin Fractions'!$A$24:$I$24,0)))*(VLOOKUP($A407,'Waste Per Capita'!$A$3:$C$18,3,FALSE))*$C407</f>
        <v>822.79935353901203</v>
      </c>
      <c r="K407" s="75">
        <f>(INDEX('Resin Fractions'!$A$24:$I$41,MATCH('Waste Estimate from Population'!$A407,'Resin Fractions'!$A$24:$A$41,0),MATCH('Waste Estimate from Population'!K$1,'Resin Fractions'!$A$24:$I$24,0)))*(VLOOKUP($A407,'Waste Per Capita'!$A$3:$C$18,3,FALSE))*$C407</f>
        <v>7730.4396322822731</v>
      </c>
    </row>
    <row r="408" spans="1:11" x14ac:dyDescent="0.2">
      <c r="A408" s="13">
        <v>2014</v>
      </c>
      <c r="B408" s="68" t="s">
        <v>135</v>
      </c>
      <c r="C408" s="70">
        <v>62856</v>
      </c>
      <c r="D408" s="75">
        <f>(INDEX('Resin Fractions'!$A$24:$I$41,MATCH('Waste Estimate from Population'!$A408,'Resin Fractions'!$A$24:$A$41,0),MATCH('Waste Estimate from Population'!D$1,'Resin Fractions'!$A$24:$I$24,0)))*(VLOOKUP($A408,'Waste Per Capita'!$A$3:$C$18,3,FALSE))*$C408</f>
        <v>460.23840690460429</v>
      </c>
      <c r="E408" s="75">
        <f>(INDEX('Resin Fractions'!$A$24:$I$41,MATCH('Waste Estimate from Population'!$A408,'Resin Fractions'!$A$24:$A$41,0),MATCH('Waste Estimate from Population'!E$1,'Resin Fractions'!$A$24:$I$24,0)))*(VLOOKUP($A408,'Waste Per Capita'!$A$3:$C$18,3,FALSE))*$C408</f>
        <v>824.71656545472047</v>
      </c>
      <c r="F408" s="75">
        <f>(INDEX('Resin Fractions'!$A$24:$I$41,MATCH('Waste Estimate from Population'!$A408,'Resin Fractions'!$A$24:$A$41,0),MATCH('Waste Estimate from Population'!F$1,'Resin Fractions'!$A$24:$I$24,0)))*(VLOOKUP($A408,'Waste Per Capita'!$A$3:$C$18,3,FALSE))*$C408</f>
        <v>1108.1231752049937</v>
      </c>
      <c r="G408" s="75">
        <f>(INDEX('Resin Fractions'!$A$24:$I$41,MATCH('Waste Estimate from Population'!$A408,'Resin Fractions'!$A$24:$A$41,0),MATCH('Waste Estimate from Population'!G$1,'Resin Fractions'!$A$24:$I$24,0)))*(VLOOKUP($A408,'Waste Per Capita'!$A$3:$C$18,3,FALSE))*$C408</f>
        <v>1764.802307666522</v>
      </c>
      <c r="H408" s="75">
        <f>(INDEX('Resin Fractions'!$A$24:$I$41,MATCH('Waste Estimate from Population'!$A408,'Resin Fractions'!$A$24:$A$41,0),MATCH('Waste Estimate from Population'!H$1,'Resin Fractions'!$A$24:$I$24,0)))*(VLOOKUP($A408,'Waste Per Capita'!$A$3:$C$18,3,FALSE))*$C408</f>
        <v>96.295537398566452</v>
      </c>
      <c r="I408" s="75">
        <f>(INDEX('Resin Fractions'!$A$24:$I$41,MATCH('Waste Estimate from Population'!$A408,'Resin Fractions'!$A$24:$A$41,0),MATCH('Waste Estimate from Population'!I$1,'Resin Fractions'!$A$24:$I$24,0)))*(VLOOKUP($A408,'Waste Per Capita'!$A$3:$C$18,3,FALSE))*$C408</f>
        <v>287.52523499283723</v>
      </c>
      <c r="J408" s="75">
        <f>(INDEX('Resin Fractions'!$A$24:$I$41,MATCH('Waste Estimate from Population'!$A408,'Resin Fractions'!$A$24:$A$41,0),MATCH('Waste Estimate from Population'!J$1,'Resin Fractions'!$A$24:$I$24,0)))*(VLOOKUP($A408,'Waste Per Capita'!$A$3:$C$18,3,FALSE))*$C408</f>
        <v>540.98196826410185</v>
      </c>
      <c r="K408" s="75">
        <f>(INDEX('Resin Fractions'!$A$24:$I$41,MATCH('Waste Estimate from Population'!$A408,'Resin Fractions'!$A$24:$A$41,0),MATCH('Waste Estimate from Population'!K$1,'Resin Fractions'!$A$24:$I$24,0)))*(VLOOKUP($A408,'Waste Per Capita'!$A$3:$C$18,3,FALSE))*$C408</f>
        <v>5082.6831958863449</v>
      </c>
    </row>
    <row r="409" spans="1:11" x14ac:dyDescent="0.2">
      <c r="A409" s="13">
        <v>2014</v>
      </c>
      <c r="B409" s="68" t="s">
        <v>136</v>
      </c>
      <c r="C409" s="70">
        <v>13722</v>
      </c>
      <c r="D409" s="75">
        <f>(INDEX('Resin Fractions'!$A$24:$I$41,MATCH('Waste Estimate from Population'!$A409,'Resin Fractions'!$A$24:$A$41,0),MATCH('Waste Estimate from Population'!D$1,'Resin Fractions'!$A$24:$I$24,0)))*(VLOOKUP($A409,'Waste Per Capita'!$A$3:$C$18,3,FALSE))*$C409</f>
        <v>100.47396301936139</v>
      </c>
      <c r="E409" s="75">
        <f>(INDEX('Resin Fractions'!$A$24:$I$41,MATCH('Waste Estimate from Population'!$A409,'Resin Fractions'!$A$24:$A$41,0),MATCH('Waste Estimate from Population'!E$1,'Resin Fractions'!$A$24:$I$24,0)))*(VLOOKUP($A409,'Waste Per Capita'!$A$3:$C$18,3,FALSE))*$C409</f>
        <v>180.04264845312579</v>
      </c>
      <c r="F409" s="75">
        <f>(INDEX('Resin Fractions'!$A$24:$I$41,MATCH('Waste Estimate from Population'!$A409,'Resin Fractions'!$A$24:$A$41,0),MATCH('Waste Estimate from Population'!F$1,'Resin Fractions'!$A$24:$I$24,0)))*(VLOOKUP($A409,'Waste Per Capita'!$A$3:$C$18,3,FALSE))*$C409</f>
        <v>241.91272448394622</v>
      </c>
      <c r="G409" s="75">
        <f>(INDEX('Resin Fractions'!$A$24:$I$41,MATCH('Waste Estimate from Population'!$A409,'Resin Fractions'!$A$24:$A$41,0),MATCH('Waste Estimate from Population'!G$1,'Resin Fractions'!$A$24:$I$24,0)))*(VLOOKUP($A409,'Waste Per Capita'!$A$3:$C$18,3,FALSE))*$C409</f>
        <v>385.27137052628251</v>
      </c>
      <c r="H409" s="75">
        <f>(INDEX('Resin Fractions'!$A$24:$I$41,MATCH('Waste Estimate from Population'!$A409,'Resin Fractions'!$A$24:$A$41,0),MATCH('Waste Estimate from Population'!H$1,'Resin Fractions'!$A$24:$I$24,0)))*(VLOOKUP($A409,'Waste Per Capita'!$A$3:$C$18,3,FALSE))*$C409</f>
        <v>21.022135741745082</v>
      </c>
      <c r="I409" s="75">
        <f>(INDEX('Resin Fractions'!$A$24:$I$41,MATCH('Waste Estimate from Population'!$A409,'Resin Fractions'!$A$24:$A$41,0),MATCH('Waste Estimate from Population'!I$1,'Resin Fractions'!$A$24:$I$24,0)))*(VLOOKUP($A409,'Waste Per Capita'!$A$3:$C$18,3,FALSE))*$C409</f>
        <v>62.7692069901316</v>
      </c>
      <c r="J409" s="75">
        <f>(INDEX('Resin Fractions'!$A$24:$I$41,MATCH('Waste Estimate from Population'!$A409,'Resin Fractions'!$A$24:$A$41,0),MATCH('Waste Estimate from Population'!J$1,'Resin Fractions'!$A$24:$I$24,0)))*(VLOOKUP($A409,'Waste Per Capita'!$A$3:$C$18,3,FALSE))*$C409</f>
        <v>118.10096997136321</v>
      </c>
      <c r="K409" s="75">
        <f>(INDEX('Resin Fractions'!$A$24:$I$41,MATCH('Waste Estimate from Population'!$A409,'Resin Fractions'!$A$24:$A$41,0),MATCH('Waste Estimate from Population'!K$1,'Resin Fractions'!$A$24:$I$24,0)))*(VLOOKUP($A409,'Waste Per Capita'!$A$3:$C$18,3,FALSE))*$C409</f>
        <v>1109.5930191859557</v>
      </c>
    </row>
    <row r="410" spans="1:11" x14ac:dyDescent="0.2">
      <c r="A410" s="13">
        <v>2014</v>
      </c>
      <c r="B410" s="68" t="s">
        <v>137</v>
      </c>
      <c r="C410" s="70">
        <v>458492</v>
      </c>
      <c r="D410" s="75">
        <f>(INDEX('Resin Fractions'!$A$24:$I$41,MATCH('Waste Estimate from Population'!$A410,'Resin Fractions'!$A$24:$A$41,0),MATCH('Waste Estimate from Population'!D$1,'Resin Fractions'!$A$24:$I$24,0)))*(VLOOKUP($A410,'Waste Per Capita'!$A$3:$C$18,3,FALSE))*$C410</f>
        <v>3357.1278423460899</v>
      </c>
      <c r="E410" s="75">
        <f>(INDEX('Resin Fractions'!$A$24:$I$41,MATCH('Waste Estimate from Population'!$A410,'Resin Fractions'!$A$24:$A$41,0),MATCH('Waste Estimate from Population'!E$1,'Resin Fractions'!$A$24:$I$24,0)))*(VLOOKUP($A410,'Waste Per Capita'!$A$3:$C$18,3,FALSE))*$C410</f>
        <v>6015.7494515792559</v>
      </c>
      <c r="F410" s="75">
        <f>(INDEX('Resin Fractions'!$A$24:$I$41,MATCH('Waste Estimate from Population'!$A410,'Resin Fractions'!$A$24:$A$41,0),MATCH('Waste Estimate from Population'!F$1,'Resin Fractions'!$A$24:$I$24,0)))*(VLOOKUP($A410,'Waste Per Capita'!$A$3:$C$18,3,FALSE))*$C410</f>
        <v>8083.0089545323908</v>
      </c>
      <c r="G410" s="75">
        <f>(INDEX('Resin Fractions'!$A$24:$I$41,MATCH('Waste Estimate from Population'!$A410,'Resin Fractions'!$A$24:$A$41,0),MATCH('Waste Estimate from Population'!G$1,'Resin Fractions'!$A$24:$I$24,0)))*(VLOOKUP($A410,'Waste Per Capita'!$A$3:$C$18,3,FALSE))*$C410</f>
        <v>12873.039004178423</v>
      </c>
      <c r="H410" s="75">
        <f>(INDEX('Resin Fractions'!$A$24:$I$41,MATCH('Waste Estimate from Population'!$A410,'Resin Fractions'!$A$24:$A$41,0),MATCH('Waste Estimate from Population'!H$1,'Resin Fractions'!$A$24:$I$24,0)))*(VLOOKUP($A410,'Waste Per Capita'!$A$3:$C$18,3,FALSE))*$C410</f>
        <v>702.41080458418492</v>
      </c>
      <c r="I410" s="75">
        <f>(INDEX('Resin Fractions'!$A$24:$I$41,MATCH('Waste Estimate from Population'!$A410,'Resin Fractions'!$A$24:$A$41,0),MATCH('Waste Estimate from Population'!I$1,'Resin Fractions'!$A$24:$I$24,0)))*(VLOOKUP($A410,'Waste Per Capita'!$A$3:$C$18,3,FALSE))*$C410</f>
        <v>2097.3020879842165</v>
      </c>
      <c r="J410" s="75">
        <f>(INDEX('Resin Fractions'!$A$24:$I$41,MATCH('Waste Estimate from Population'!$A410,'Resin Fractions'!$A$24:$A$41,0),MATCH('Waste Estimate from Population'!J$1,'Resin Fractions'!$A$24:$I$24,0)))*(VLOOKUP($A410,'Waste Per Capita'!$A$3:$C$18,3,FALSE))*$C410</f>
        <v>3946.0975021214299</v>
      </c>
      <c r="K410" s="75">
        <f>(INDEX('Resin Fractions'!$A$24:$I$41,MATCH('Waste Estimate from Population'!$A410,'Resin Fractions'!$A$24:$A$41,0),MATCH('Waste Estimate from Population'!K$1,'Resin Fractions'!$A$24:$I$24,0)))*(VLOOKUP($A410,'Waste Per Capita'!$A$3:$C$18,3,FALSE))*$C410</f>
        <v>37074.735647325986</v>
      </c>
    </row>
    <row r="411" spans="1:11" x14ac:dyDescent="0.2">
      <c r="A411" s="13">
        <v>2014</v>
      </c>
      <c r="B411" s="68" t="s">
        <v>138</v>
      </c>
      <c r="C411" s="70">
        <v>55082</v>
      </c>
      <c r="D411" s="75">
        <f>(INDEX('Resin Fractions'!$A$24:$I$41,MATCH('Waste Estimate from Population'!$A411,'Resin Fractions'!$A$24:$A$41,0),MATCH('Waste Estimate from Population'!D$1,'Resin Fractions'!$A$24:$I$24,0)))*(VLOOKUP($A411,'Waste Per Capita'!$A$3:$C$18,3,FALSE))*$C411</f>
        <v>403.31634098764499</v>
      </c>
      <c r="E411" s="75">
        <f>(INDEX('Resin Fractions'!$A$24:$I$41,MATCH('Waste Estimate from Population'!$A411,'Resin Fractions'!$A$24:$A$41,0),MATCH('Waste Estimate from Population'!E$1,'Resin Fractions'!$A$24:$I$24,0)))*(VLOOKUP($A411,'Waste Per Capita'!$A$3:$C$18,3,FALSE))*$C411</f>
        <v>722.71601531082013</v>
      </c>
      <c r="F411" s="75">
        <f>(INDEX('Resin Fractions'!$A$24:$I$41,MATCH('Waste Estimate from Population'!$A411,'Resin Fractions'!$A$24:$A$41,0),MATCH('Waste Estimate from Population'!F$1,'Resin Fractions'!$A$24:$I$24,0)))*(VLOOKUP($A411,'Waste Per Capita'!$A$3:$C$18,3,FALSE))*$C411</f>
        <v>971.07103119259045</v>
      </c>
      <c r="G411" s="75">
        <f>(INDEX('Resin Fractions'!$A$24:$I$41,MATCH('Waste Estimate from Population'!$A411,'Resin Fractions'!$A$24:$A$41,0),MATCH('Waste Estimate from Population'!G$1,'Resin Fractions'!$A$24:$I$24,0)))*(VLOOKUP($A411,'Waste Per Capita'!$A$3:$C$18,3,FALSE))*$C411</f>
        <v>1546.5324028078044</v>
      </c>
      <c r="H411" s="75">
        <f>(INDEX('Resin Fractions'!$A$24:$I$41,MATCH('Waste Estimate from Population'!$A411,'Resin Fractions'!$A$24:$A$41,0),MATCH('Waste Estimate from Population'!H$1,'Resin Fractions'!$A$24:$I$24,0)))*(VLOOKUP($A411,'Waste Per Capita'!$A$3:$C$18,3,FALSE))*$C411</f>
        <v>84.385751415741325</v>
      </c>
      <c r="I411" s="75">
        <f>(INDEX('Resin Fractions'!$A$24:$I$41,MATCH('Waste Estimate from Population'!$A411,'Resin Fractions'!$A$24:$A$41,0),MATCH('Waste Estimate from Population'!I$1,'Resin Fractions'!$A$24:$I$24,0)))*(VLOOKUP($A411,'Waste Per Capita'!$A$3:$C$18,3,FALSE))*$C411</f>
        <v>251.96425152531913</v>
      </c>
      <c r="J411" s="75">
        <f>(INDEX('Resin Fractions'!$A$24:$I$41,MATCH('Waste Estimate from Population'!$A411,'Resin Fractions'!$A$24:$A$41,0),MATCH('Waste Estimate from Population'!J$1,'Resin Fractions'!$A$24:$I$24,0)))*(VLOOKUP($A411,'Waste Per Capita'!$A$3:$C$18,3,FALSE))*$C411</f>
        <v>474.07357731836674</v>
      </c>
      <c r="K411" s="75">
        <f>(INDEX('Resin Fractions'!$A$24:$I$41,MATCH('Waste Estimate from Population'!$A411,'Resin Fractions'!$A$24:$A$41,0),MATCH('Waste Estimate from Population'!K$1,'Resin Fractions'!$A$24:$I$24,0)))*(VLOOKUP($A411,'Waste Per Capita'!$A$3:$C$18,3,FALSE))*$C411</f>
        <v>4454.0593705582869</v>
      </c>
    </row>
    <row r="412" spans="1:11" x14ac:dyDescent="0.2">
      <c r="A412" s="13">
        <v>2014</v>
      </c>
      <c r="B412" s="68" t="s">
        <v>139</v>
      </c>
      <c r="C412" s="70">
        <v>845279</v>
      </c>
      <c r="D412" s="75">
        <f>(INDEX('Resin Fractions'!$A$24:$I$41,MATCH('Waste Estimate from Population'!$A412,'Resin Fractions'!$A$24:$A$41,0),MATCH('Waste Estimate from Population'!D$1,'Resin Fractions'!$A$24:$I$24,0)))*(VLOOKUP($A412,'Waste Per Capita'!$A$3:$C$18,3,FALSE))*$C412</f>
        <v>6189.2239460022429</v>
      </c>
      <c r="E412" s="75">
        <f>(INDEX('Resin Fractions'!$A$24:$I$41,MATCH('Waste Estimate from Population'!$A412,'Resin Fractions'!$A$24:$A$41,0),MATCH('Waste Estimate from Population'!E$1,'Resin Fractions'!$A$24:$I$24,0)))*(VLOOKUP($A412,'Waste Per Capita'!$A$3:$C$18,3,FALSE))*$C412</f>
        <v>11090.677003484165</v>
      </c>
      <c r="F412" s="75">
        <f>(INDEX('Resin Fractions'!$A$24:$I$41,MATCH('Waste Estimate from Population'!$A412,'Resin Fractions'!$A$24:$A$41,0),MATCH('Waste Estimate from Population'!F$1,'Resin Fractions'!$A$24:$I$24,0)))*(VLOOKUP($A412,'Waste Per Capita'!$A$3:$C$18,3,FALSE))*$C412</f>
        <v>14901.890820511993</v>
      </c>
      <c r="G412" s="75">
        <f>(INDEX('Resin Fractions'!$A$24:$I$41,MATCH('Waste Estimate from Population'!$A412,'Resin Fractions'!$A$24:$A$41,0),MATCH('Waste Estimate from Population'!G$1,'Resin Fractions'!$A$24:$I$24,0)))*(VLOOKUP($A412,'Waste Per Capita'!$A$3:$C$18,3,FALSE))*$C412</f>
        <v>23732.823116680189</v>
      </c>
      <c r="H412" s="75">
        <f>(INDEX('Resin Fractions'!$A$24:$I$41,MATCH('Waste Estimate from Population'!$A412,'Resin Fractions'!$A$24:$A$41,0),MATCH('Waste Estimate from Population'!H$1,'Resin Fractions'!$A$24:$I$24,0)))*(VLOOKUP($A412,'Waste Per Capita'!$A$3:$C$18,3,FALSE))*$C412</f>
        <v>1294.9693833002871</v>
      </c>
      <c r="I412" s="75">
        <f>(INDEX('Resin Fractions'!$A$24:$I$41,MATCH('Waste Estimate from Population'!$A412,'Resin Fractions'!$A$24:$A$41,0),MATCH('Waste Estimate from Population'!I$1,'Resin Fractions'!$A$24:$I$24,0)))*(VLOOKUP($A412,'Waste Per Capita'!$A$3:$C$18,3,FALSE))*$C412</f>
        <v>3866.6005331155407</v>
      </c>
      <c r="J412" s="75">
        <f>(INDEX('Resin Fractions'!$A$24:$I$41,MATCH('Waste Estimate from Population'!$A412,'Resin Fractions'!$A$24:$A$41,0),MATCH('Waste Estimate from Population'!J$1,'Resin Fractions'!$A$24:$I$24,0)))*(VLOOKUP($A412,'Waste Per Capita'!$A$3:$C$18,3,FALSE))*$C412</f>
        <v>7275.0524556496084</v>
      </c>
      <c r="K412" s="75">
        <f>(INDEX('Resin Fractions'!$A$24:$I$41,MATCH('Waste Estimate from Population'!$A412,'Resin Fractions'!$A$24:$A$41,0),MATCH('Waste Estimate from Population'!K$1,'Resin Fractions'!$A$24:$I$24,0)))*(VLOOKUP($A412,'Waste Per Capita'!$A$3:$C$18,3,FALSE))*$C412</f>
        <v>68351.237258744019</v>
      </c>
    </row>
    <row r="413" spans="1:11" x14ac:dyDescent="0.2">
      <c r="A413" s="13">
        <v>2014</v>
      </c>
      <c r="B413" s="68" t="s">
        <v>140</v>
      </c>
      <c r="C413" s="70">
        <v>208637</v>
      </c>
      <c r="D413" s="75">
        <f>(INDEX('Resin Fractions'!$A$24:$I$41,MATCH('Waste Estimate from Population'!$A413,'Resin Fractions'!$A$24:$A$41,0),MATCH('Waste Estimate from Population'!D$1,'Resin Fractions'!$A$24:$I$24,0)))*(VLOOKUP($A413,'Waste Per Capita'!$A$3:$C$18,3,FALSE))*$C413</f>
        <v>1527.662601841605</v>
      </c>
      <c r="E413" s="75">
        <f>(INDEX('Resin Fractions'!$A$24:$I$41,MATCH('Waste Estimate from Population'!$A413,'Resin Fractions'!$A$24:$A$41,0),MATCH('Waste Estimate from Population'!E$1,'Resin Fractions'!$A$24:$I$24,0)))*(VLOOKUP($A413,'Waste Per Capita'!$A$3:$C$18,3,FALSE))*$C413</f>
        <v>2737.4696141462473</v>
      </c>
      <c r="F413" s="75">
        <f>(INDEX('Resin Fractions'!$A$24:$I$41,MATCH('Waste Estimate from Population'!$A413,'Resin Fractions'!$A$24:$A$41,0),MATCH('Waste Estimate from Population'!F$1,'Resin Fractions'!$A$24:$I$24,0)))*(VLOOKUP($A413,'Waste Per Capita'!$A$3:$C$18,3,FALSE))*$C413</f>
        <v>3678.1770221656529</v>
      </c>
      <c r="G413" s="75">
        <f>(INDEX('Resin Fractions'!$A$24:$I$41,MATCH('Waste Estimate from Population'!$A413,'Resin Fractions'!$A$24:$A$41,0),MATCH('Waste Estimate from Population'!G$1,'Resin Fractions'!$A$24:$I$24,0)))*(VLOOKUP($A413,'Waste Per Capita'!$A$3:$C$18,3,FALSE))*$C413</f>
        <v>5857.8824466179858</v>
      </c>
      <c r="H413" s="75">
        <f>(INDEX('Resin Fractions'!$A$24:$I$41,MATCH('Waste Estimate from Population'!$A413,'Resin Fractions'!$A$24:$A$41,0),MATCH('Waste Estimate from Population'!H$1,'Resin Fractions'!$A$24:$I$24,0)))*(VLOOKUP($A413,'Waste Per Capita'!$A$3:$C$18,3,FALSE))*$C413</f>
        <v>319.63236661933161</v>
      </c>
      <c r="I413" s="75">
        <f>(INDEX('Resin Fractions'!$A$24:$I$41,MATCH('Waste Estimate from Population'!$A413,'Resin Fractions'!$A$24:$A$41,0),MATCH('Waste Estimate from Population'!I$1,'Resin Fractions'!$A$24:$I$24,0)))*(VLOOKUP($A413,'Waste Per Capita'!$A$3:$C$18,3,FALSE))*$C413</f>
        <v>954.37830045183557</v>
      </c>
      <c r="J413" s="75">
        <f>(INDEX('Resin Fractions'!$A$24:$I$41,MATCH('Waste Estimate from Population'!$A413,'Resin Fractions'!$A$24:$A$41,0),MATCH('Waste Estimate from Population'!J$1,'Resin Fractions'!$A$24:$I$24,0)))*(VLOOKUP($A413,'Waste Per Capita'!$A$3:$C$18,3,FALSE))*$C413</f>
        <v>1795.6735222209086</v>
      </c>
      <c r="K413" s="75">
        <f>(INDEX('Resin Fractions'!$A$24:$I$41,MATCH('Waste Estimate from Population'!$A413,'Resin Fractions'!$A$24:$A$41,0),MATCH('Waste Estimate from Population'!K$1,'Resin Fractions'!$A$24:$I$24,0)))*(VLOOKUP($A413,'Waste Per Capita'!$A$3:$C$18,3,FALSE))*$C413</f>
        <v>16870.875874063564</v>
      </c>
    </row>
    <row r="414" spans="1:11" x14ac:dyDescent="0.2">
      <c r="A414" s="13">
        <v>2014</v>
      </c>
      <c r="B414" s="68" t="s">
        <v>141</v>
      </c>
      <c r="C414" s="70">
        <v>73730</v>
      </c>
      <c r="D414" s="75">
        <f>(INDEX('Resin Fractions'!$A$24:$I$41,MATCH('Waste Estimate from Population'!$A414,'Resin Fractions'!$A$24:$A$41,0),MATCH('Waste Estimate from Population'!D$1,'Resin Fractions'!$A$24:$I$24,0)))*(VLOOKUP($A414,'Waste Per Capita'!$A$3:$C$18,3,FALSE))*$C414</f>
        <v>539.85900695361579</v>
      </c>
      <c r="E414" s="75">
        <f>(INDEX('Resin Fractions'!$A$24:$I$41,MATCH('Waste Estimate from Population'!$A414,'Resin Fractions'!$A$24:$A$41,0),MATCH('Waste Estimate from Population'!E$1,'Resin Fractions'!$A$24:$I$24,0)))*(VLOOKUP($A414,'Waste Per Capita'!$A$3:$C$18,3,FALSE))*$C414</f>
        <v>967.3913766542023</v>
      </c>
      <c r="F414" s="75">
        <f>(INDEX('Resin Fractions'!$A$24:$I$41,MATCH('Waste Estimate from Population'!$A414,'Resin Fractions'!$A$24:$A$41,0),MATCH('Waste Estimate from Population'!F$1,'Resin Fractions'!$A$24:$I$24,0)))*(VLOOKUP($A414,'Waste Per Capita'!$A$3:$C$18,3,FALSE))*$C414</f>
        <v>1299.8269331148051</v>
      </c>
      <c r="G414" s="75">
        <f>(INDEX('Resin Fractions'!$A$24:$I$41,MATCH('Waste Estimate from Population'!$A414,'Resin Fractions'!$A$24:$A$41,0),MATCH('Waste Estimate from Population'!G$1,'Resin Fractions'!$A$24:$I$24,0)))*(VLOOKUP($A414,'Waste Per Capita'!$A$3:$C$18,3,FALSE))*$C414</f>
        <v>2070.1106361246766</v>
      </c>
      <c r="H414" s="75">
        <f>(INDEX('Resin Fractions'!$A$24:$I$41,MATCH('Waste Estimate from Population'!$A414,'Resin Fractions'!$A$24:$A$41,0),MATCH('Waste Estimate from Population'!H$1,'Resin Fractions'!$A$24:$I$24,0)))*(VLOOKUP($A414,'Waste Per Capita'!$A$3:$C$18,3,FALSE))*$C414</f>
        <v>112.95453055231488</v>
      </c>
      <c r="I414" s="75">
        <f>(INDEX('Resin Fractions'!$A$24:$I$41,MATCH('Waste Estimate from Population'!$A414,'Resin Fractions'!$A$24:$A$41,0),MATCH('Waste Estimate from Population'!I$1,'Resin Fractions'!$A$24:$I$24,0)))*(VLOOKUP($A414,'Waste Per Capita'!$A$3:$C$18,3,FALSE))*$C414</f>
        <v>337.26669810395009</v>
      </c>
      <c r="J414" s="75">
        <f>(INDEX('Resin Fractions'!$A$24:$I$41,MATCH('Waste Estimate from Population'!$A414,'Resin Fractions'!$A$24:$A$41,0),MATCH('Waste Estimate from Population'!J$1,'Resin Fractions'!$A$24:$I$24,0)))*(VLOOKUP($A414,'Waste Per Capita'!$A$3:$C$18,3,FALSE))*$C414</f>
        <v>634.57109138526528</v>
      </c>
      <c r="K414" s="75">
        <f>(INDEX('Resin Fractions'!$A$24:$I$41,MATCH('Waste Estimate from Population'!$A414,'Resin Fractions'!$A$24:$A$41,0),MATCH('Waste Estimate from Population'!K$1,'Resin Fractions'!$A$24:$I$24,0)))*(VLOOKUP($A414,'Waste Per Capita'!$A$3:$C$18,3,FALSE))*$C414</f>
        <v>5961.9802728888289</v>
      </c>
    </row>
    <row r="415" spans="1:11" x14ac:dyDescent="0.2">
      <c r="A415" s="13">
        <v>2014</v>
      </c>
      <c r="B415" s="68" t="s">
        <v>142</v>
      </c>
      <c r="C415" s="71">
        <v>38556731</v>
      </c>
      <c r="D415" s="75">
        <f>(INDEX('Resin Fractions'!$A$24:$I$41,MATCH('Waste Estimate from Population'!$A415,'Resin Fractions'!$A$24:$A$41,0),MATCH('Waste Estimate from Population'!D$1,'Resin Fractions'!$A$24:$I$24,0)))*(VLOOKUP($A415,'Waste Per Capita'!$A$3:$C$18,3,FALSE))*$C415</f>
        <v>282316.54020124365</v>
      </c>
      <c r="E415" s="75">
        <f>(INDEX('Resin Fractions'!$A$24:$I$41,MATCH('Waste Estimate from Population'!$A415,'Resin Fractions'!$A$24:$A$41,0),MATCH('Waste Estimate from Population'!E$1,'Resin Fractions'!$A$24:$I$24,0)))*(VLOOKUP($A415,'Waste Per Capita'!$A$3:$C$18,3,FALSE))*$C415</f>
        <v>505892.43294962373</v>
      </c>
      <c r="F415" s="75">
        <f>(INDEX('Resin Fractions'!$A$24:$I$41,MATCH('Waste Estimate from Population'!$A415,'Resin Fractions'!$A$24:$A$41,0),MATCH('Waste Estimate from Population'!F$1,'Resin Fractions'!$A$24:$I$24,0)))*(VLOOKUP($A415,'Waste Per Capita'!$A$3:$C$18,3,FALSE))*$C415</f>
        <v>679737.92766394315</v>
      </c>
      <c r="G415" s="75">
        <f>(INDEX('Resin Fractions'!$A$24:$I$41,MATCH('Waste Estimate from Population'!$A415,'Resin Fractions'!$A$24:$A$41,0),MATCH('Waste Estimate from Population'!G$1,'Resin Fractions'!$A$24:$I$24,0)))*(VLOOKUP($A415,'Waste Per Capita'!$A$3:$C$18,3,FALSE))*$C415</f>
        <v>1082553.8985121122</v>
      </c>
      <c r="H415" s="75">
        <f>(INDEX('Resin Fractions'!$A$24:$I$41,MATCH('Waste Estimate from Population'!$A415,'Resin Fractions'!$A$24:$A$41,0),MATCH('Waste Estimate from Population'!H$1,'Resin Fractions'!$A$24:$I$24,0)))*(VLOOKUP($A415,'Waste Per Capita'!$A$3:$C$18,3,FALSE))*$C415</f>
        <v>59069.001081471397</v>
      </c>
      <c r="I415" s="75">
        <f>(INDEX('Resin Fractions'!$A$24:$I$41,MATCH('Waste Estimate from Population'!$A415,'Resin Fractions'!$A$24:$A$41,0),MATCH('Waste Estimate from Population'!I$1,'Resin Fractions'!$A$24:$I$24,0)))*(VLOOKUP($A415,'Waste Per Capita'!$A$3:$C$18,3,FALSE))*$C415</f>
        <v>176371.91582872934</v>
      </c>
      <c r="J415" s="75">
        <f>(INDEX('Resin Fractions'!$A$24:$I$41,MATCH('Waste Estimate from Population'!$A415,'Resin Fractions'!$A$24:$A$41,0),MATCH('Waste Estimate from Population'!J$1,'Resin Fractions'!$A$24:$I$24,0)))*(VLOOKUP($A415,'Waste Per Capita'!$A$3:$C$18,3,FALSE))*$C415</f>
        <v>331845.74624871952</v>
      </c>
      <c r="K415" s="75">
        <f>(INDEX('Resin Fractions'!$A$24:$I$41,MATCH('Waste Estimate from Population'!$A415,'Resin Fractions'!$A$24:$A$41,0),MATCH('Waste Estimate from Population'!K$1,'Resin Fractions'!$A$24:$I$24,0)))*(VLOOKUP($A415,'Waste Per Capita'!$A$3:$C$18,3,FALSE))*$C415</f>
        <v>3117787.4624858424</v>
      </c>
    </row>
    <row r="416" spans="1:11" x14ac:dyDescent="0.2">
      <c r="A416" s="13">
        <v>2013</v>
      </c>
      <c r="B416" s="68" t="s">
        <v>84</v>
      </c>
      <c r="C416" s="70">
        <v>1569989</v>
      </c>
      <c r="D416" s="75">
        <f>(INDEX('Resin Fractions'!$A$24:$I$41,MATCH('Waste Estimate from Population'!$A416,'Resin Fractions'!$A$24:$A$41,0),MATCH('Waste Estimate from Population'!D$1,'Resin Fractions'!$A$24:$I$24,0)))*(VLOOKUP($A416,'Waste Per Capita'!$A$3:$C$18,3,FALSE))*$C416</f>
        <v>10554.352620476555</v>
      </c>
      <c r="E416" s="75">
        <f>(INDEX('Resin Fractions'!$A$24:$I$41,MATCH('Waste Estimate from Population'!$A416,'Resin Fractions'!$A$24:$A$41,0),MATCH('Waste Estimate from Population'!E$1,'Resin Fractions'!$A$24:$I$24,0)))*(VLOOKUP($A416,'Waste Per Capita'!$A$3:$C$18,3,FALSE))*$C416</f>
        <v>19088.690642858754</v>
      </c>
      <c r="F416" s="75">
        <f>(INDEX('Resin Fractions'!$A$24:$I$41,MATCH('Waste Estimate from Population'!$A416,'Resin Fractions'!$A$24:$A$41,0),MATCH('Waste Estimate from Population'!F$1,'Resin Fractions'!$A$24:$I$24,0)))*(VLOOKUP($A416,'Waste Per Capita'!$A$3:$C$18,3,FALSE))*$C416</f>
        <v>25807.1415287657</v>
      </c>
      <c r="G416" s="75">
        <f>(INDEX('Resin Fractions'!$A$24:$I$41,MATCH('Waste Estimate from Population'!$A416,'Resin Fractions'!$A$24:$A$41,0),MATCH('Waste Estimate from Population'!G$1,'Resin Fractions'!$A$24:$I$24,0)))*(VLOOKUP($A416,'Waste Per Capita'!$A$3:$C$18,3,FALSE))*$C416</f>
        <v>40581.75666083346</v>
      </c>
      <c r="H416" s="75">
        <f>(INDEX('Resin Fractions'!$A$24:$I$41,MATCH('Waste Estimate from Population'!$A416,'Resin Fractions'!$A$24:$A$41,0),MATCH('Waste Estimate from Population'!H$1,'Resin Fractions'!$A$24:$I$24,0)))*(VLOOKUP($A416,'Waste Per Capita'!$A$3:$C$18,3,FALSE))*$C416</f>
        <v>2256.2312067165758</v>
      </c>
      <c r="I416" s="75">
        <f>(INDEX('Resin Fractions'!$A$24:$I$41,MATCH('Waste Estimate from Population'!$A416,'Resin Fractions'!$A$24:$A$41,0),MATCH('Waste Estimate from Population'!I$1,'Resin Fractions'!$A$24:$I$24,0)))*(VLOOKUP($A416,'Waste Per Capita'!$A$3:$C$18,3,FALSE))*$C416</f>
        <v>6689.291301966201</v>
      </c>
      <c r="J416" s="75">
        <f>(INDEX('Resin Fractions'!$A$24:$I$41,MATCH('Waste Estimate from Population'!$A416,'Resin Fractions'!$A$24:$A$41,0),MATCH('Waste Estimate from Population'!J$1,'Resin Fractions'!$A$24:$I$24,0)))*(VLOOKUP($A416,'Waste Per Capita'!$A$3:$C$18,3,FALSE))*$C416</f>
        <v>12782.427966504458</v>
      </c>
      <c r="K416" s="75">
        <f>(INDEX('Resin Fractions'!$A$24:$I$41,MATCH('Waste Estimate from Population'!$A416,'Resin Fractions'!$A$24:$A$41,0),MATCH('Waste Estimate from Population'!K$1,'Resin Fractions'!$A$24:$I$24,0)))*(VLOOKUP($A416,'Waste Per Capita'!$A$3:$C$18,3,FALSE))*$C416</f>
        <v>117759.89192812171</v>
      </c>
    </row>
    <row r="417" spans="1:11" x14ac:dyDescent="0.2">
      <c r="A417" s="13">
        <v>2013</v>
      </c>
      <c r="B417" s="68" t="s">
        <v>85</v>
      </c>
      <c r="C417" s="70">
        <v>1164</v>
      </c>
      <c r="D417" s="75">
        <f>(INDEX('Resin Fractions'!$A$24:$I$41,MATCH('Waste Estimate from Population'!$A417,'Resin Fractions'!$A$24:$A$41,0),MATCH('Waste Estimate from Population'!D$1,'Resin Fractions'!$A$24:$I$24,0)))*(VLOOKUP($A417,'Waste Per Capita'!$A$3:$C$18,3,FALSE))*$C417</f>
        <v>7.8250653031548048</v>
      </c>
      <c r="E417" s="75">
        <f>(INDEX('Resin Fractions'!$A$24:$I$41,MATCH('Waste Estimate from Population'!$A417,'Resin Fractions'!$A$24:$A$41,0),MATCH('Waste Estimate from Population'!E$1,'Resin Fractions'!$A$24:$I$24,0)))*(VLOOKUP($A417,'Waste Per Capita'!$A$3:$C$18,3,FALSE))*$C417</f>
        <v>14.152478716913041</v>
      </c>
      <c r="F417" s="75">
        <f>(INDEX('Resin Fractions'!$A$24:$I$41,MATCH('Waste Estimate from Population'!$A417,'Resin Fractions'!$A$24:$A$41,0),MATCH('Waste Estimate from Population'!F$1,'Resin Fractions'!$A$24:$I$24,0)))*(VLOOKUP($A417,'Waste Per Capita'!$A$3:$C$18,3,FALSE))*$C417</f>
        <v>19.133581661707996</v>
      </c>
      <c r="G417" s="75">
        <f>(INDEX('Resin Fractions'!$A$24:$I$41,MATCH('Waste Estimate from Population'!$A417,'Resin Fractions'!$A$24:$A$41,0),MATCH('Waste Estimate from Population'!G$1,'Resin Fractions'!$A$24:$I$24,0)))*(VLOOKUP($A417,'Waste Per Capita'!$A$3:$C$18,3,FALSE))*$C417</f>
        <v>30.087576889526069</v>
      </c>
      <c r="H417" s="75">
        <f>(INDEX('Resin Fractions'!$A$24:$I$41,MATCH('Waste Estimate from Population'!$A417,'Resin Fractions'!$A$24:$A$41,0),MATCH('Waste Estimate from Population'!H$1,'Resin Fractions'!$A$24:$I$24,0)))*(VLOOKUP($A417,'Waste Per Capita'!$A$3:$C$18,3,FALSE))*$C417</f>
        <v>1.6727844109851051</v>
      </c>
      <c r="I417" s="75">
        <f>(INDEX('Resin Fractions'!$A$24:$I$41,MATCH('Waste Estimate from Population'!$A417,'Resin Fractions'!$A$24:$A$41,0),MATCH('Waste Estimate from Population'!I$1,'Resin Fractions'!$A$24:$I$24,0)))*(VLOOKUP($A417,'Waste Per Capita'!$A$3:$C$18,3,FALSE))*$C417</f>
        <v>4.9594838406438884</v>
      </c>
      <c r="J417" s="75">
        <f>(INDEX('Resin Fractions'!$A$24:$I$41,MATCH('Waste Estimate from Population'!$A417,'Resin Fractions'!$A$24:$A$41,0),MATCH('Waste Estimate from Population'!J$1,'Resin Fractions'!$A$24:$I$24,0)))*(VLOOKUP($A417,'Waste Per Capita'!$A$3:$C$18,3,FALSE))*$C417</f>
        <v>9.4769747769004677</v>
      </c>
      <c r="K417" s="75">
        <f>(INDEX('Resin Fractions'!$A$24:$I$41,MATCH('Waste Estimate from Population'!$A417,'Resin Fractions'!$A$24:$A$41,0),MATCH('Waste Estimate from Population'!K$1,'Resin Fractions'!$A$24:$I$24,0)))*(VLOOKUP($A417,'Waste Per Capita'!$A$3:$C$18,3,FALSE))*$C417</f>
        <v>87.307945599831385</v>
      </c>
    </row>
    <row r="418" spans="1:11" x14ac:dyDescent="0.2">
      <c r="A418" s="13">
        <v>2013</v>
      </c>
      <c r="B418" s="68" t="s">
        <v>86</v>
      </c>
      <c r="C418" s="70">
        <v>36267</v>
      </c>
      <c r="D418" s="75">
        <f>(INDEX('Resin Fractions'!$A$24:$I$41,MATCH('Waste Estimate from Population'!$A418,'Resin Fractions'!$A$24:$A$41,0),MATCH('Waste Estimate from Population'!D$1,'Resin Fractions'!$A$24:$I$24,0)))*(VLOOKUP($A418,'Waste Per Capita'!$A$3:$C$18,3,FALSE))*$C418</f>
        <v>243.80725373669702</v>
      </c>
      <c r="E418" s="75">
        <f>(INDEX('Resin Fractions'!$A$24:$I$41,MATCH('Waste Estimate from Population'!$A418,'Resin Fractions'!$A$24:$A$41,0),MATCH('Waste Estimate from Population'!E$1,'Resin Fractions'!$A$24:$I$24,0)))*(VLOOKUP($A418,'Waste Per Capita'!$A$3:$C$18,3,FALSE))*$C418</f>
        <v>440.95184332155088</v>
      </c>
      <c r="F418" s="75">
        <f>(INDEX('Resin Fractions'!$A$24:$I$41,MATCH('Waste Estimate from Population'!$A418,'Resin Fractions'!$A$24:$A$41,0),MATCH('Waste Estimate from Population'!F$1,'Resin Fractions'!$A$24:$I$24,0)))*(VLOOKUP($A418,'Waste Per Capita'!$A$3:$C$18,3,FALSE))*$C418</f>
        <v>596.14914615563907</v>
      </c>
      <c r="G418" s="75">
        <f>(INDEX('Resin Fractions'!$A$24:$I$41,MATCH('Waste Estimate from Population'!$A418,'Resin Fractions'!$A$24:$A$41,0),MATCH('Waste Estimate from Population'!G$1,'Resin Fractions'!$A$24:$I$24,0)))*(VLOOKUP($A418,'Waste Per Capita'!$A$3:$C$18,3,FALSE))*$C418</f>
        <v>937.44514695226974</v>
      </c>
      <c r="H418" s="75">
        <f>(INDEX('Resin Fractions'!$A$24:$I$41,MATCH('Waste Estimate from Population'!$A418,'Resin Fractions'!$A$24:$A$41,0),MATCH('Waste Estimate from Population'!H$1,'Resin Fractions'!$A$24:$I$24,0)))*(VLOOKUP($A418,'Waste Per Capita'!$A$3:$C$18,3,FALSE))*$C418</f>
        <v>52.119306042265301</v>
      </c>
      <c r="I418" s="75">
        <f>(INDEX('Resin Fractions'!$A$24:$I$41,MATCH('Waste Estimate from Population'!$A418,'Resin Fractions'!$A$24:$A$41,0),MATCH('Waste Estimate from Population'!I$1,'Resin Fractions'!$A$24:$I$24,0)))*(VLOOKUP($A418,'Waste Per Capita'!$A$3:$C$18,3,FALSE))*$C418</f>
        <v>154.5237117256288</v>
      </c>
      <c r="J418" s="75">
        <f>(INDEX('Resin Fractions'!$A$24:$I$41,MATCH('Waste Estimate from Population'!$A418,'Resin Fractions'!$A$24:$A$41,0),MATCH('Waste Estimate from Population'!J$1,'Resin Fractions'!$A$24:$I$24,0)))*(VLOOKUP($A418,'Waste Per Capita'!$A$3:$C$18,3,FALSE))*$C418</f>
        <v>295.27615484007669</v>
      </c>
      <c r="K418" s="75">
        <f>(INDEX('Resin Fractions'!$A$24:$I$41,MATCH('Waste Estimate from Population'!$A418,'Resin Fractions'!$A$24:$A$41,0),MATCH('Waste Estimate from Population'!K$1,'Resin Fractions'!$A$24:$I$24,0)))*(VLOOKUP($A418,'Waste Per Capita'!$A$3:$C$18,3,FALSE))*$C418</f>
        <v>2720.2725627741279</v>
      </c>
    </row>
    <row r="419" spans="1:11" x14ac:dyDescent="0.2">
      <c r="A419" s="13">
        <v>2013</v>
      </c>
      <c r="B419" s="68" t="s">
        <v>87</v>
      </c>
      <c r="C419" s="70">
        <v>222374</v>
      </c>
      <c r="D419" s="75">
        <f>(INDEX('Resin Fractions'!$A$24:$I$41,MATCH('Waste Estimate from Population'!$A419,'Resin Fractions'!$A$24:$A$41,0),MATCH('Waste Estimate from Population'!D$1,'Resin Fractions'!$A$24:$I$24,0)))*(VLOOKUP($A419,'Waste Per Capita'!$A$3:$C$18,3,FALSE))*$C419</f>
        <v>1494.9236011372393</v>
      </c>
      <c r="E419" s="75">
        <f>(INDEX('Resin Fractions'!$A$24:$I$41,MATCH('Waste Estimate from Population'!$A419,'Resin Fractions'!$A$24:$A$41,0),MATCH('Waste Estimate from Population'!E$1,'Resin Fractions'!$A$24:$I$24,0)))*(VLOOKUP($A419,'Waste Per Capita'!$A$3:$C$18,3,FALSE))*$C419</f>
        <v>2703.7313592739006</v>
      </c>
      <c r="F419" s="75">
        <f>(INDEX('Resin Fractions'!$A$24:$I$41,MATCH('Waste Estimate from Population'!$A419,'Resin Fractions'!$A$24:$A$41,0),MATCH('Waste Estimate from Population'!F$1,'Resin Fractions'!$A$24:$I$24,0)))*(VLOOKUP($A419,'Waste Per Capita'!$A$3:$C$18,3,FALSE))*$C419</f>
        <v>3655.3359866328642</v>
      </c>
      <c r="G419" s="75">
        <f>(INDEX('Resin Fractions'!$A$24:$I$41,MATCH('Waste Estimate from Population'!$A419,'Resin Fractions'!$A$24:$A$41,0),MATCH('Waste Estimate from Population'!G$1,'Resin Fractions'!$A$24:$I$24,0)))*(VLOOKUP($A419,'Waste Per Capita'!$A$3:$C$18,3,FALSE))*$C419</f>
        <v>5748.0196075871736</v>
      </c>
      <c r="H419" s="75">
        <f>(INDEX('Resin Fractions'!$A$24:$I$41,MATCH('Waste Estimate from Population'!$A419,'Resin Fractions'!$A$24:$A$41,0),MATCH('Waste Estimate from Population'!H$1,'Resin Fractions'!$A$24:$I$24,0)))*(VLOOKUP($A419,'Waste Per Capita'!$A$3:$C$18,3,FALSE))*$C419</f>
        <v>319.57367749862692</v>
      </c>
      <c r="I419" s="75">
        <f>(INDEX('Resin Fractions'!$A$24:$I$41,MATCH('Waste Estimate from Population'!$A419,'Resin Fractions'!$A$24:$A$41,0),MATCH('Waste Estimate from Population'!I$1,'Resin Fractions'!$A$24:$I$24,0)))*(VLOOKUP($A419,'Waste Per Capita'!$A$3:$C$18,3,FALSE))*$C419</f>
        <v>947.47444981043304</v>
      </c>
      <c r="J419" s="75">
        <f>(INDEX('Resin Fractions'!$A$24:$I$41,MATCH('Waste Estimate from Population'!$A419,'Resin Fractions'!$A$24:$A$41,0),MATCH('Waste Estimate from Population'!J$1,'Resin Fractions'!$A$24:$I$24,0)))*(VLOOKUP($A419,'Waste Per Capita'!$A$3:$C$18,3,FALSE))*$C419</f>
        <v>1810.509268933389</v>
      </c>
      <c r="K419" s="75">
        <f>(INDEX('Resin Fractions'!$A$24:$I$41,MATCH('Waste Estimate from Population'!$A419,'Resin Fractions'!$A$24:$A$41,0),MATCH('Waste Estimate from Population'!K$1,'Resin Fractions'!$A$24:$I$24,0)))*(VLOOKUP($A419,'Waste Per Capita'!$A$3:$C$18,3,FALSE))*$C419</f>
        <v>16679.567950873628</v>
      </c>
    </row>
    <row r="420" spans="1:11" x14ac:dyDescent="0.2">
      <c r="A420" s="13">
        <v>2013</v>
      </c>
      <c r="B420" s="68" t="s">
        <v>88</v>
      </c>
      <c r="C420" s="70">
        <v>45424</v>
      </c>
      <c r="D420" s="75">
        <f>(INDEX('Resin Fractions'!$A$24:$I$41,MATCH('Waste Estimate from Population'!$A420,'Resin Fractions'!$A$24:$A$41,0),MATCH('Waste Estimate from Population'!D$1,'Resin Fractions'!$A$24:$I$24,0)))*(VLOOKUP($A420,'Waste Per Capita'!$A$3:$C$18,3,FALSE))*$C420</f>
        <v>305.36577863445348</v>
      </c>
      <c r="E420" s="75">
        <f>(INDEX('Resin Fractions'!$A$24:$I$41,MATCH('Waste Estimate from Population'!$A420,'Resin Fractions'!$A$24:$A$41,0),MATCH('Waste Estimate from Population'!E$1,'Resin Fractions'!$A$24:$I$24,0)))*(VLOOKUP($A420,'Waste Per Capita'!$A$3:$C$18,3,FALSE))*$C420</f>
        <v>552.28710759197418</v>
      </c>
      <c r="F420" s="75">
        <f>(INDEX('Resin Fractions'!$A$24:$I$41,MATCH('Waste Estimate from Population'!$A420,'Resin Fractions'!$A$24:$A$41,0),MATCH('Waste Estimate from Population'!F$1,'Resin Fractions'!$A$24:$I$24,0)))*(VLOOKUP($A420,'Waste Per Capita'!$A$3:$C$18,3,FALSE))*$C420</f>
        <v>746.66994278472851</v>
      </c>
      <c r="G420" s="75">
        <f>(INDEX('Resin Fractions'!$A$24:$I$41,MATCH('Waste Estimate from Population'!$A420,'Resin Fractions'!$A$24:$A$41,0),MATCH('Waste Estimate from Population'!G$1,'Resin Fractions'!$A$24:$I$24,0)))*(VLOOKUP($A420,'Waste Per Capita'!$A$3:$C$18,3,FALSE))*$C420</f>
        <v>1174.1392548366257</v>
      </c>
      <c r="H420" s="75">
        <f>(INDEX('Resin Fractions'!$A$24:$I$41,MATCH('Waste Estimate from Population'!$A420,'Resin Fractions'!$A$24:$A$41,0),MATCH('Waste Estimate from Population'!H$1,'Resin Fractions'!$A$24:$I$24,0)))*(VLOOKUP($A420,'Waste Per Capita'!$A$3:$C$18,3,FALSE))*$C420</f>
        <v>65.27883082868334</v>
      </c>
      <c r="I420" s="75">
        <f>(INDEX('Resin Fractions'!$A$24:$I$41,MATCH('Waste Estimate from Population'!$A420,'Resin Fractions'!$A$24:$A$41,0),MATCH('Waste Estimate from Population'!I$1,'Resin Fractions'!$A$24:$I$24,0)))*(VLOOKUP($A420,'Waste Per Capita'!$A$3:$C$18,3,FALSE))*$C420</f>
        <v>193.53917008368384</v>
      </c>
      <c r="J420" s="75">
        <f>(INDEX('Resin Fractions'!$A$24:$I$41,MATCH('Waste Estimate from Population'!$A420,'Resin Fractions'!$A$24:$A$41,0),MATCH('Waste Estimate from Population'!J$1,'Resin Fractions'!$A$24:$I$24,0)))*(VLOOKUP($A420,'Waste Per Capita'!$A$3:$C$18,3,FALSE))*$C420</f>
        <v>369.82998476454196</v>
      </c>
      <c r="K420" s="75">
        <f>(INDEX('Resin Fractions'!$A$24:$I$41,MATCH('Waste Estimate from Population'!$A420,'Resin Fractions'!$A$24:$A$41,0),MATCH('Waste Estimate from Population'!K$1,'Resin Fractions'!$A$24:$I$24,0)))*(VLOOKUP($A420,'Waste Per Capita'!$A$3:$C$18,3,FALSE))*$C420</f>
        <v>3407.1100695246914</v>
      </c>
    </row>
    <row r="421" spans="1:11" x14ac:dyDescent="0.2">
      <c r="A421" s="13">
        <v>2013</v>
      </c>
      <c r="B421" s="68" t="s">
        <v>89</v>
      </c>
      <c r="C421" s="70">
        <v>21480</v>
      </c>
      <c r="D421" s="75">
        <f>(INDEX('Resin Fractions'!$A$24:$I$41,MATCH('Waste Estimate from Population'!$A421,'Resin Fractions'!$A$24:$A$41,0),MATCH('Waste Estimate from Population'!D$1,'Resin Fractions'!$A$24:$I$24,0)))*(VLOOKUP($A421,'Waste Per Capita'!$A$3:$C$18,3,FALSE))*$C421</f>
        <v>144.40068961491858</v>
      </c>
      <c r="E421" s="75">
        <f>(INDEX('Resin Fractions'!$A$24:$I$41,MATCH('Waste Estimate from Population'!$A421,'Resin Fractions'!$A$24:$A$41,0),MATCH('Waste Estimate from Population'!E$1,'Resin Fractions'!$A$24:$I$24,0)))*(VLOOKUP($A421,'Waste Per Capita'!$A$3:$C$18,3,FALSE))*$C421</f>
        <v>261.16429797190045</v>
      </c>
      <c r="F421" s="75">
        <f>(INDEX('Resin Fractions'!$A$24:$I$41,MATCH('Waste Estimate from Population'!$A421,'Resin Fractions'!$A$24:$A$41,0),MATCH('Waste Estimate from Population'!F$1,'Resin Fractions'!$A$24:$I$24,0)))*(VLOOKUP($A421,'Waste Per Capita'!$A$3:$C$18,3,FALSE))*$C421</f>
        <v>353.08362035523004</v>
      </c>
      <c r="G421" s="75">
        <f>(INDEX('Resin Fractions'!$A$24:$I$41,MATCH('Waste Estimate from Population'!$A421,'Resin Fractions'!$A$24:$A$41,0),MATCH('Waste Estimate from Population'!G$1,'Resin Fractions'!$A$24:$I$24,0)))*(VLOOKUP($A421,'Waste Per Capita'!$A$3:$C$18,3,FALSE))*$C421</f>
        <v>555.22435703352232</v>
      </c>
      <c r="H421" s="75">
        <f>(INDEX('Resin Fractions'!$A$24:$I$41,MATCH('Waste Estimate from Population'!$A421,'Resin Fractions'!$A$24:$A$41,0),MATCH('Waste Estimate from Population'!H$1,'Resin Fractions'!$A$24:$I$24,0)))*(VLOOKUP($A421,'Waste Per Capita'!$A$3:$C$18,3,FALSE))*$C421</f>
        <v>30.868908202714827</v>
      </c>
      <c r="I421" s="75">
        <f>(INDEX('Resin Fractions'!$A$24:$I$41,MATCH('Waste Estimate from Population'!$A421,'Resin Fractions'!$A$24:$A$41,0),MATCH('Waste Estimate from Population'!I$1,'Resin Fractions'!$A$24:$I$24,0)))*(VLOOKUP($A421,'Waste Per Capita'!$A$3:$C$18,3,FALSE))*$C421</f>
        <v>91.520371904665581</v>
      </c>
      <c r="J421" s="75">
        <f>(INDEX('Resin Fractions'!$A$24:$I$41,MATCH('Waste Estimate from Population'!$A421,'Resin Fractions'!$A$24:$A$41,0),MATCH('Waste Estimate from Population'!J$1,'Resin Fractions'!$A$24:$I$24,0)))*(VLOOKUP($A421,'Waste Per Capita'!$A$3:$C$18,3,FALSE))*$C421</f>
        <v>174.88437990362718</v>
      </c>
      <c r="K421" s="75">
        <f>(INDEX('Resin Fractions'!$A$24:$I$41,MATCH('Waste Estimate from Population'!$A421,'Resin Fractions'!$A$24:$A$41,0),MATCH('Waste Estimate from Population'!K$1,'Resin Fractions'!$A$24:$I$24,0)))*(VLOOKUP($A421,'Waste Per Capita'!$A$3:$C$18,3,FALSE))*$C421</f>
        <v>1611.1466249865791</v>
      </c>
    </row>
    <row r="422" spans="1:11" x14ac:dyDescent="0.2">
      <c r="A422" s="13">
        <v>2013</v>
      </c>
      <c r="B422" s="68" t="s">
        <v>90</v>
      </c>
      <c r="C422" s="70">
        <v>1086069</v>
      </c>
      <c r="D422" s="75">
        <f>(INDEX('Resin Fractions'!$A$24:$I$41,MATCH('Waste Estimate from Population'!$A422,'Resin Fractions'!$A$24:$A$41,0),MATCH('Waste Estimate from Population'!D$1,'Resin Fractions'!$A$24:$I$24,0)))*(VLOOKUP($A422,'Waste Per Capita'!$A$3:$C$18,3,FALSE))*$C422</f>
        <v>7301.1691140309586</v>
      </c>
      <c r="E422" s="75">
        <f>(INDEX('Resin Fractions'!$A$24:$I$41,MATCH('Waste Estimate from Population'!$A422,'Resin Fractions'!$A$24:$A$41,0),MATCH('Waste Estimate from Population'!E$1,'Resin Fractions'!$A$24:$I$24,0)))*(VLOOKUP($A422,'Waste Per Capita'!$A$3:$C$18,3,FALSE))*$C422</f>
        <v>13204.955676631469</v>
      </c>
      <c r="F422" s="75">
        <f>(INDEX('Resin Fractions'!$A$24:$I$41,MATCH('Waste Estimate from Population'!$A422,'Resin Fractions'!$A$24:$A$41,0),MATCH('Waste Estimate from Population'!F$1,'Resin Fractions'!$A$24:$I$24,0)))*(VLOOKUP($A422,'Waste Per Capita'!$A$3:$C$18,3,FALSE))*$C422</f>
        <v>17852.568644114726</v>
      </c>
      <c r="G422" s="75">
        <f>(INDEX('Resin Fractions'!$A$24:$I$41,MATCH('Waste Estimate from Population'!$A422,'Resin Fractions'!$A$24:$A$41,0),MATCH('Waste Estimate from Population'!G$1,'Resin Fractions'!$A$24:$I$24,0)))*(VLOOKUP($A422,'Waste Per Capita'!$A$3:$C$18,3,FALSE))*$C422</f>
        <v>28073.182598651794</v>
      </c>
      <c r="H422" s="75">
        <f>(INDEX('Resin Fractions'!$A$24:$I$41,MATCH('Waste Estimate from Population'!$A422,'Resin Fractions'!$A$24:$A$41,0),MATCH('Waste Estimate from Population'!H$1,'Resin Fractions'!$A$24:$I$24,0)))*(VLOOKUP($A422,'Waste Per Capita'!$A$3:$C$18,3,FALSE))*$C422</f>
        <v>1560.7897701496411</v>
      </c>
      <c r="I422" s="75">
        <f>(INDEX('Resin Fractions'!$A$24:$I$41,MATCH('Waste Estimate from Population'!$A422,'Resin Fractions'!$A$24:$A$41,0),MATCH('Waste Estimate from Population'!I$1,'Resin Fractions'!$A$24:$I$24,0)))*(VLOOKUP($A422,'Waste Per Capita'!$A$3:$C$18,3,FALSE))*$C422</f>
        <v>4627.4412846428413</v>
      </c>
      <c r="J422" s="75">
        <f>(INDEX('Resin Fractions'!$A$24:$I$41,MATCH('Waste Estimate from Population'!$A422,'Resin Fractions'!$A$24:$A$41,0),MATCH('Waste Estimate from Population'!J$1,'Resin Fractions'!$A$24:$I$24,0)))*(VLOOKUP($A422,'Waste Per Capita'!$A$3:$C$18,3,FALSE))*$C422</f>
        <v>8842.4815455098924</v>
      </c>
      <c r="K422" s="75">
        <f>(INDEX('Resin Fractions'!$A$24:$I$41,MATCH('Waste Estimate from Population'!$A422,'Resin Fractions'!$A$24:$A$41,0),MATCH('Waste Estimate from Population'!K$1,'Resin Fractions'!$A$24:$I$24,0)))*(VLOOKUP($A422,'Waste Per Capita'!$A$3:$C$18,3,FALSE))*$C422</f>
        <v>81462.588633731328</v>
      </c>
    </row>
    <row r="423" spans="1:11" x14ac:dyDescent="0.2">
      <c r="A423" s="13">
        <v>2013</v>
      </c>
      <c r="B423" s="68" t="s">
        <v>91</v>
      </c>
      <c r="C423" s="70">
        <v>27619</v>
      </c>
      <c r="D423" s="75">
        <f>(INDEX('Resin Fractions'!$A$24:$I$41,MATCH('Waste Estimate from Population'!$A423,'Resin Fractions'!$A$24:$A$41,0),MATCH('Waste Estimate from Population'!D$1,'Resin Fractions'!$A$24:$I$24,0)))*(VLOOKUP($A423,'Waste Per Capita'!$A$3:$C$18,3,FALSE))*$C423</f>
        <v>185.6705142678974</v>
      </c>
      <c r="E423" s="75">
        <f>(INDEX('Resin Fractions'!$A$24:$I$41,MATCH('Waste Estimate from Population'!$A423,'Resin Fractions'!$A$24:$A$41,0),MATCH('Waste Estimate from Population'!E$1,'Resin Fractions'!$A$24:$I$24,0)))*(VLOOKUP($A423,'Waste Per Capita'!$A$3:$C$18,3,FALSE))*$C423</f>
        <v>335.80524886805949</v>
      </c>
      <c r="F423" s="75">
        <f>(INDEX('Resin Fractions'!$A$24:$I$41,MATCH('Waste Estimate from Population'!$A423,'Resin Fractions'!$A$24:$A$41,0),MATCH('Waste Estimate from Population'!F$1,'Resin Fractions'!$A$24:$I$24,0)))*(VLOOKUP($A423,'Waste Per Capita'!$A$3:$C$18,3,FALSE))*$C423</f>
        <v>453.99518205731368</v>
      </c>
      <c r="G423" s="75">
        <f>(INDEX('Resin Fractions'!$A$24:$I$41,MATCH('Waste Estimate from Population'!$A423,'Resin Fractions'!$A$24:$A$41,0),MATCH('Waste Estimate from Population'!G$1,'Resin Fractions'!$A$24:$I$24,0)))*(VLOOKUP($A423,'Waste Per Capita'!$A$3:$C$18,3,FALSE))*$C423</f>
        <v>713.90789184864309</v>
      </c>
      <c r="H423" s="75">
        <f>(INDEX('Resin Fractions'!$A$24:$I$41,MATCH('Waste Estimate from Population'!$A423,'Resin Fractions'!$A$24:$A$41,0),MATCH('Waste Estimate from Population'!H$1,'Resin Fractions'!$A$24:$I$24,0)))*(VLOOKUP($A423,'Waste Per Capita'!$A$3:$C$18,3,FALSE))*$C423</f>
        <v>39.691265160650872</v>
      </c>
      <c r="I423" s="75">
        <f>(INDEX('Resin Fractions'!$A$24:$I$41,MATCH('Waste Estimate from Population'!$A423,'Resin Fractions'!$A$24:$A$41,0),MATCH('Waste Estimate from Population'!I$1,'Resin Fractions'!$A$24:$I$24,0)))*(VLOOKUP($A423,'Waste Per Capita'!$A$3:$C$18,3,FALSE))*$C423</f>
        <v>117.67696236661818</v>
      </c>
      <c r="J423" s="75">
        <f>(INDEX('Resin Fractions'!$A$24:$I$41,MATCH('Waste Estimate from Population'!$A423,'Resin Fractions'!$A$24:$A$41,0),MATCH('Waste Estimate from Population'!J$1,'Resin Fractions'!$A$24:$I$24,0)))*(VLOOKUP($A423,'Waste Per Capita'!$A$3:$C$18,3,FALSE))*$C423</f>
        <v>224.86646594777838</v>
      </c>
      <c r="K423" s="75">
        <f>(INDEX('Resin Fractions'!$A$24:$I$41,MATCH('Waste Estimate from Population'!$A423,'Resin Fractions'!$A$24:$A$41,0),MATCH('Waste Estimate from Population'!K$1,'Resin Fractions'!$A$24:$I$24,0)))*(VLOOKUP($A423,'Waste Per Capita'!$A$3:$C$18,3,FALSE))*$C423</f>
        <v>2071.6135305169614</v>
      </c>
    </row>
    <row r="424" spans="1:11" x14ac:dyDescent="0.2">
      <c r="A424" s="13">
        <v>2013</v>
      </c>
      <c r="B424" s="68" t="s">
        <v>92</v>
      </c>
      <c r="C424" s="70">
        <v>180599</v>
      </c>
      <c r="D424" s="75">
        <f>(INDEX('Resin Fractions'!$A$24:$I$41,MATCH('Waste Estimate from Population'!$A424,'Resin Fractions'!$A$24:$A$41,0),MATCH('Waste Estimate from Population'!D$1,'Resin Fractions'!$A$24:$I$24,0)))*(VLOOKUP($A424,'Waste Per Capita'!$A$3:$C$18,3,FALSE))*$C424</f>
        <v>1214.0884610691191</v>
      </c>
      <c r="E424" s="75">
        <f>(INDEX('Resin Fractions'!$A$24:$I$41,MATCH('Waste Estimate from Population'!$A424,'Resin Fractions'!$A$24:$A$41,0),MATCH('Waste Estimate from Population'!E$1,'Resin Fractions'!$A$24:$I$24,0)))*(VLOOKUP($A424,'Waste Per Capita'!$A$3:$C$18,3,FALSE))*$C424</f>
        <v>2195.8105702712869</v>
      </c>
      <c r="F424" s="75">
        <f>(INDEX('Resin Fractions'!$A$24:$I$41,MATCH('Waste Estimate from Population'!$A424,'Resin Fractions'!$A$24:$A$41,0),MATCH('Waste Estimate from Population'!F$1,'Resin Fractions'!$A$24:$I$24,0)))*(VLOOKUP($A424,'Waste Per Capita'!$A$3:$C$18,3,FALSE))*$C424</f>
        <v>2968.6475210676995</v>
      </c>
      <c r="G424" s="75">
        <f>(INDEX('Resin Fractions'!$A$24:$I$41,MATCH('Waste Estimate from Population'!$A424,'Resin Fractions'!$A$24:$A$41,0),MATCH('Waste Estimate from Population'!G$1,'Resin Fractions'!$A$24:$I$24,0)))*(VLOOKUP($A424,'Waste Per Capita'!$A$3:$C$18,3,FALSE))*$C424</f>
        <v>4668.2012875184864</v>
      </c>
      <c r="H424" s="75">
        <f>(INDEX('Resin Fractions'!$A$24:$I$41,MATCH('Waste Estimate from Population'!$A424,'Resin Fractions'!$A$24:$A$41,0),MATCH('Waste Estimate from Population'!H$1,'Resin Fractions'!$A$24:$I$24,0)))*(VLOOKUP($A424,'Waste Per Capita'!$A$3:$C$18,3,FALSE))*$C424</f>
        <v>259.53882460438058</v>
      </c>
      <c r="I424" s="75">
        <f>(INDEX('Resin Fractions'!$A$24:$I$41,MATCH('Waste Estimate from Population'!$A424,'Resin Fractions'!$A$24:$A$41,0),MATCH('Waste Estimate from Population'!I$1,'Resin Fractions'!$A$24:$I$24,0)))*(VLOOKUP($A424,'Waste Per Capita'!$A$3:$C$18,3,FALSE))*$C424</f>
        <v>769.48266506567495</v>
      </c>
      <c r="J424" s="75">
        <f>(INDEX('Resin Fractions'!$A$24:$I$41,MATCH('Waste Estimate from Population'!$A424,'Resin Fractions'!$A$24:$A$41,0),MATCH('Waste Estimate from Population'!J$1,'Resin Fractions'!$A$24:$I$24,0)))*(VLOOKUP($A424,'Waste Per Capita'!$A$3:$C$18,3,FALSE))*$C424</f>
        <v>1470.3884602521027</v>
      </c>
      <c r="K424" s="75">
        <f>(INDEX('Resin Fractions'!$A$24:$I$41,MATCH('Waste Estimate from Population'!$A424,'Resin Fractions'!$A$24:$A$41,0),MATCH('Waste Estimate from Population'!K$1,'Resin Fractions'!$A$24:$I$24,0)))*(VLOOKUP($A424,'Waste Per Capita'!$A$3:$C$18,3,FALSE))*$C424</f>
        <v>13546.157789848752</v>
      </c>
    </row>
    <row r="425" spans="1:11" x14ac:dyDescent="0.2">
      <c r="A425" s="13">
        <v>2013</v>
      </c>
      <c r="B425" s="68" t="s">
        <v>93</v>
      </c>
      <c r="C425" s="70">
        <v>956991</v>
      </c>
      <c r="D425" s="75">
        <f>(INDEX('Resin Fractions'!$A$24:$I$41,MATCH('Waste Estimate from Population'!$A425,'Resin Fractions'!$A$24:$A$41,0),MATCH('Waste Estimate from Population'!D$1,'Resin Fractions'!$A$24:$I$24,0)))*(VLOOKUP($A425,'Waste Per Capita'!$A$3:$C$18,3,FALSE))*$C425</f>
        <v>6433.4339085321481</v>
      </c>
      <c r="E425" s="75">
        <f>(INDEX('Resin Fractions'!$A$24:$I$41,MATCH('Waste Estimate from Population'!$A425,'Resin Fractions'!$A$24:$A$41,0),MATCH('Waste Estimate from Population'!E$1,'Resin Fractions'!$A$24:$I$24,0)))*(VLOOKUP($A425,'Waste Per Capita'!$A$3:$C$18,3,FALSE))*$C425</f>
        <v>11635.562508399766</v>
      </c>
      <c r="F425" s="75">
        <f>(INDEX('Resin Fractions'!$A$24:$I$41,MATCH('Waste Estimate from Population'!$A425,'Resin Fractions'!$A$24:$A$41,0),MATCH('Waste Estimate from Population'!F$1,'Resin Fractions'!$A$24:$I$24,0)))*(VLOOKUP($A425,'Waste Per Capita'!$A$3:$C$18,3,FALSE))*$C425</f>
        <v>15730.812240566664</v>
      </c>
      <c r="G425" s="75">
        <f>(INDEX('Resin Fractions'!$A$24:$I$41,MATCH('Waste Estimate from Population'!$A425,'Resin Fractions'!$A$24:$A$41,0),MATCH('Waste Estimate from Population'!G$1,'Resin Fractions'!$A$24:$I$24,0)))*(VLOOKUP($A425,'Waste Per Capita'!$A$3:$C$18,3,FALSE))*$C425</f>
        <v>24736.718466567392</v>
      </c>
      <c r="H425" s="75">
        <f>(INDEX('Resin Fractions'!$A$24:$I$41,MATCH('Waste Estimate from Population'!$A425,'Resin Fractions'!$A$24:$A$41,0),MATCH('Waste Estimate from Population'!H$1,'Resin Fractions'!$A$24:$I$24,0)))*(VLOOKUP($A425,'Waste Per Capita'!$A$3:$C$18,3,FALSE))*$C425</f>
        <v>1375.2917751314835</v>
      </c>
      <c r="I425" s="75">
        <f>(INDEX('Resin Fractions'!$A$24:$I$41,MATCH('Waste Estimate from Population'!$A425,'Resin Fractions'!$A$24:$A$41,0),MATCH('Waste Estimate from Population'!I$1,'Resin Fractions'!$A$24:$I$24,0)))*(VLOOKUP($A425,'Waste Per Capita'!$A$3:$C$18,3,FALSE))*$C425</f>
        <v>4077.4754296749447</v>
      </c>
      <c r="J425" s="75">
        <f>(INDEX('Resin Fractions'!$A$24:$I$41,MATCH('Waste Estimate from Population'!$A425,'Resin Fractions'!$A$24:$A$41,0),MATCH('Waste Estimate from Population'!J$1,'Resin Fractions'!$A$24:$I$24,0)))*(VLOOKUP($A425,'Waste Per Capita'!$A$3:$C$18,3,FALSE))*$C425</f>
        <v>7791.5632033683469</v>
      </c>
      <c r="K425" s="75">
        <f>(INDEX('Resin Fractions'!$A$24:$I$41,MATCH('Waste Estimate from Population'!$A425,'Resin Fractions'!$A$24:$A$41,0),MATCH('Waste Estimate from Population'!K$1,'Resin Fractions'!$A$24:$I$24,0)))*(VLOOKUP($A425,'Waste Per Capita'!$A$3:$C$18,3,FALSE))*$C425</f>
        <v>71780.857532240756</v>
      </c>
    </row>
    <row r="426" spans="1:11" x14ac:dyDescent="0.2">
      <c r="A426" s="13">
        <v>2013</v>
      </c>
      <c r="B426" s="68" t="s">
        <v>94</v>
      </c>
      <c r="C426" s="70">
        <v>28135</v>
      </c>
      <c r="D426" s="75">
        <f>(INDEX('Resin Fractions'!$A$24:$I$41,MATCH('Waste Estimate from Population'!$A426,'Resin Fractions'!$A$24:$A$41,0),MATCH('Waste Estimate from Population'!D$1,'Resin Fractions'!$A$24:$I$24,0)))*(VLOOKUP($A426,'Waste Per Capita'!$A$3:$C$18,3,FALSE))*$C426</f>
        <v>189.13935764970827</v>
      </c>
      <c r="E426" s="75">
        <f>(INDEX('Resin Fractions'!$A$24:$I$41,MATCH('Waste Estimate from Population'!$A426,'Resin Fractions'!$A$24:$A$41,0),MATCH('Waste Estimate from Population'!E$1,'Resin Fractions'!$A$24:$I$24,0)))*(VLOOKUP($A426,'Waste Per Capita'!$A$3:$C$18,3,FALSE))*$C426</f>
        <v>342.0790280930828</v>
      </c>
      <c r="F426" s="75">
        <f>(INDEX('Resin Fractions'!$A$24:$I$41,MATCH('Waste Estimate from Population'!$A426,'Resin Fractions'!$A$24:$A$41,0),MATCH('Waste Estimate from Population'!F$1,'Resin Fractions'!$A$24:$I$24,0)))*(VLOOKUP($A426,'Waste Per Capita'!$A$3:$C$18,3,FALSE))*$C426</f>
        <v>462.47707908260691</v>
      </c>
      <c r="G426" s="75">
        <f>(INDEX('Resin Fractions'!$A$24:$I$41,MATCH('Waste Estimate from Population'!$A426,'Resin Fractions'!$A$24:$A$41,0),MATCH('Waste Estimate from Population'!G$1,'Resin Fractions'!$A$24:$I$24,0)))*(VLOOKUP($A426,'Waste Per Capita'!$A$3:$C$18,3,FALSE))*$C426</f>
        <v>727.24568366564949</v>
      </c>
      <c r="H426" s="75">
        <f>(INDEX('Resin Fractions'!$A$24:$I$41,MATCH('Waste Estimate from Population'!$A426,'Resin Fractions'!$A$24:$A$41,0),MATCH('Waste Estimate from Population'!H$1,'Resin Fractions'!$A$24:$I$24,0)))*(VLOOKUP($A426,'Waste Per Capita'!$A$3:$C$18,3,FALSE))*$C426</f>
        <v>40.432808765520562</v>
      </c>
      <c r="I426" s="75">
        <f>(INDEX('Resin Fractions'!$A$24:$I$41,MATCH('Waste Estimate from Population'!$A426,'Resin Fractions'!$A$24:$A$41,0),MATCH('Waste Estimate from Population'!I$1,'Resin Fractions'!$A$24:$I$24,0)))*(VLOOKUP($A426,'Waste Per Capita'!$A$3:$C$18,3,FALSE))*$C426</f>
        <v>119.87549644030568</v>
      </c>
      <c r="J426" s="75">
        <f>(INDEX('Resin Fractions'!$A$24:$I$41,MATCH('Waste Estimate from Population'!$A426,'Resin Fractions'!$A$24:$A$41,0),MATCH('Waste Estimate from Population'!J$1,'Resin Fractions'!$A$24:$I$24,0)))*(VLOOKUP($A426,'Waste Per Capita'!$A$3:$C$18,3,FALSE))*$C426</f>
        <v>229.06759909630125</v>
      </c>
      <c r="K426" s="75">
        <f>(INDEX('Resin Fractions'!$A$24:$I$41,MATCH('Waste Estimate from Population'!$A426,'Resin Fractions'!$A$24:$A$41,0),MATCH('Waste Estimate from Population'!K$1,'Resin Fractions'!$A$24:$I$24,0)))*(VLOOKUP($A426,'Waste Per Capita'!$A$3:$C$18,3,FALSE))*$C426</f>
        <v>2110.3170527931752</v>
      </c>
    </row>
    <row r="427" spans="1:11" x14ac:dyDescent="0.2">
      <c r="A427" s="13">
        <v>2013</v>
      </c>
      <c r="B427" s="68" t="s">
        <v>95</v>
      </c>
      <c r="C427" s="70">
        <v>134758</v>
      </c>
      <c r="D427" s="75">
        <f>(INDEX('Resin Fractions'!$A$24:$I$41,MATCH('Waste Estimate from Population'!$A427,'Resin Fractions'!$A$24:$A$41,0),MATCH('Waste Estimate from Population'!D$1,'Resin Fractions'!$A$24:$I$24,0)))*(VLOOKUP($A427,'Waste Per Capita'!$A$3:$C$18,3,FALSE))*$C427</f>
        <v>905.91937295750449</v>
      </c>
      <c r="E427" s="75">
        <f>(INDEX('Resin Fractions'!$A$24:$I$41,MATCH('Waste Estimate from Population'!$A427,'Resin Fractions'!$A$24:$A$41,0),MATCH('Waste Estimate from Population'!E$1,'Resin Fractions'!$A$24:$I$24,0)))*(VLOOKUP($A427,'Waste Per Capita'!$A$3:$C$18,3,FALSE))*$C427</f>
        <v>1638.4533736544395</v>
      </c>
      <c r="F427" s="75">
        <f>(INDEX('Resin Fractions'!$A$24:$I$41,MATCH('Waste Estimate from Population'!$A427,'Resin Fractions'!$A$24:$A$41,0),MATCH('Waste Estimate from Population'!F$1,'Resin Fractions'!$A$24:$I$24,0)))*(VLOOKUP($A427,'Waste Per Capita'!$A$3:$C$18,3,FALSE))*$C427</f>
        <v>2215.1230219660188</v>
      </c>
      <c r="G427" s="75">
        <f>(INDEX('Resin Fractions'!$A$24:$I$41,MATCH('Waste Estimate from Population'!$A427,'Resin Fractions'!$A$24:$A$41,0),MATCH('Waste Estimate from Population'!G$1,'Resin Fractions'!$A$24:$I$24,0)))*(VLOOKUP($A427,'Waste Per Capita'!$A$3:$C$18,3,FALSE))*$C427</f>
        <v>3483.2832358064898</v>
      </c>
      <c r="H427" s="75">
        <f>(INDEX('Resin Fractions'!$A$24:$I$41,MATCH('Waste Estimate from Population'!$A427,'Resin Fractions'!$A$24:$A$41,0),MATCH('Waste Estimate from Population'!H$1,'Resin Fractions'!$A$24:$I$24,0)))*(VLOOKUP($A427,'Waste Per Capita'!$A$3:$C$18,3,FALSE))*$C427</f>
        <v>193.66072307176185</v>
      </c>
      <c r="I427" s="75">
        <f>(INDEX('Resin Fractions'!$A$24:$I$41,MATCH('Waste Estimate from Population'!$A427,'Resin Fractions'!$A$24:$A$41,0),MATCH('Waste Estimate from Population'!I$1,'Resin Fractions'!$A$24:$I$24,0)))*(VLOOKUP($A427,'Waste Per Capita'!$A$3:$C$18,3,FALSE))*$C427</f>
        <v>574.16677267825526</v>
      </c>
      <c r="J427" s="75">
        <f>(INDEX('Resin Fractions'!$A$24:$I$41,MATCH('Waste Estimate from Population'!$A427,'Resin Fractions'!$A$24:$A$41,0),MATCH('Waste Estimate from Population'!J$1,'Resin Fractions'!$A$24:$I$24,0)))*(VLOOKUP($A427,'Waste Per Capita'!$A$3:$C$18,3,FALSE))*$C427</f>
        <v>1097.1633736989288</v>
      </c>
      <c r="K427" s="75">
        <f>(INDEX('Resin Fractions'!$A$24:$I$41,MATCH('Waste Estimate from Population'!$A427,'Resin Fractions'!$A$24:$A$41,0),MATCH('Waste Estimate from Population'!K$1,'Resin Fractions'!$A$24:$I$24,0)))*(VLOOKUP($A427,'Waste Per Capita'!$A$3:$C$18,3,FALSE))*$C427</f>
        <v>10107.7698738334</v>
      </c>
    </row>
    <row r="428" spans="1:11" x14ac:dyDescent="0.2">
      <c r="A428" s="13">
        <v>2013</v>
      </c>
      <c r="B428" s="68" t="s">
        <v>96</v>
      </c>
      <c r="C428" s="70">
        <v>180099</v>
      </c>
      <c r="D428" s="75">
        <f>(INDEX('Resin Fractions'!$A$24:$I$41,MATCH('Waste Estimate from Population'!$A428,'Resin Fractions'!$A$24:$A$41,0),MATCH('Waste Estimate from Population'!D$1,'Resin Fractions'!$A$24:$I$24,0)))*(VLOOKUP($A428,'Waste Per Capita'!$A$3:$C$18,3,FALSE))*$C428</f>
        <v>1210.7271787224031</v>
      </c>
      <c r="E428" s="75">
        <f>(INDEX('Resin Fractions'!$A$24:$I$41,MATCH('Waste Estimate from Population'!$A428,'Resin Fractions'!$A$24:$A$41,0),MATCH('Waste Estimate from Population'!E$1,'Resin Fractions'!$A$24:$I$24,0)))*(VLOOKUP($A428,'Waste Per Capita'!$A$3:$C$18,3,FALSE))*$C428</f>
        <v>2189.7313268361872</v>
      </c>
      <c r="F428" s="75">
        <f>(INDEX('Resin Fractions'!$A$24:$I$41,MATCH('Waste Estimate from Population'!$A428,'Resin Fractions'!$A$24:$A$41,0),MATCH('Waste Estimate from Population'!F$1,'Resin Fractions'!$A$24:$I$24,0)))*(VLOOKUP($A428,'Waste Per Capita'!$A$3:$C$18,3,FALSE))*$C428</f>
        <v>2960.4286286013303</v>
      </c>
      <c r="G428" s="75">
        <f>(INDEX('Resin Fractions'!$A$24:$I$41,MATCH('Waste Estimate from Population'!$A428,'Resin Fractions'!$A$24:$A$41,0),MATCH('Waste Estimate from Population'!G$1,'Resin Fractions'!$A$24:$I$24,0)))*(VLOOKUP($A428,'Waste Per Capita'!$A$3:$C$18,3,FALSE))*$C428</f>
        <v>4655.2770706415422</v>
      </c>
      <c r="H428" s="75">
        <f>(INDEX('Resin Fractions'!$A$24:$I$41,MATCH('Waste Estimate from Population'!$A428,'Resin Fractions'!$A$24:$A$41,0),MATCH('Waste Estimate from Population'!H$1,'Resin Fractions'!$A$24:$I$24,0)))*(VLOOKUP($A428,'Waste Per Capita'!$A$3:$C$18,3,FALSE))*$C428</f>
        <v>258.8202745996619</v>
      </c>
      <c r="I428" s="75">
        <f>(INDEX('Resin Fractions'!$A$24:$I$41,MATCH('Waste Estimate from Population'!$A428,'Resin Fractions'!$A$24:$A$41,0),MATCH('Waste Estimate from Population'!I$1,'Resin Fractions'!$A$24:$I$24,0)))*(VLOOKUP($A428,'Waste Per Capita'!$A$3:$C$18,3,FALSE))*$C428</f>
        <v>767.35230259117156</v>
      </c>
      <c r="J428" s="75">
        <f>(INDEX('Resin Fractions'!$A$24:$I$41,MATCH('Waste Estimate from Population'!$A428,'Resin Fractions'!$A$24:$A$41,0),MATCH('Waste Estimate from Population'!J$1,'Resin Fractions'!$A$24:$I$24,0)))*(VLOOKUP($A428,'Waste Per Capita'!$A$3:$C$18,3,FALSE))*$C428</f>
        <v>1466.3175947981076</v>
      </c>
      <c r="K428" s="75">
        <f>(INDEX('Resin Fractions'!$A$24:$I$41,MATCH('Waste Estimate from Population'!$A428,'Resin Fractions'!$A$24:$A$41,0),MATCH('Waste Estimate from Population'!K$1,'Resin Fractions'!$A$24:$I$24,0)))*(VLOOKUP($A428,'Waste Per Capita'!$A$3:$C$18,3,FALSE))*$C428</f>
        <v>13508.654376790406</v>
      </c>
    </row>
    <row r="429" spans="1:11" x14ac:dyDescent="0.2">
      <c r="A429" s="13">
        <v>2013</v>
      </c>
      <c r="B429" s="68" t="s">
        <v>97</v>
      </c>
      <c r="C429" s="70">
        <v>18557</v>
      </c>
      <c r="D429" s="75">
        <f>(INDEX('Resin Fractions'!$A$24:$I$41,MATCH('Waste Estimate from Population'!$A429,'Resin Fractions'!$A$24:$A$41,0),MATCH('Waste Estimate from Population'!D$1,'Resin Fractions'!$A$24:$I$24,0)))*(VLOOKUP($A429,'Waste Per Capita'!$A$3:$C$18,3,FALSE))*$C429</f>
        <v>124.75063301601695</v>
      </c>
      <c r="E429" s="75">
        <f>(INDEX('Resin Fractions'!$A$24:$I$41,MATCH('Waste Estimate from Population'!$A429,'Resin Fractions'!$A$24:$A$41,0),MATCH('Waste Estimate from Population'!E$1,'Resin Fractions'!$A$24:$I$24,0)))*(VLOOKUP($A429,'Waste Per Capita'!$A$3:$C$18,3,FALSE))*$C429</f>
        <v>225.62504085030523</v>
      </c>
      <c r="F429" s="75">
        <f>(INDEX('Resin Fractions'!$A$24:$I$41,MATCH('Waste Estimate from Population'!$A429,'Resin Fractions'!$A$24:$A$41,0),MATCH('Waste Estimate from Population'!F$1,'Resin Fractions'!$A$24:$I$24,0)))*(VLOOKUP($A429,'Waste Per Capita'!$A$3:$C$18,3,FALSE))*$C429</f>
        <v>305.0359749968344</v>
      </c>
      <c r="G429" s="75">
        <f>(INDEX('Resin Fractions'!$A$24:$I$41,MATCH('Waste Estimate from Population'!$A429,'Resin Fractions'!$A$24:$A$41,0),MATCH('Waste Estimate from Population'!G$1,'Resin Fractions'!$A$24:$I$24,0)))*(VLOOKUP($A429,'Waste Per Capita'!$A$3:$C$18,3,FALSE))*$C429</f>
        <v>479.66938517090659</v>
      </c>
      <c r="H429" s="75">
        <f>(INDEX('Resin Fractions'!$A$24:$I$41,MATCH('Waste Estimate from Population'!$A429,'Resin Fractions'!$A$24:$A$41,0),MATCH('Waste Estimate from Population'!H$1,'Resin Fractions'!$A$24:$I$24,0)))*(VLOOKUP($A429,'Waste Per Capita'!$A$3:$C$18,3,FALSE))*$C429</f>
        <v>26.668264875129378</v>
      </c>
      <c r="I429" s="75">
        <f>(INDEX('Resin Fractions'!$A$24:$I$41,MATCH('Waste Estimate from Population'!$A429,'Resin Fractions'!$A$24:$A$41,0),MATCH('Waste Estimate from Population'!I$1,'Resin Fractions'!$A$24:$I$24,0)))*(VLOOKUP($A429,'Waste Per Capita'!$A$3:$C$18,3,FALSE))*$C429</f>
        <v>79.066272878718763</v>
      </c>
      <c r="J429" s="75">
        <f>(INDEX('Resin Fractions'!$A$24:$I$41,MATCH('Waste Estimate from Population'!$A429,'Resin Fractions'!$A$24:$A$41,0),MATCH('Waste Estimate from Population'!J$1,'Resin Fractions'!$A$24:$I$24,0)))*(VLOOKUP($A429,'Waste Per Capita'!$A$3:$C$18,3,FALSE))*$C429</f>
        <v>151.08610045957215</v>
      </c>
      <c r="K429" s="75">
        <f>(INDEX('Resin Fractions'!$A$24:$I$41,MATCH('Waste Estimate from Population'!$A429,'Resin Fractions'!$A$24:$A$41,0),MATCH('Waste Estimate from Population'!K$1,'Resin Fractions'!$A$24:$I$24,0)))*(VLOOKUP($A429,'Waste Per Capita'!$A$3:$C$18,3,FALSE))*$C429</f>
        <v>1391.9016722474837</v>
      </c>
    </row>
    <row r="430" spans="1:11" x14ac:dyDescent="0.2">
      <c r="A430" s="13">
        <v>2013</v>
      </c>
      <c r="B430" s="68" t="s">
        <v>98</v>
      </c>
      <c r="C430" s="70">
        <v>864605</v>
      </c>
      <c r="D430" s="75">
        <f>(INDEX('Resin Fractions'!$A$24:$I$41,MATCH('Waste Estimate from Population'!$A430,'Resin Fractions'!$A$24:$A$41,0),MATCH('Waste Estimate from Population'!D$1,'Resin Fractions'!$A$24:$I$24,0)))*(VLOOKUP($A430,'Waste Per Capita'!$A$3:$C$18,3,FALSE))*$C430</f>
        <v>5812.3630467647426</v>
      </c>
      <c r="E430" s="75">
        <f>(INDEX('Resin Fractions'!$A$24:$I$41,MATCH('Waste Estimate from Population'!$A430,'Resin Fractions'!$A$24:$A$41,0),MATCH('Waste Estimate from Population'!E$1,'Resin Fractions'!$A$24:$I$24,0)))*(VLOOKUP($A430,'Waste Per Capita'!$A$3:$C$18,3,FALSE))*$C430</f>
        <v>10512.28854040945</v>
      </c>
      <c r="F430" s="75">
        <f>(INDEX('Resin Fractions'!$A$24:$I$41,MATCH('Waste Estimate from Population'!$A430,'Resin Fractions'!$A$24:$A$41,0),MATCH('Waste Estimate from Population'!F$1,'Resin Fractions'!$A$24:$I$24,0)))*(VLOOKUP($A430,'Waste Per Capita'!$A$3:$C$18,3,FALSE))*$C430</f>
        <v>14212.191041770655</v>
      </c>
      <c r="G430" s="75">
        <f>(INDEX('Resin Fractions'!$A$24:$I$41,MATCH('Waste Estimate from Population'!$A430,'Resin Fractions'!$A$24:$A$41,0),MATCH('Waste Estimate from Population'!G$1,'Resin Fractions'!$A$24:$I$24,0)))*(VLOOKUP($A430,'Waste Per Capita'!$A$3:$C$18,3,FALSE))*$C430</f>
        <v>22348.685065780661</v>
      </c>
      <c r="H430" s="75">
        <f>(INDEX('Resin Fractions'!$A$24:$I$41,MATCH('Waste Estimate from Population'!$A430,'Resin Fractions'!$A$24:$A$41,0),MATCH('Waste Estimate from Population'!H$1,'Resin Fractions'!$A$24:$I$24,0)))*(VLOOKUP($A430,'Waste Per Capita'!$A$3:$C$18,3,FALSE))*$C430</f>
        <v>1242.5238536596021</v>
      </c>
      <c r="I430" s="75">
        <f>(INDEX('Resin Fractions'!$A$24:$I$41,MATCH('Waste Estimate from Population'!$A430,'Resin Fractions'!$A$24:$A$41,0),MATCH('Waste Estimate from Population'!I$1,'Resin Fractions'!$A$24:$I$24,0)))*(VLOOKUP($A430,'Waste Per Capita'!$A$3:$C$18,3,FALSE))*$C430</f>
        <v>3683.8440945360048</v>
      </c>
      <c r="J430" s="75">
        <f>(INDEX('Resin Fractions'!$A$24:$I$41,MATCH('Waste Estimate from Population'!$A430,'Resin Fractions'!$A$24:$A$41,0),MATCH('Waste Estimate from Population'!J$1,'Resin Fractions'!$A$24:$I$24,0)))*(VLOOKUP($A430,'Waste Per Capita'!$A$3:$C$18,3,FALSE))*$C430</f>
        <v>7039.3812517027736</v>
      </c>
      <c r="K430" s="75">
        <f>(INDEX('Resin Fractions'!$A$24:$I$41,MATCH('Waste Estimate from Population'!$A430,'Resin Fractions'!$A$24:$A$41,0),MATCH('Waste Estimate from Population'!K$1,'Resin Fractions'!$A$24:$I$24,0)))*(VLOOKUP($A430,'Waste Per Capita'!$A$3:$C$18,3,FALSE))*$C430</f>
        <v>64851.276894623894</v>
      </c>
    </row>
    <row r="431" spans="1:11" x14ac:dyDescent="0.2">
      <c r="A431" s="13">
        <v>2013</v>
      </c>
      <c r="B431" s="68" t="s">
        <v>99</v>
      </c>
      <c r="C431" s="70">
        <v>150270</v>
      </c>
      <c r="D431" s="75">
        <f>(INDEX('Resin Fractions'!$A$24:$I$41,MATCH('Waste Estimate from Population'!$A431,'Resin Fractions'!$A$24:$A$41,0),MATCH('Waste Estimate from Population'!D$1,'Resin Fractions'!$A$24:$I$24,0)))*(VLOOKUP($A431,'Waste Per Capita'!$A$3:$C$18,3,FALSE))*$C431</f>
        <v>1010.1997964820212</v>
      </c>
      <c r="E431" s="75">
        <f>(INDEX('Resin Fractions'!$A$24:$I$41,MATCH('Waste Estimate from Population'!$A431,'Resin Fractions'!$A$24:$A$41,0),MATCH('Waste Estimate from Population'!E$1,'Resin Fractions'!$A$24:$I$24,0)))*(VLOOKUP($A431,'Waste Per Capita'!$A$3:$C$18,3,FALSE))*$C431</f>
        <v>1827.055821984985</v>
      </c>
      <c r="F431" s="75">
        <f>(INDEX('Resin Fractions'!$A$24:$I$41,MATCH('Waste Estimate from Population'!$A431,'Resin Fractions'!$A$24:$A$41,0),MATCH('Waste Estimate from Population'!F$1,'Resin Fractions'!$A$24:$I$24,0)))*(VLOOKUP($A431,'Waste Per Capita'!$A$3:$C$18,3,FALSE))*$C431</f>
        <v>2470.1059418426635</v>
      </c>
      <c r="G431" s="75">
        <f>(INDEX('Resin Fractions'!$A$24:$I$41,MATCH('Waste Estimate from Population'!$A431,'Resin Fractions'!$A$24:$A$41,0),MATCH('Waste Estimate from Population'!G$1,'Resin Fractions'!$A$24:$I$24,0)))*(VLOOKUP($A431,'Waste Per Capita'!$A$3:$C$18,3,FALSE))*$C431</f>
        <v>3884.2441401968063</v>
      </c>
      <c r="H431" s="75">
        <f>(INDEX('Resin Fractions'!$A$24:$I$41,MATCH('Waste Estimate from Population'!$A431,'Resin Fractions'!$A$24:$A$41,0),MATCH('Waste Estimate from Population'!H$1,'Resin Fractions'!$A$24:$I$24,0)))*(VLOOKUP($A431,'Waste Per Capita'!$A$3:$C$18,3,FALSE))*$C431</f>
        <v>215.95301841815441</v>
      </c>
      <c r="I431" s="75">
        <f>(INDEX('Resin Fractions'!$A$24:$I$41,MATCH('Waste Estimate from Population'!$A431,'Resin Fractions'!$A$24:$A$41,0),MATCH('Waste Estimate from Population'!I$1,'Resin Fractions'!$A$24:$I$24,0)))*(VLOOKUP($A431,'Waste Per Capita'!$A$3:$C$18,3,FALSE))*$C431</f>
        <v>640.2591380872484</v>
      </c>
      <c r="J431" s="75">
        <f>(INDEX('Resin Fractions'!$A$24:$I$41,MATCH('Waste Estimate from Population'!$A431,'Resin Fractions'!$A$24:$A$41,0),MATCH('Waste Estimate from Population'!J$1,'Resin Fractions'!$A$24:$I$24,0)))*(VLOOKUP($A431,'Waste Per Capita'!$A$3:$C$18,3,FALSE))*$C431</f>
        <v>1223.4579035436711</v>
      </c>
      <c r="K431" s="75">
        <f>(INDEX('Resin Fractions'!$A$24:$I$41,MATCH('Waste Estimate from Population'!$A431,'Resin Fractions'!$A$24:$A$41,0),MATCH('Waste Estimate from Population'!K$1,'Resin Fractions'!$A$24:$I$24,0)))*(VLOOKUP($A431,'Waste Per Capita'!$A$3:$C$18,3,FALSE))*$C431</f>
        <v>11271.275760555551</v>
      </c>
    </row>
    <row r="432" spans="1:11" x14ac:dyDescent="0.2">
      <c r="A432" s="13">
        <v>2013</v>
      </c>
      <c r="B432" s="68" t="s">
        <v>100</v>
      </c>
      <c r="C432" s="70">
        <v>64759</v>
      </c>
      <c r="D432" s="75">
        <f>(INDEX('Resin Fractions'!$A$24:$I$41,MATCH('Waste Estimate from Population'!$A432,'Resin Fractions'!$A$24:$A$41,0),MATCH('Waste Estimate from Population'!D$1,'Resin Fractions'!$A$24:$I$24,0)))*(VLOOKUP($A432,'Waste Per Capita'!$A$3:$C$18,3,FALSE))*$C432</f>
        <v>435.34656698196051</v>
      </c>
      <c r="E432" s="75">
        <f>(INDEX('Resin Fractions'!$A$24:$I$41,MATCH('Waste Estimate from Population'!$A432,'Resin Fractions'!$A$24:$A$41,0),MATCH('Waste Estimate from Population'!E$1,'Resin Fractions'!$A$24:$I$24,0)))*(VLOOKUP($A432,'Waste Per Capita'!$A$3:$C$18,3,FALSE))*$C432</f>
        <v>787.37145122729521</v>
      </c>
      <c r="F432" s="75">
        <f>(INDEX('Resin Fractions'!$A$24:$I$41,MATCH('Waste Estimate from Population'!$A432,'Resin Fractions'!$A$24:$A$41,0),MATCH('Waste Estimate from Population'!F$1,'Resin Fractions'!$A$24:$I$24,0)))*(VLOOKUP($A432,'Waste Per Capita'!$A$3:$C$18,3,FALSE))*$C432</f>
        <v>1064.4945144592336</v>
      </c>
      <c r="G432" s="75">
        <f>(INDEX('Resin Fractions'!$A$24:$I$41,MATCH('Waste Estimate from Population'!$A432,'Resin Fractions'!$A$24:$A$41,0),MATCH('Waste Estimate from Population'!G$1,'Resin Fractions'!$A$24:$I$24,0)))*(VLOOKUP($A432,'Waste Per Capita'!$A$3:$C$18,3,FALSE))*$C432</f>
        <v>1673.9187214680574</v>
      </c>
      <c r="H432" s="75">
        <f>(INDEX('Resin Fractions'!$A$24:$I$41,MATCH('Waste Estimate from Population'!$A432,'Resin Fractions'!$A$24:$A$41,0),MATCH('Waste Estimate from Population'!H$1,'Resin Fractions'!$A$24:$I$24,0)))*(VLOOKUP($A432,'Waste Per Capita'!$A$3:$C$18,3,FALSE))*$C432</f>
        <v>93.065159511155002</v>
      </c>
      <c r="I432" s="75">
        <f>(INDEX('Resin Fractions'!$A$24:$I$41,MATCH('Waste Estimate from Population'!$A432,'Resin Fractions'!$A$24:$A$41,0),MATCH('Waste Estimate from Population'!I$1,'Resin Fractions'!$A$24:$I$24,0)))*(VLOOKUP($A432,'Waste Per Capita'!$A$3:$C$18,3,FALSE))*$C432</f>
        <v>275.92028697272991</v>
      </c>
      <c r="J432" s="75">
        <f>(INDEX('Resin Fractions'!$A$24:$I$41,MATCH('Waste Estimate from Population'!$A432,'Resin Fractions'!$A$24:$A$41,0),MATCH('Waste Estimate from Population'!J$1,'Resin Fractions'!$A$24:$I$24,0)))*(VLOOKUP($A432,'Waste Per Capita'!$A$3:$C$18,3,FALSE))*$C432</f>
        <v>527.25035187053038</v>
      </c>
      <c r="K432" s="75">
        <f>(INDEX('Resin Fractions'!$A$24:$I$41,MATCH('Waste Estimate from Population'!$A432,'Resin Fractions'!$A$24:$A$41,0),MATCH('Waste Estimate from Population'!K$1,'Resin Fractions'!$A$24:$I$24,0)))*(VLOOKUP($A432,'Waste Per Capita'!$A$3:$C$18,3,FALSE))*$C432</f>
        <v>4857.3670524909621</v>
      </c>
    </row>
    <row r="433" spans="1:11" x14ac:dyDescent="0.2">
      <c r="A433" s="13">
        <v>2013</v>
      </c>
      <c r="B433" s="68" t="s">
        <v>101</v>
      </c>
      <c r="C433" s="70">
        <v>32466</v>
      </c>
      <c r="D433" s="75">
        <f>(INDEX('Resin Fractions'!$A$24:$I$41,MATCH('Waste Estimate from Population'!$A433,'Resin Fractions'!$A$24:$A$41,0),MATCH('Waste Estimate from Population'!D$1,'Resin Fractions'!$A$24:$I$24,0)))*(VLOOKUP($A433,'Waste Per Capita'!$A$3:$C$18,3,FALSE))*$C433</f>
        <v>218.25478533696213</v>
      </c>
      <c r="E433" s="75">
        <f>(INDEX('Resin Fractions'!$A$24:$I$41,MATCH('Waste Estimate from Population'!$A433,'Resin Fractions'!$A$24:$A$41,0),MATCH('Waste Estimate from Population'!E$1,'Resin Fractions'!$A$24:$I$24,0)))*(VLOOKUP($A433,'Waste Per Capita'!$A$3:$C$18,3,FALSE))*$C433</f>
        <v>394.73743472791989</v>
      </c>
      <c r="F433" s="75">
        <f>(INDEX('Resin Fractions'!$A$24:$I$41,MATCH('Waste Estimate from Population'!$A433,'Resin Fractions'!$A$24:$A$41,0),MATCH('Waste Estimate from Population'!F$1,'Resin Fractions'!$A$24:$I$24,0)))*(VLOOKUP($A433,'Waste Per Capita'!$A$3:$C$18,3,FALSE))*$C433</f>
        <v>533.66912562629875</v>
      </c>
      <c r="G433" s="75">
        <f>(INDEX('Resin Fractions'!$A$24:$I$41,MATCH('Waste Estimate from Population'!$A433,'Resin Fractions'!$A$24:$A$41,0),MATCH('Waste Estimate from Population'!G$1,'Resin Fractions'!$A$24:$I$24,0)))*(VLOOKUP($A433,'Waste Per Capita'!$A$3:$C$18,3,FALSE))*$C433</f>
        <v>839.19525025374003</v>
      </c>
      <c r="H433" s="75">
        <f>(INDEX('Resin Fractions'!$A$24:$I$41,MATCH('Waste Estimate from Population'!$A433,'Resin Fractions'!$A$24:$A$41,0),MATCH('Waste Estimate from Population'!H$1,'Resin Fractions'!$A$24:$I$24,0)))*(VLOOKUP($A433,'Waste Per Capita'!$A$3:$C$18,3,FALSE))*$C433</f>
        <v>46.656888906393831</v>
      </c>
      <c r="I433" s="75">
        <f>(INDEX('Resin Fractions'!$A$24:$I$41,MATCH('Waste Estimate from Population'!$A433,'Resin Fractions'!$A$24:$A$41,0),MATCH('Waste Estimate from Population'!I$1,'Resin Fractions'!$A$24:$I$24,0)))*(VLOOKUP($A433,'Waste Per Capita'!$A$3:$C$18,3,FALSE))*$C433</f>
        <v>138.32869619445404</v>
      </c>
      <c r="J433" s="75">
        <f>(INDEX('Resin Fractions'!$A$24:$I$41,MATCH('Waste Estimate from Population'!$A433,'Resin Fractions'!$A$24:$A$41,0),MATCH('Waste Estimate from Population'!J$1,'Resin Fractions'!$A$24:$I$24,0)))*(VLOOKUP($A433,'Waste Per Capita'!$A$3:$C$18,3,FALSE))*$C433</f>
        <v>264.32943565880635</v>
      </c>
      <c r="K433" s="75">
        <f>(INDEX('Resin Fractions'!$A$24:$I$41,MATCH('Waste Estimate from Population'!$A433,'Resin Fractions'!$A$24:$A$41,0),MATCH('Waste Estimate from Population'!K$1,'Resin Fractions'!$A$24:$I$24,0)))*(VLOOKUP($A433,'Waste Per Capita'!$A$3:$C$18,3,FALSE))*$C433</f>
        <v>2435.1716167045752</v>
      </c>
    </row>
    <row r="434" spans="1:11" x14ac:dyDescent="0.2">
      <c r="A434" s="13">
        <v>2013</v>
      </c>
      <c r="B434" s="68" t="s">
        <v>102</v>
      </c>
      <c r="C434" s="70">
        <v>10025721</v>
      </c>
      <c r="D434" s="75">
        <f>(INDEX('Resin Fractions'!$A$24:$I$41,MATCH('Waste Estimate from Population'!$A434,'Resin Fractions'!$A$24:$A$41,0),MATCH('Waste Estimate from Population'!D$1,'Resin Fractions'!$A$24:$I$24,0)))*(VLOOKUP($A434,'Waste Per Capita'!$A$3:$C$18,3,FALSE))*$C434</f>
        <v>67398.558020799392</v>
      </c>
      <c r="E434" s="75">
        <f>(INDEX('Resin Fractions'!$A$24:$I$41,MATCH('Waste Estimate from Population'!$A434,'Resin Fractions'!$A$24:$A$41,0),MATCH('Waste Estimate from Population'!E$1,'Resin Fractions'!$A$24:$I$24,0)))*(VLOOKUP($A434,'Waste Per Capita'!$A$3:$C$18,3,FALSE))*$C434</f>
        <v>121897.59714279049</v>
      </c>
      <c r="F434" s="75">
        <f>(INDEX('Resin Fractions'!$A$24:$I$41,MATCH('Waste Estimate from Population'!$A434,'Resin Fractions'!$A$24:$A$41,0),MATCH('Waste Estimate from Population'!F$1,'Resin Fractions'!$A$24:$I$24,0)))*(VLOOKUP($A434,'Waste Per Capita'!$A$3:$C$18,3,FALSE))*$C434</f>
        <v>164800.64559364325</v>
      </c>
      <c r="G434" s="75">
        <f>(INDEX('Resin Fractions'!$A$24:$I$41,MATCH('Waste Estimate from Population'!$A434,'Resin Fractions'!$A$24:$A$41,0),MATCH('Waste Estimate from Population'!G$1,'Resin Fractions'!$A$24:$I$24,0)))*(VLOOKUP($A434,'Waste Per Capita'!$A$3:$C$18,3,FALSE))*$C434</f>
        <v>259149.18510346752</v>
      </c>
      <c r="H434" s="75">
        <f>(INDEX('Resin Fractions'!$A$24:$I$41,MATCH('Waste Estimate from Population'!$A434,'Resin Fractions'!$A$24:$A$41,0),MATCH('Waste Estimate from Population'!H$1,'Resin Fractions'!$A$24:$I$24,0)))*(VLOOKUP($A434,'Waste Per Capita'!$A$3:$C$18,3,FALSE))*$C434</f>
        <v>14407.963743716495</v>
      </c>
      <c r="I434" s="75">
        <f>(INDEX('Resin Fractions'!$A$24:$I$41,MATCH('Waste Estimate from Population'!$A434,'Resin Fractions'!$A$24:$A$41,0),MATCH('Waste Estimate from Population'!I$1,'Resin Fractions'!$A$24:$I$24,0)))*(VLOOKUP($A434,'Waste Per Capita'!$A$3:$C$18,3,FALSE))*$C434</f>
        <v>42716.839596481179</v>
      </c>
      <c r="J434" s="75">
        <f>(INDEX('Resin Fractions'!$A$24:$I$41,MATCH('Waste Estimate from Population'!$A434,'Resin Fractions'!$A$24:$A$41,0),MATCH('Waste Estimate from Population'!J$1,'Resin Fractions'!$A$24:$I$24,0)))*(VLOOKUP($A434,'Waste Per Capita'!$A$3:$C$18,3,FALSE))*$C434</f>
        <v>81626.722540585339</v>
      </c>
      <c r="K434" s="75">
        <f>(INDEX('Resin Fractions'!$A$24:$I$41,MATCH('Waste Estimate from Population'!$A434,'Resin Fractions'!$A$24:$A$41,0),MATCH('Waste Estimate from Population'!K$1,'Resin Fractions'!$A$24:$I$24,0)))*(VLOOKUP($A434,'Waste Per Capita'!$A$3:$C$18,3,FALSE))*$C434</f>
        <v>751997.5117414837</v>
      </c>
    </row>
    <row r="435" spans="1:11" x14ac:dyDescent="0.2">
      <c r="A435" s="13">
        <v>2013</v>
      </c>
      <c r="B435" s="68" t="s">
        <v>103</v>
      </c>
      <c r="C435" s="70">
        <v>151396</v>
      </c>
      <c r="D435" s="75">
        <f>(INDEX('Resin Fractions'!$A$24:$I$41,MATCH('Waste Estimate from Population'!$A435,'Resin Fractions'!$A$24:$A$41,0),MATCH('Waste Estimate from Population'!D$1,'Resin Fractions'!$A$24:$I$24,0)))*(VLOOKUP($A435,'Waste Per Capita'!$A$3:$C$18,3,FALSE))*$C435</f>
        <v>1017.7694043268255</v>
      </c>
      <c r="E435" s="75">
        <f>(INDEX('Resin Fractions'!$A$24:$I$41,MATCH('Waste Estimate from Population'!$A435,'Resin Fractions'!$A$24:$A$41,0),MATCH('Waste Estimate from Population'!E$1,'Resin Fractions'!$A$24:$I$24,0)))*(VLOOKUP($A435,'Waste Per Capita'!$A$3:$C$18,3,FALSE))*$C435</f>
        <v>1840.7462782008304</v>
      </c>
      <c r="F435" s="75">
        <f>(INDEX('Resin Fractions'!$A$24:$I$41,MATCH('Waste Estimate from Population'!$A435,'Resin Fractions'!$A$24:$A$41,0),MATCH('Waste Estimate from Population'!F$1,'Resin Fractions'!$A$24:$I$24,0)))*(VLOOKUP($A435,'Waste Per Capita'!$A$3:$C$18,3,FALSE))*$C435</f>
        <v>2488.6148876769275</v>
      </c>
      <c r="G435" s="75">
        <f>(INDEX('Resin Fractions'!$A$24:$I$41,MATCH('Waste Estimate from Population'!$A435,'Resin Fractions'!$A$24:$A$41,0),MATCH('Waste Estimate from Population'!G$1,'Resin Fractions'!$A$24:$I$24,0)))*(VLOOKUP($A435,'Waste Per Capita'!$A$3:$C$18,3,FALSE))*$C435</f>
        <v>3913.3494766036847</v>
      </c>
      <c r="H435" s="75">
        <f>(INDEX('Resin Fractions'!$A$24:$I$41,MATCH('Waste Estimate from Population'!$A435,'Resin Fractions'!$A$24:$A$41,0),MATCH('Waste Estimate from Population'!H$1,'Resin Fractions'!$A$24:$I$24,0)))*(VLOOKUP($A435,'Waste Per Capita'!$A$3:$C$18,3,FALSE))*$C435</f>
        <v>217.5711930287809</v>
      </c>
      <c r="I435" s="75">
        <f>(INDEX('Resin Fractions'!$A$24:$I$41,MATCH('Waste Estimate from Population'!$A435,'Resin Fractions'!$A$24:$A$41,0),MATCH('Waste Estimate from Population'!I$1,'Resin Fractions'!$A$24:$I$24,0)))*(VLOOKUP($A435,'Waste Per Capita'!$A$3:$C$18,3,FALSE))*$C435</f>
        <v>645.05671437983005</v>
      </c>
      <c r="J435" s="75">
        <f>(INDEX('Resin Fractions'!$A$24:$I$41,MATCH('Waste Estimate from Population'!$A435,'Resin Fractions'!$A$24:$A$41,0),MATCH('Waste Estimate from Population'!J$1,'Resin Fractions'!$A$24:$I$24,0)))*(VLOOKUP($A435,'Waste Per Capita'!$A$3:$C$18,3,FALSE))*$C435</f>
        <v>1232.625492546068</v>
      </c>
      <c r="K435" s="75">
        <f>(INDEX('Resin Fractions'!$A$24:$I$41,MATCH('Waste Estimate from Population'!$A435,'Resin Fractions'!$A$24:$A$41,0),MATCH('Waste Estimate from Population'!K$1,'Resin Fractions'!$A$24:$I$24,0)))*(VLOOKUP($A435,'Waste Per Capita'!$A$3:$C$18,3,FALSE))*$C435</f>
        <v>11355.733446762948</v>
      </c>
    </row>
    <row r="436" spans="1:11" x14ac:dyDescent="0.2">
      <c r="A436" s="13">
        <v>2013</v>
      </c>
      <c r="B436" s="68" t="s">
        <v>104</v>
      </c>
      <c r="C436" s="70">
        <v>258133</v>
      </c>
      <c r="D436" s="75">
        <f>(INDEX('Resin Fractions'!$A$24:$I$41,MATCH('Waste Estimate from Population'!$A436,'Resin Fractions'!$A$24:$A$41,0),MATCH('Waste Estimate from Population'!D$1,'Resin Fractions'!$A$24:$I$24,0)))*(VLOOKUP($A436,'Waste Per Capita'!$A$3:$C$18,3,FALSE))*$C436</f>
        <v>1735.315792009673</v>
      </c>
      <c r="E436" s="75">
        <f>(INDEX('Resin Fractions'!$A$24:$I$41,MATCH('Waste Estimate from Population'!$A436,'Resin Fractions'!$A$24:$A$41,0),MATCH('Waste Estimate from Population'!E$1,'Resin Fractions'!$A$24:$I$24,0)))*(VLOOKUP($A436,'Waste Per Capita'!$A$3:$C$18,3,FALSE))*$C436</f>
        <v>3138.5066912653901</v>
      </c>
      <c r="F436" s="75">
        <f>(INDEX('Resin Fractions'!$A$24:$I$41,MATCH('Waste Estimate from Population'!$A436,'Resin Fractions'!$A$24:$A$41,0),MATCH('Waste Estimate from Population'!F$1,'Resin Fractions'!$A$24:$I$24,0)))*(VLOOKUP($A436,'Waste Per Capita'!$A$3:$C$18,3,FALSE))*$C436</f>
        <v>4243.1347380426714</v>
      </c>
      <c r="G436" s="75">
        <f>(INDEX('Resin Fractions'!$A$24:$I$41,MATCH('Waste Estimate from Population'!$A436,'Resin Fractions'!$A$24:$A$41,0),MATCH('Waste Estimate from Population'!G$1,'Resin Fractions'!$A$24:$I$24,0)))*(VLOOKUP($A436,'Waste Per Capita'!$A$3:$C$18,3,FALSE))*$C436</f>
        <v>6672.333750192468</v>
      </c>
      <c r="H436" s="75">
        <f>(INDEX('Resin Fractions'!$A$24:$I$41,MATCH('Waste Estimate from Population'!$A436,'Resin Fractions'!$A$24:$A$41,0),MATCH('Waste Estimate from Population'!H$1,'Resin Fractions'!$A$24:$I$24,0)))*(VLOOKUP($A436,'Waste Per Capita'!$A$3:$C$18,3,FALSE))*$C436</f>
        <v>370.96293673609807</v>
      </c>
      <c r="I436" s="75">
        <f>(INDEX('Resin Fractions'!$A$24:$I$41,MATCH('Waste Estimate from Population'!$A436,'Resin Fractions'!$A$24:$A$41,0),MATCH('Waste Estimate from Population'!I$1,'Resin Fractions'!$A$24:$I$24,0)))*(VLOOKUP($A436,'Waste Per Capita'!$A$3:$C$18,3,FALSE))*$C436</f>
        <v>1099.8337132619665</v>
      </c>
      <c r="J436" s="75">
        <f>(INDEX('Resin Fractions'!$A$24:$I$41,MATCH('Waste Estimate from Population'!$A436,'Resin Fractions'!$A$24:$A$41,0),MATCH('Waste Estimate from Population'!J$1,'Resin Fractions'!$A$24:$I$24,0)))*(VLOOKUP($A436,'Waste Per Capita'!$A$3:$C$18,3,FALSE))*$C436</f>
        <v>2101.6494244722066</v>
      </c>
      <c r="K436" s="75">
        <f>(INDEX('Resin Fractions'!$A$24:$I$41,MATCH('Waste Estimate from Population'!$A436,'Resin Fractions'!$A$24:$A$41,0),MATCH('Waste Estimate from Population'!K$1,'Resin Fractions'!$A$24:$I$24,0)))*(VLOOKUP($A436,'Waste Per Capita'!$A$3:$C$18,3,FALSE))*$C436</f>
        <v>19361.737045980477</v>
      </c>
    </row>
    <row r="437" spans="1:11" x14ac:dyDescent="0.2">
      <c r="A437" s="13">
        <v>2013</v>
      </c>
      <c r="B437" s="68" t="s">
        <v>105</v>
      </c>
      <c r="C437" s="70">
        <v>18195</v>
      </c>
      <c r="D437" s="75">
        <f>(INDEX('Resin Fractions'!$A$24:$I$41,MATCH('Waste Estimate from Population'!$A437,'Resin Fractions'!$A$24:$A$41,0),MATCH('Waste Estimate from Population'!D$1,'Resin Fractions'!$A$24:$I$24,0)))*(VLOOKUP($A437,'Waste Per Capita'!$A$3:$C$18,3,FALSE))*$C437</f>
        <v>122.31706459699457</v>
      </c>
      <c r="E437" s="75">
        <f>(INDEX('Resin Fractions'!$A$24:$I$41,MATCH('Waste Estimate from Population'!$A437,'Resin Fractions'!$A$24:$A$41,0),MATCH('Waste Estimate from Population'!E$1,'Resin Fractions'!$A$24:$I$24,0)))*(VLOOKUP($A437,'Waste Per Capita'!$A$3:$C$18,3,FALSE))*$C437</f>
        <v>221.22366860329277</v>
      </c>
      <c r="F437" s="75">
        <f>(INDEX('Resin Fractions'!$A$24:$I$41,MATCH('Waste Estimate from Population'!$A437,'Resin Fractions'!$A$24:$A$41,0),MATCH('Waste Estimate from Population'!F$1,'Resin Fractions'!$A$24:$I$24,0)))*(VLOOKUP($A437,'Waste Per Capita'!$A$3:$C$18,3,FALSE))*$C437</f>
        <v>299.085496851183</v>
      </c>
      <c r="G437" s="75">
        <f>(INDEX('Resin Fractions'!$A$24:$I$41,MATCH('Waste Estimate from Population'!$A437,'Resin Fractions'!$A$24:$A$41,0),MATCH('Waste Estimate from Population'!G$1,'Resin Fractions'!$A$24:$I$24,0)))*(VLOOKUP($A437,'Waste Per Capita'!$A$3:$C$18,3,FALSE))*$C437</f>
        <v>470.31225215199902</v>
      </c>
      <c r="H437" s="75">
        <f>(INDEX('Resin Fractions'!$A$24:$I$41,MATCH('Waste Estimate from Population'!$A437,'Resin Fractions'!$A$24:$A$41,0),MATCH('Waste Estimate from Population'!H$1,'Resin Fractions'!$A$24:$I$24,0)))*(VLOOKUP($A437,'Waste Per Capita'!$A$3:$C$18,3,FALSE))*$C437</f>
        <v>26.148034671713049</v>
      </c>
      <c r="I437" s="75">
        <f>(INDEX('Resin Fractions'!$A$24:$I$41,MATCH('Waste Estimate from Population'!$A437,'Resin Fractions'!$A$24:$A$41,0),MATCH('Waste Estimate from Population'!I$1,'Resin Fractions'!$A$24:$I$24,0)))*(VLOOKUP($A437,'Waste Per Capita'!$A$3:$C$18,3,FALSE))*$C437</f>
        <v>77.523890447178317</v>
      </c>
      <c r="J437" s="75">
        <f>(INDEX('Resin Fractions'!$A$24:$I$41,MATCH('Waste Estimate from Population'!$A437,'Resin Fractions'!$A$24:$A$41,0),MATCH('Waste Estimate from Population'!J$1,'Resin Fractions'!$A$24:$I$24,0)))*(VLOOKUP($A437,'Waste Per Capita'!$A$3:$C$18,3,FALSE))*$C437</f>
        <v>148.13879387087974</v>
      </c>
      <c r="K437" s="75">
        <f>(INDEX('Resin Fractions'!$A$24:$I$41,MATCH('Waste Estimate from Population'!$A437,'Resin Fractions'!$A$24:$A$41,0),MATCH('Waste Estimate from Population'!K$1,'Resin Fractions'!$A$24:$I$24,0)))*(VLOOKUP($A437,'Waste Per Capita'!$A$3:$C$18,3,FALSE))*$C437</f>
        <v>1364.7492011932404</v>
      </c>
    </row>
    <row r="438" spans="1:11" x14ac:dyDescent="0.2">
      <c r="A438" s="13">
        <v>2013</v>
      </c>
      <c r="B438" s="68" t="s">
        <v>106</v>
      </c>
      <c r="C438" s="70">
        <v>88210</v>
      </c>
      <c r="D438" s="75">
        <f>(INDEX('Resin Fractions'!$A$24:$I$41,MATCH('Waste Estimate from Population'!$A438,'Resin Fractions'!$A$24:$A$41,0),MATCH('Waste Estimate from Population'!D$1,'Resin Fractions'!$A$24:$I$24,0)))*(VLOOKUP($A438,'Waste Per Capita'!$A$3:$C$18,3,FALSE))*$C438</f>
        <v>592.99743160763353</v>
      </c>
      <c r="E438" s="75">
        <f>(INDEX('Resin Fractions'!$A$24:$I$41,MATCH('Waste Estimate from Population'!$A438,'Resin Fractions'!$A$24:$A$41,0),MATCH('Waste Estimate from Population'!E$1,'Resin Fractions'!$A$24:$I$24,0)))*(VLOOKUP($A438,'Waste Per Capita'!$A$3:$C$18,3,FALSE))*$C438</f>
        <v>1072.5001268203603</v>
      </c>
      <c r="F438" s="75">
        <f>(INDEX('Resin Fractions'!$A$24:$I$41,MATCH('Waste Estimate from Population'!$A438,'Resin Fractions'!$A$24:$A$41,0),MATCH('Waste Estimate from Population'!F$1,'Resin Fractions'!$A$24:$I$24,0)))*(VLOOKUP($A438,'Waste Per Capita'!$A$3:$C$18,3,FALSE))*$C438</f>
        <v>1449.9770089168919</v>
      </c>
      <c r="G438" s="75">
        <f>(INDEX('Resin Fractions'!$A$24:$I$41,MATCH('Waste Estimate from Population'!$A438,'Resin Fractions'!$A$24:$A$41,0),MATCH('Waste Estimate from Population'!G$1,'Resin Fractions'!$A$24:$I$24,0)))*(VLOOKUP($A438,'Waste Per Capita'!$A$3:$C$18,3,FALSE))*$C438</f>
        <v>2280.0903414304935</v>
      </c>
      <c r="H438" s="75">
        <f>(INDEX('Resin Fractions'!$A$24:$I$41,MATCH('Waste Estimate from Population'!$A438,'Resin Fractions'!$A$24:$A$41,0),MATCH('Waste Estimate from Population'!H$1,'Resin Fractions'!$A$24:$I$24,0)))*(VLOOKUP($A438,'Waste Per Capita'!$A$3:$C$18,3,FALSE))*$C438</f>
        <v>126.76659183247089</v>
      </c>
      <c r="I438" s="75">
        <f>(INDEX('Resin Fractions'!$A$24:$I$41,MATCH('Waste Estimate from Population'!$A438,'Resin Fractions'!$A$24:$A$41,0),MATCH('Waste Estimate from Population'!I$1,'Resin Fractions'!$A$24:$I$24,0)))*(VLOOKUP($A438,'Waste Per Capita'!$A$3:$C$18,3,FALSE))*$C438</f>
        <v>375.8385477518878</v>
      </c>
      <c r="J438" s="75">
        <f>(INDEX('Resin Fractions'!$A$24:$I$41,MATCH('Waste Estimate from Population'!$A438,'Resin Fractions'!$A$24:$A$41,0),MATCH('Waste Estimate from Population'!J$1,'Resin Fractions'!$A$24:$I$24,0)))*(VLOOKUP($A438,'Waste Per Capita'!$A$3:$C$18,3,FALSE))*$C438</f>
        <v>718.18208339380612</v>
      </c>
      <c r="K438" s="75">
        <f>(INDEX('Resin Fractions'!$A$24:$I$41,MATCH('Waste Estimate from Population'!$A438,'Resin Fractions'!$A$24:$A$41,0),MATCH('Waste Estimate from Population'!K$1,'Resin Fractions'!$A$24:$I$24,0)))*(VLOOKUP($A438,'Waste Per Capita'!$A$3:$C$18,3,FALSE))*$C438</f>
        <v>6616.3521317535451</v>
      </c>
    </row>
    <row r="439" spans="1:11" x14ac:dyDescent="0.2">
      <c r="A439" s="13">
        <v>2013</v>
      </c>
      <c r="B439" s="68" t="s">
        <v>107</v>
      </c>
      <c r="C439" s="70">
        <v>264365</v>
      </c>
      <c r="D439" s="75">
        <f>(INDEX('Resin Fractions'!$A$24:$I$41,MATCH('Waste Estimate from Population'!$A439,'Resin Fractions'!$A$24:$A$41,0),MATCH('Waste Estimate from Population'!D$1,'Resin Fractions'!$A$24:$I$24,0)))*(VLOOKUP($A439,'Waste Per Capita'!$A$3:$C$18,3,FALSE))*$C439</f>
        <v>1777.210815179141</v>
      </c>
      <c r="E439" s="75">
        <f>(INDEX('Resin Fractions'!$A$24:$I$41,MATCH('Waste Estimate from Population'!$A439,'Resin Fractions'!$A$24:$A$41,0),MATCH('Waste Estimate from Population'!E$1,'Resin Fractions'!$A$24:$I$24,0)))*(VLOOKUP($A439,'Waste Per Capita'!$A$3:$C$18,3,FALSE))*$C439</f>
        <v>3214.2783814404775</v>
      </c>
      <c r="F439" s="75">
        <f>(INDEX('Resin Fractions'!$A$24:$I$41,MATCH('Waste Estimate from Population'!$A439,'Resin Fractions'!$A$24:$A$41,0),MATCH('Waste Estimate from Population'!F$1,'Resin Fractions'!$A$24:$I$24,0)))*(VLOOKUP($A439,'Waste Per Capita'!$A$3:$C$18,3,FALSE))*$C439</f>
        <v>4345.5750137434998</v>
      </c>
      <c r="G439" s="75">
        <f>(INDEX('Resin Fractions'!$A$24:$I$41,MATCH('Waste Estimate from Population'!$A439,'Resin Fractions'!$A$24:$A$41,0),MATCH('Waste Estimate from Population'!G$1,'Resin Fractions'!$A$24:$I$24,0)))*(VLOOKUP($A439,'Waste Per Capita'!$A$3:$C$18,3,FALSE))*$C439</f>
        <v>6833.4211893467009</v>
      </c>
      <c r="H439" s="75">
        <f>(INDEX('Resin Fractions'!$A$24:$I$41,MATCH('Waste Estimate from Population'!$A439,'Resin Fractions'!$A$24:$A$41,0),MATCH('Waste Estimate from Population'!H$1,'Resin Fractions'!$A$24:$I$24,0)))*(VLOOKUP($A439,'Waste Per Capita'!$A$3:$C$18,3,FALSE))*$C439</f>
        <v>379.91894399491179</v>
      </c>
      <c r="I439" s="75">
        <f>(INDEX('Resin Fractions'!$A$24:$I$41,MATCH('Waste Estimate from Population'!$A439,'Resin Fractions'!$A$24:$A$41,0),MATCH('Waste Estimate from Population'!I$1,'Resin Fractions'!$A$24:$I$24,0)))*(VLOOKUP($A439,'Waste Per Capita'!$A$3:$C$18,3,FALSE))*$C439</f>
        <v>1126.3865511441766</v>
      </c>
      <c r="J439" s="75">
        <f>(INDEX('Resin Fractions'!$A$24:$I$41,MATCH('Waste Estimate from Population'!$A439,'Resin Fractions'!$A$24:$A$41,0),MATCH('Waste Estimate from Population'!J$1,'Resin Fractions'!$A$24:$I$24,0)))*(VLOOKUP($A439,'Waste Per Capita'!$A$3:$C$18,3,FALSE))*$C439</f>
        <v>2152.3886914908007</v>
      </c>
      <c r="K439" s="75">
        <f>(INDEX('Resin Fractions'!$A$24:$I$41,MATCH('Waste Estimate from Population'!$A439,'Resin Fractions'!$A$24:$A$41,0),MATCH('Waste Estimate from Population'!K$1,'Resin Fractions'!$A$24:$I$24,0)))*(VLOOKUP($A439,'Waste Per Capita'!$A$3:$C$18,3,FALSE))*$C439</f>
        <v>19829.179586339709</v>
      </c>
    </row>
    <row r="440" spans="1:11" x14ac:dyDescent="0.2">
      <c r="A440" s="13">
        <v>2013</v>
      </c>
      <c r="B440" s="68" t="s">
        <v>108</v>
      </c>
      <c r="C440" s="70">
        <v>9646</v>
      </c>
      <c r="D440" s="75">
        <f>(INDEX('Resin Fractions'!$A$24:$I$41,MATCH('Waste Estimate from Population'!$A440,'Resin Fractions'!$A$24:$A$41,0),MATCH('Waste Estimate from Population'!D$1,'Resin Fractions'!$A$24:$I$24,0)))*(VLOOKUP($A440,'Waste Per Capita'!$A$3:$C$18,3,FALSE))*$C440</f>
        <v>64.845859032844714</v>
      </c>
      <c r="E440" s="75">
        <f>(INDEX('Resin Fractions'!$A$24:$I$41,MATCH('Waste Estimate from Population'!$A440,'Resin Fractions'!$A$24:$A$41,0),MATCH('Waste Estimate from Population'!E$1,'Resin Fractions'!$A$24:$I$24,0)))*(VLOOKUP($A440,'Waste Per Capita'!$A$3:$C$18,3,FALSE))*$C440</f>
        <v>117.2807643499512</v>
      </c>
      <c r="F440" s="75">
        <f>(INDEX('Resin Fractions'!$A$24:$I$41,MATCH('Waste Estimate from Population'!$A440,'Resin Fractions'!$A$24:$A$41,0),MATCH('Waste Estimate from Population'!F$1,'Resin Fractions'!$A$24:$I$24,0)))*(VLOOKUP($A440,'Waste Per Capita'!$A$3:$C$18,3,FALSE))*$C440</f>
        <v>158.55887346119874</v>
      </c>
      <c r="G440" s="75">
        <f>(INDEX('Resin Fractions'!$A$24:$I$41,MATCH('Waste Estimate from Population'!$A440,'Resin Fractions'!$A$24:$A$41,0),MATCH('Waste Estimate from Population'!G$1,'Resin Fractions'!$A$24:$I$24,0)))*(VLOOKUP($A440,'Waste Per Capita'!$A$3:$C$18,3,FALSE))*$C440</f>
        <v>249.33399199000726</v>
      </c>
      <c r="H440" s="75">
        <f>(INDEX('Resin Fractions'!$A$24:$I$41,MATCH('Waste Estimate from Population'!$A440,'Resin Fractions'!$A$24:$A$41,0),MATCH('Waste Estimate from Population'!H$1,'Resin Fractions'!$A$24:$I$24,0)))*(VLOOKUP($A440,'Waste Per Capita'!$A$3:$C$18,3,FALSE))*$C440</f>
        <v>13.862266691032925</v>
      </c>
      <c r="I440" s="75">
        <f>(INDEX('Resin Fractions'!$A$24:$I$41,MATCH('Waste Estimate from Population'!$A440,'Resin Fractions'!$A$24:$A$41,0),MATCH('Waste Estimate from Population'!I$1,'Resin Fractions'!$A$24:$I$24,0)))*(VLOOKUP($A440,'Waste Per Capita'!$A$3:$C$18,3,FALSE))*$C440</f>
        <v>41.098952858119375</v>
      </c>
      <c r="J440" s="75">
        <f>(INDEX('Resin Fractions'!$A$24:$I$41,MATCH('Waste Estimate from Population'!$A440,'Resin Fractions'!$A$24:$A$41,0),MATCH('Waste Estimate from Population'!J$1,'Resin Fractions'!$A$24:$I$24,0)))*(VLOOKUP($A440,'Waste Per Capita'!$A$3:$C$18,3,FALSE))*$C440</f>
        <v>78.535136338472427</v>
      </c>
      <c r="K440" s="75">
        <f>(INDEX('Resin Fractions'!$A$24:$I$41,MATCH('Waste Estimate from Population'!$A440,'Resin Fractions'!$A$24:$A$41,0),MATCH('Waste Estimate from Population'!K$1,'Resin Fractions'!$A$24:$I$24,0)))*(VLOOKUP($A440,'Waste Per Capita'!$A$3:$C$18,3,FALSE))*$C440</f>
        <v>723.51584472162676</v>
      </c>
    </row>
    <row r="441" spans="1:11" x14ac:dyDescent="0.2">
      <c r="A441" s="13">
        <v>2013</v>
      </c>
      <c r="B441" s="68" t="s">
        <v>109</v>
      </c>
      <c r="C441" s="70">
        <v>13934</v>
      </c>
      <c r="D441" s="75">
        <f>(INDEX('Resin Fractions'!$A$24:$I$41,MATCH('Waste Estimate from Population'!$A441,'Resin Fractions'!$A$24:$A$41,0),MATCH('Waste Estimate from Population'!D$1,'Resin Fractions'!$A$24:$I$24,0)))*(VLOOKUP($A441,'Waste Per Capita'!$A$3:$C$18,3,FALSE))*$C441</f>
        <v>93.672216438280969</v>
      </c>
      <c r="E441" s="75">
        <f>(INDEX('Resin Fractions'!$A$24:$I$41,MATCH('Waste Estimate from Population'!$A441,'Resin Fractions'!$A$24:$A$41,0),MATCH('Waste Estimate from Population'!E$1,'Resin Fractions'!$A$24:$I$24,0)))*(VLOOKUP($A441,'Waste Per Capita'!$A$3:$C$18,3,FALSE))*$C441</f>
        <v>169.41635604936968</v>
      </c>
      <c r="F441" s="75">
        <f>(INDEX('Resin Fractions'!$A$24:$I$41,MATCH('Waste Estimate from Population'!$A441,'Resin Fractions'!$A$24:$A$41,0),MATCH('Waste Estimate from Population'!F$1,'Resin Fractions'!$A$24:$I$24,0)))*(VLOOKUP($A441,'Waste Per Capita'!$A$3:$C$18,3,FALSE))*$C441</f>
        <v>229.04409525278282</v>
      </c>
      <c r="G441" s="75">
        <f>(INDEX('Resin Fractions'!$A$24:$I$41,MATCH('Waste Estimate from Population'!$A441,'Resin Fractions'!$A$24:$A$41,0),MATCH('Waste Estimate from Population'!G$1,'Resin Fractions'!$A$24:$I$24,0)))*(VLOOKUP($A441,'Waste Per Capita'!$A$3:$C$18,3,FALSE))*$C441</f>
        <v>360.17207592668063</v>
      </c>
      <c r="H441" s="75">
        <f>(INDEX('Resin Fractions'!$A$24:$I$41,MATCH('Waste Estimate from Population'!$A441,'Resin Fractions'!$A$24:$A$41,0),MATCH('Waste Estimate from Population'!H$1,'Resin Fractions'!$A$24:$I$24,0)))*(VLOOKUP($A441,'Waste Per Capita'!$A$3:$C$18,3,FALSE))*$C441</f>
        <v>20.024551531500389</v>
      </c>
      <c r="I441" s="75">
        <f>(INDEX('Resin Fractions'!$A$24:$I$41,MATCH('Waste Estimate from Population'!$A441,'Resin Fractions'!$A$24:$A$41,0),MATCH('Waste Estimate from Population'!I$1,'Resin Fractions'!$A$24:$I$24,0)))*(VLOOKUP($A441,'Waste Per Capita'!$A$3:$C$18,3,FALSE))*$C441</f>
        <v>59.368941439460436</v>
      </c>
      <c r="J441" s="75">
        <f>(INDEX('Resin Fractions'!$A$24:$I$41,MATCH('Waste Estimate from Population'!$A441,'Resin Fractions'!$A$24:$A$41,0),MATCH('Waste Estimate from Population'!J$1,'Resin Fractions'!$A$24:$I$24,0)))*(VLOOKUP($A441,'Waste Per Capita'!$A$3:$C$18,3,FALSE))*$C441</f>
        <v>113.44687847193396</v>
      </c>
      <c r="K441" s="75">
        <f>(INDEX('Resin Fractions'!$A$24:$I$41,MATCH('Waste Estimate from Population'!$A441,'Resin Fractions'!$A$24:$A$41,0),MATCH('Waste Estimate from Population'!K$1,'Resin Fractions'!$A$24:$I$24,0)))*(VLOOKUP($A441,'Waste Per Capita'!$A$3:$C$18,3,FALSE))*$C441</f>
        <v>1045.1451151100089</v>
      </c>
    </row>
    <row r="442" spans="1:11" x14ac:dyDescent="0.2">
      <c r="A442" s="13">
        <v>2013</v>
      </c>
      <c r="B442" s="68" t="s">
        <v>110</v>
      </c>
      <c r="C442" s="70">
        <v>425968</v>
      </c>
      <c r="D442" s="75">
        <f>(INDEX('Resin Fractions'!$A$24:$I$41,MATCH('Waste Estimate from Population'!$A442,'Resin Fractions'!$A$24:$A$41,0),MATCH('Waste Estimate from Population'!D$1,'Resin Fractions'!$A$24:$I$24,0)))*(VLOOKUP($A442,'Waste Per Capita'!$A$3:$C$18,3,FALSE))*$C442</f>
        <v>2863.5974373318263</v>
      </c>
      <c r="E442" s="75">
        <f>(INDEX('Resin Fractions'!$A$24:$I$41,MATCH('Waste Estimate from Population'!$A442,'Resin Fractions'!$A$24:$A$41,0),MATCH('Waste Estimate from Population'!E$1,'Resin Fractions'!$A$24:$I$24,0)))*(VLOOKUP($A442,'Waste Per Capita'!$A$3:$C$18,3,FALSE))*$C442</f>
        <v>5179.126335125442</v>
      </c>
      <c r="F442" s="75">
        <f>(INDEX('Resin Fractions'!$A$24:$I$41,MATCH('Waste Estimate from Population'!$A442,'Resin Fractions'!$A$24:$A$41,0),MATCH('Waste Estimate from Population'!F$1,'Resin Fractions'!$A$24:$I$24,0)))*(VLOOKUP($A442,'Waste Per Capita'!$A$3:$C$18,3,FALSE))*$C442</f>
        <v>7001.9703722288932</v>
      </c>
      <c r="G442" s="75">
        <f>(INDEX('Resin Fractions'!$A$24:$I$41,MATCH('Waste Estimate from Population'!$A442,'Resin Fractions'!$A$24:$A$41,0),MATCH('Waste Estimate from Population'!G$1,'Resin Fractions'!$A$24:$I$24,0)))*(VLOOKUP($A442,'Waste Per Capita'!$A$3:$C$18,3,FALSE))*$C442</f>
        <v>11010.605629276324</v>
      </c>
      <c r="H442" s="75">
        <f>(INDEX('Resin Fractions'!$A$24:$I$41,MATCH('Waste Estimate from Population'!$A442,'Resin Fractions'!$A$24:$A$41,0),MATCH('Waste Estimate from Population'!H$1,'Resin Fractions'!$A$24:$I$24,0)))*(VLOOKUP($A442,'Waste Per Capita'!$A$3:$C$18,3,FALSE))*$C442</f>
        <v>612.15861682002003</v>
      </c>
      <c r="I442" s="75">
        <f>(INDEX('Resin Fractions'!$A$24:$I$41,MATCH('Waste Estimate from Population'!$A442,'Resin Fractions'!$A$24:$A$41,0),MATCH('Waste Estimate from Population'!I$1,'Resin Fractions'!$A$24:$I$24,0)))*(VLOOKUP($A442,'Waste Per Capita'!$A$3:$C$18,3,FALSE))*$C442</f>
        <v>1814.932485078519</v>
      </c>
      <c r="J442" s="75">
        <f>(INDEX('Resin Fractions'!$A$24:$I$41,MATCH('Waste Estimate from Population'!$A442,'Resin Fractions'!$A$24:$A$41,0),MATCH('Waste Estimate from Population'!J$1,'Resin Fractions'!$A$24:$I$24,0)))*(VLOOKUP($A442,'Waste Per Capita'!$A$3:$C$18,3,FALSE))*$C442</f>
        <v>3468.1168314147239</v>
      </c>
      <c r="K442" s="75">
        <f>(INDEX('Resin Fractions'!$A$24:$I$41,MATCH('Waste Estimate from Population'!$A442,'Resin Fractions'!$A$24:$A$41,0),MATCH('Waste Estimate from Population'!K$1,'Resin Fractions'!$A$24:$I$24,0)))*(VLOOKUP($A442,'Waste Per Capita'!$A$3:$C$18,3,FALSE))*$C442</f>
        <v>31950.507707275749</v>
      </c>
    </row>
    <row r="443" spans="1:11" x14ac:dyDescent="0.2">
      <c r="A443" s="13">
        <v>2013</v>
      </c>
      <c r="B443" s="68" t="s">
        <v>111</v>
      </c>
      <c r="C443" s="70">
        <v>139005</v>
      </c>
      <c r="D443" s="75">
        <f>(INDEX('Resin Fractions'!$A$24:$I$41,MATCH('Waste Estimate from Population'!$A443,'Resin Fractions'!$A$24:$A$41,0),MATCH('Waste Estimate from Population'!D$1,'Resin Fractions'!$A$24:$I$24,0)))*(VLOOKUP($A443,'Waste Per Capita'!$A$3:$C$18,3,FALSE))*$C443</f>
        <v>934.47010521051004</v>
      </c>
      <c r="E443" s="75">
        <f>(INDEX('Resin Fractions'!$A$24:$I$41,MATCH('Waste Estimate from Population'!$A443,'Resin Fractions'!$A$24:$A$41,0),MATCH('Waste Estimate from Population'!E$1,'Resin Fractions'!$A$24:$I$24,0)))*(VLOOKUP($A443,'Waste Per Capita'!$A$3:$C$18,3,FALSE))*$C443</f>
        <v>1690.0904673921798</v>
      </c>
      <c r="F443" s="75">
        <f>(INDEX('Resin Fractions'!$A$24:$I$41,MATCH('Waste Estimate from Population'!$A443,'Resin Fractions'!$A$24:$A$41,0),MATCH('Waste Estimate from Population'!F$1,'Resin Fractions'!$A$24:$I$24,0)))*(VLOOKUP($A443,'Waste Per Capita'!$A$3:$C$18,3,FALSE))*$C443</f>
        <v>2284.9342945753606</v>
      </c>
      <c r="G443" s="75">
        <f>(INDEX('Resin Fractions'!$A$24:$I$41,MATCH('Waste Estimate from Population'!$A443,'Resin Fractions'!$A$24:$A$41,0),MATCH('Waste Estimate from Population'!G$1,'Resin Fractions'!$A$24:$I$24,0)))*(VLOOKUP($A443,'Waste Per Capita'!$A$3:$C$18,3,FALSE))*$C443</f>
        <v>3593.0615339592537</v>
      </c>
      <c r="H443" s="75">
        <f>(INDEX('Resin Fractions'!$A$24:$I$41,MATCH('Waste Estimate from Population'!$A443,'Resin Fractions'!$A$24:$A$41,0),MATCH('Waste Estimate from Population'!H$1,'Resin Fractions'!$A$24:$I$24,0)))*(VLOOKUP($A443,'Waste Per Capita'!$A$3:$C$18,3,FALSE))*$C443</f>
        <v>199.76408681184239</v>
      </c>
      <c r="I443" s="75">
        <f>(INDEX('Resin Fractions'!$A$24:$I$41,MATCH('Waste Estimate from Population'!$A443,'Resin Fractions'!$A$24:$A$41,0),MATCH('Waste Estimate from Population'!I$1,'Resin Fractions'!$A$24:$I$24,0)))*(VLOOKUP($A443,'Waste Per Capita'!$A$3:$C$18,3,FALSE))*$C443</f>
        <v>592.26207153668702</v>
      </c>
      <c r="J443" s="75">
        <f>(INDEX('Resin Fractions'!$A$24:$I$41,MATCH('Waste Estimate from Population'!$A443,'Resin Fractions'!$A$24:$A$41,0),MATCH('Waste Estimate from Population'!J$1,'Resin Fractions'!$A$24:$I$24,0)))*(VLOOKUP($A443,'Waste Per Capita'!$A$3:$C$18,3,FALSE))*$C443</f>
        <v>1131.7413048651629</v>
      </c>
      <c r="K443" s="75">
        <f>(INDEX('Resin Fractions'!$A$24:$I$41,MATCH('Waste Estimate from Population'!$A443,'Resin Fractions'!$A$24:$A$41,0),MATCH('Waste Estimate from Population'!K$1,'Resin Fractions'!$A$24:$I$24,0)))*(VLOOKUP($A443,'Waste Per Capita'!$A$3:$C$18,3,FALSE))*$C443</f>
        <v>10426.323864350998</v>
      </c>
    </row>
    <row r="444" spans="1:11" x14ac:dyDescent="0.2">
      <c r="A444" s="13">
        <v>2013</v>
      </c>
      <c r="B444" s="68" t="s">
        <v>112</v>
      </c>
      <c r="C444" s="70">
        <v>97850</v>
      </c>
      <c r="D444" s="75">
        <f>(INDEX('Resin Fractions'!$A$24:$I$41,MATCH('Waste Estimate from Population'!$A444,'Resin Fractions'!$A$24:$A$41,0),MATCH('Waste Estimate from Population'!D$1,'Resin Fractions'!$A$24:$I$24,0)))*(VLOOKUP($A444,'Waste Per Capita'!$A$3:$C$18,3,FALSE))*$C444</f>
        <v>657.80295525231759</v>
      </c>
      <c r="E444" s="75">
        <f>(INDEX('Resin Fractions'!$A$24:$I$41,MATCH('Waste Estimate from Population'!$A444,'Resin Fractions'!$A$24:$A$41,0),MATCH('Waste Estimate from Population'!E$1,'Resin Fractions'!$A$24:$I$24,0)))*(VLOOKUP($A444,'Waste Per Capita'!$A$3:$C$18,3,FALSE))*$C444</f>
        <v>1189.7079402490901</v>
      </c>
      <c r="F444" s="75">
        <f>(INDEX('Resin Fractions'!$A$24:$I$41,MATCH('Waste Estimate from Population'!$A444,'Resin Fractions'!$A$24:$A$41,0),MATCH('Waste Estimate from Population'!F$1,'Resin Fractions'!$A$24:$I$24,0)))*(VLOOKUP($A444,'Waste Per Capita'!$A$3:$C$18,3,FALSE))*$C444</f>
        <v>1608.4372556684943</v>
      </c>
      <c r="G444" s="75">
        <f>(INDEX('Resin Fractions'!$A$24:$I$41,MATCH('Waste Estimate from Population'!$A444,'Resin Fractions'!$A$24:$A$41,0),MATCH('Waste Estimate from Population'!G$1,'Resin Fractions'!$A$24:$I$24,0)))*(VLOOKUP($A444,'Waste Per Capita'!$A$3:$C$18,3,FALSE))*$C444</f>
        <v>2529.2692428179776</v>
      </c>
      <c r="H444" s="75">
        <f>(INDEX('Resin Fractions'!$A$24:$I$41,MATCH('Waste Estimate from Population'!$A444,'Resin Fractions'!$A$24:$A$41,0),MATCH('Waste Estimate from Population'!H$1,'Resin Fractions'!$A$24:$I$24,0)))*(VLOOKUP($A444,'Waste Per Capita'!$A$3:$C$18,3,FALSE))*$C444</f>
        <v>140.62023592344718</v>
      </c>
      <c r="I444" s="75">
        <f>(INDEX('Resin Fractions'!$A$24:$I$41,MATCH('Waste Estimate from Population'!$A444,'Resin Fractions'!$A$24:$A$41,0),MATCH('Waste Estimate from Population'!I$1,'Resin Fractions'!$A$24:$I$24,0)))*(VLOOKUP($A444,'Waste Per Capita'!$A$3:$C$18,3,FALSE))*$C444</f>
        <v>416.91193626031315</v>
      </c>
      <c r="J444" s="75">
        <f>(INDEX('Resin Fractions'!$A$24:$I$41,MATCH('Waste Estimate from Population'!$A444,'Resin Fractions'!$A$24:$A$41,0),MATCH('Waste Estimate from Population'!J$1,'Resin Fractions'!$A$24:$I$24,0)))*(VLOOKUP($A444,'Waste Per Capita'!$A$3:$C$18,3,FALSE))*$C444</f>
        <v>796.66836934683056</v>
      </c>
      <c r="K444" s="75">
        <f>(INDEX('Resin Fractions'!$A$24:$I$41,MATCH('Waste Estimate from Population'!$A444,'Resin Fractions'!$A$24:$A$41,0),MATCH('Waste Estimate from Population'!K$1,'Resin Fractions'!$A$24:$I$24,0)))*(VLOOKUP($A444,'Waste Per Capita'!$A$3:$C$18,3,FALSE))*$C444</f>
        <v>7339.4179355184715</v>
      </c>
    </row>
    <row r="445" spans="1:11" x14ac:dyDescent="0.2">
      <c r="A445" s="13">
        <v>2013</v>
      </c>
      <c r="B445" s="68" t="s">
        <v>113</v>
      </c>
      <c r="C445" s="70">
        <v>3103018</v>
      </c>
      <c r="D445" s="75">
        <f>(INDEX('Resin Fractions'!$A$24:$I$41,MATCH('Waste Estimate from Population'!$A445,'Resin Fractions'!$A$24:$A$41,0),MATCH('Waste Estimate from Population'!D$1,'Resin Fractions'!$A$24:$I$24,0)))*(VLOOKUP($A445,'Waste Per Capita'!$A$3:$C$18,3,FALSE))*$C445</f>
        <v>20860.239249883864</v>
      </c>
      <c r="E445" s="75">
        <f>(INDEX('Resin Fractions'!$A$24:$I$41,MATCH('Waste Estimate from Population'!$A445,'Resin Fractions'!$A$24:$A$41,0),MATCH('Waste Estimate from Population'!E$1,'Resin Fractions'!$A$24:$I$24,0)))*(VLOOKUP($A445,'Waste Per Capita'!$A$3:$C$18,3,FALSE))*$C445</f>
        <v>37728.003610994907</v>
      </c>
      <c r="F445" s="75">
        <f>(INDEX('Resin Fractions'!$A$24:$I$41,MATCH('Waste Estimate from Population'!$A445,'Resin Fractions'!$A$24:$A$41,0),MATCH('Waste Estimate from Population'!F$1,'Resin Fractions'!$A$24:$I$24,0)))*(VLOOKUP($A445,'Waste Per Capita'!$A$3:$C$18,3,FALSE))*$C445</f>
        <v>51006.742526417373</v>
      </c>
      <c r="G445" s="75">
        <f>(INDEX('Resin Fractions'!$A$24:$I$41,MATCH('Waste Estimate from Population'!$A445,'Resin Fractions'!$A$24:$A$41,0),MATCH('Waste Estimate from Population'!G$1,'Resin Fractions'!$A$24:$I$24,0)))*(VLOOKUP($A445,'Waste Per Capita'!$A$3:$C$18,3,FALSE))*$C445</f>
        <v>80208.155210123194</v>
      </c>
      <c r="H445" s="75">
        <f>(INDEX('Resin Fractions'!$A$24:$I$41,MATCH('Waste Estimate from Population'!$A445,'Resin Fractions'!$A$24:$A$41,0),MATCH('Waste Estimate from Population'!H$1,'Resin Fractions'!$A$24:$I$24,0)))*(VLOOKUP($A445,'Waste Per Capita'!$A$3:$C$18,3,FALSE))*$C445</f>
        <v>4459.3471970843466</v>
      </c>
      <c r="I445" s="75">
        <f>(INDEX('Resin Fractions'!$A$24:$I$41,MATCH('Waste Estimate from Population'!$A445,'Resin Fractions'!$A$24:$A$41,0),MATCH('Waste Estimate from Population'!I$1,'Resin Fractions'!$A$24:$I$24,0)))*(VLOOKUP($A445,'Waste Per Capita'!$A$3:$C$18,3,FALSE))*$C445</f>
        <v>13221.106209817111</v>
      </c>
      <c r="J445" s="75">
        <f>(INDEX('Resin Fractions'!$A$24:$I$41,MATCH('Waste Estimate from Population'!$A445,'Resin Fractions'!$A$24:$A$41,0),MATCH('Waste Estimate from Population'!J$1,'Resin Fractions'!$A$24:$I$24,0)))*(VLOOKUP($A445,'Waste Per Capita'!$A$3:$C$18,3,FALSE))*$C445</f>
        <v>25263.937558649603</v>
      </c>
      <c r="K445" s="75">
        <f>(INDEX('Resin Fractions'!$A$24:$I$41,MATCH('Waste Estimate from Population'!$A445,'Resin Fractions'!$A$24:$A$41,0),MATCH('Waste Estimate from Population'!K$1,'Resin Fractions'!$A$24:$I$24,0)))*(VLOOKUP($A445,'Waste Per Capita'!$A$3:$C$18,3,FALSE))*$C445</f>
        <v>232747.53156297043</v>
      </c>
    </row>
    <row r="446" spans="1:11" x14ac:dyDescent="0.2">
      <c r="A446" s="13">
        <v>2013</v>
      </c>
      <c r="B446" s="68" t="s">
        <v>114</v>
      </c>
      <c r="C446" s="70">
        <v>363837</v>
      </c>
      <c r="D446" s="75">
        <f>(INDEX('Resin Fractions'!$A$24:$I$41,MATCH('Waste Estimate from Population'!$A446,'Resin Fractions'!$A$24:$A$41,0),MATCH('Waste Estimate from Population'!D$1,'Resin Fractions'!$A$24:$I$24,0)))*(VLOOKUP($A446,'Waste Per Capita'!$A$3:$C$18,3,FALSE))*$C446</f>
        <v>2445.9177703642054</v>
      </c>
      <c r="E446" s="75">
        <f>(INDEX('Resin Fractions'!$A$24:$I$41,MATCH('Waste Estimate from Population'!$A446,'Resin Fractions'!$A$24:$A$41,0),MATCH('Waste Estimate from Population'!E$1,'Resin Fractions'!$A$24:$I$24,0)))*(VLOOKUP($A446,'Waste Per Capita'!$A$3:$C$18,3,FALSE))*$C446</f>
        <v>4423.7073873930321</v>
      </c>
      <c r="F446" s="75">
        <f>(INDEX('Resin Fractions'!$A$24:$I$41,MATCH('Waste Estimate from Population'!$A446,'Resin Fractions'!$A$24:$A$41,0),MATCH('Waste Estimate from Population'!F$1,'Resin Fractions'!$A$24:$I$24,0)))*(VLOOKUP($A446,'Waste Per Capita'!$A$3:$C$18,3,FALSE))*$C446</f>
        <v>5980.6743565728966</v>
      </c>
      <c r="G446" s="75">
        <f>(INDEX('Resin Fractions'!$A$24:$I$41,MATCH('Waste Estimate from Population'!$A446,'Resin Fractions'!$A$24:$A$41,0),MATCH('Waste Estimate from Population'!G$1,'Resin Fractions'!$A$24:$I$24,0)))*(VLOOKUP($A446,'Waste Per Capita'!$A$3:$C$18,3,FALSE))*$C446</f>
        <v>9404.6165917134858</v>
      </c>
      <c r="H446" s="75">
        <f>(INDEX('Resin Fractions'!$A$24:$I$41,MATCH('Waste Estimate from Population'!$A446,'Resin Fractions'!$A$24:$A$41,0),MATCH('Waste Estimate from Population'!H$1,'Resin Fractions'!$A$24:$I$24,0)))*(VLOOKUP($A446,'Waste Per Capita'!$A$3:$C$18,3,FALSE))*$C446</f>
        <v>522.87015613366646</v>
      </c>
      <c r="I446" s="75">
        <f>(INDEX('Resin Fractions'!$A$24:$I$41,MATCH('Waste Estimate from Population'!$A446,'Resin Fractions'!$A$24:$A$41,0),MATCH('Waste Estimate from Population'!I$1,'Resin Fractions'!$A$24:$I$24,0)))*(VLOOKUP($A446,'Waste Per Capita'!$A$3:$C$18,3,FALSE))*$C446</f>
        <v>1550.2093832717787</v>
      </c>
      <c r="J446" s="75">
        <f>(INDEX('Resin Fractions'!$A$24:$I$41,MATCH('Waste Estimate from Population'!$A446,'Resin Fractions'!$A$24:$A$41,0),MATCH('Waste Estimate from Population'!J$1,'Resin Fractions'!$A$24:$I$24,0)))*(VLOOKUP($A446,'Waste Per Capita'!$A$3:$C$18,3,FALSE))*$C446</f>
        <v>2962.2629483703913</v>
      </c>
      <c r="K446" s="75">
        <f>(INDEX('Resin Fractions'!$A$24:$I$41,MATCH('Waste Estimate from Population'!$A446,'Resin Fractions'!$A$24:$A$41,0),MATCH('Waste Estimate from Population'!K$1,'Resin Fractions'!$A$24:$I$24,0)))*(VLOOKUP($A446,'Waste Per Capita'!$A$3:$C$18,3,FALSE))*$C446</f>
        <v>27290.258593819457</v>
      </c>
    </row>
    <row r="447" spans="1:11" x14ac:dyDescent="0.2">
      <c r="A447" s="13">
        <v>2013</v>
      </c>
      <c r="B447" s="68" t="s">
        <v>115</v>
      </c>
      <c r="C447" s="70">
        <v>18915</v>
      </c>
      <c r="D447" s="75">
        <f>(INDEX('Resin Fractions'!$A$24:$I$41,MATCH('Waste Estimate from Population'!$A447,'Resin Fractions'!$A$24:$A$41,0),MATCH('Waste Estimate from Population'!D$1,'Resin Fractions'!$A$24:$I$24,0)))*(VLOOKUP($A447,'Waste Per Capita'!$A$3:$C$18,3,FALSE))*$C447</f>
        <v>127.15731117626558</v>
      </c>
      <c r="E447" s="75">
        <f>(INDEX('Resin Fractions'!$A$24:$I$41,MATCH('Waste Estimate from Population'!$A447,'Resin Fractions'!$A$24:$A$41,0),MATCH('Waste Estimate from Population'!E$1,'Resin Fractions'!$A$24:$I$24,0)))*(VLOOKUP($A447,'Waste Per Capita'!$A$3:$C$18,3,FALSE))*$C447</f>
        <v>229.97777914983692</v>
      </c>
      <c r="F447" s="75">
        <f>(INDEX('Resin Fractions'!$A$24:$I$41,MATCH('Waste Estimate from Population'!$A447,'Resin Fractions'!$A$24:$A$41,0),MATCH('Waste Estimate from Population'!F$1,'Resin Fractions'!$A$24:$I$24,0)))*(VLOOKUP($A447,'Waste Per Capita'!$A$3:$C$18,3,FALSE))*$C447</f>
        <v>310.92070200275492</v>
      </c>
      <c r="G447" s="75">
        <f>(INDEX('Resin Fractions'!$A$24:$I$41,MATCH('Waste Estimate from Population'!$A447,'Resin Fractions'!$A$24:$A$41,0),MATCH('Waste Estimate from Population'!G$1,'Resin Fractions'!$A$24:$I$24,0)))*(VLOOKUP($A447,'Waste Per Capita'!$A$3:$C$18,3,FALSE))*$C447</f>
        <v>488.92312445479865</v>
      </c>
      <c r="H447" s="75">
        <f>(INDEX('Resin Fractions'!$A$24:$I$41,MATCH('Waste Estimate from Population'!$A447,'Resin Fractions'!$A$24:$A$41,0),MATCH('Waste Estimate from Population'!H$1,'Resin Fractions'!$A$24:$I$24,0)))*(VLOOKUP($A447,'Waste Per Capita'!$A$3:$C$18,3,FALSE))*$C447</f>
        <v>27.182746678507957</v>
      </c>
      <c r="I447" s="75">
        <f>(INDEX('Resin Fractions'!$A$24:$I$41,MATCH('Waste Estimate from Population'!$A447,'Resin Fractions'!$A$24:$A$41,0),MATCH('Waste Estimate from Population'!I$1,'Resin Fractions'!$A$24:$I$24,0)))*(VLOOKUP($A447,'Waste Per Capita'!$A$3:$C$18,3,FALSE))*$C447</f>
        <v>80.591612410463199</v>
      </c>
      <c r="J447" s="75">
        <f>(INDEX('Resin Fractions'!$A$24:$I$41,MATCH('Waste Estimate from Population'!$A447,'Resin Fractions'!$A$24:$A$41,0),MATCH('Waste Estimate from Population'!J$1,'Resin Fractions'!$A$24:$I$24,0)))*(VLOOKUP($A447,'Waste Per Capita'!$A$3:$C$18,3,FALSE))*$C447</f>
        <v>154.00084012463259</v>
      </c>
      <c r="K447" s="75">
        <f>(INDEX('Resin Fractions'!$A$24:$I$41,MATCH('Waste Estimate from Population'!$A447,'Resin Fractions'!$A$24:$A$41,0),MATCH('Waste Estimate from Population'!K$1,'Resin Fractions'!$A$24:$I$24,0)))*(VLOOKUP($A447,'Waste Per Capita'!$A$3:$C$18,3,FALSE))*$C447</f>
        <v>1418.75411599726</v>
      </c>
    </row>
    <row r="448" spans="1:11" x14ac:dyDescent="0.2">
      <c r="A448" s="13">
        <v>2013</v>
      </c>
      <c r="B448" s="68" t="s">
        <v>116</v>
      </c>
      <c r="C448" s="70">
        <v>2268660</v>
      </c>
      <c r="D448" s="75">
        <f>(INDEX('Resin Fractions'!$A$24:$I$41,MATCH('Waste Estimate from Population'!$A448,'Resin Fractions'!$A$24:$A$41,0),MATCH('Waste Estimate from Population'!D$1,'Resin Fractions'!$A$24:$I$24,0)))*(VLOOKUP($A448,'Waste Per Capita'!$A$3:$C$18,3,FALSE))*$C448</f>
        <v>15251.213617401358</v>
      </c>
      <c r="E448" s="75">
        <f>(INDEX('Resin Fractions'!$A$24:$I$41,MATCH('Waste Estimate from Population'!$A448,'Resin Fractions'!$A$24:$A$41,0),MATCH('Waste Estimate from Population'!E$1,'Resin Fractions'!$A$24:$I$24,0)))*(VLOOKUP($A448,'Waste Per Capita'!$A$3:$C$18,3,FALSE))*$C448</f>
        <v>27583.472822948399</v>
      </c>
      <c r="F448" s="75">
        <f>(INDEX('Resin Fractions'!$A$24:$I$41,MATCH('Waste Estimate from Population'!$A448,'Resin Fractions'!$A$24:$A$41,0),MATCH('Waste Estimate from Population'!F$1,'Resin Fractions'!$A$24:$I$24,0)))*(VLOOKUP($A448,'Waste Per Capita'!$A$3:$C$18,3,FALSE))*$C448</f>
        <v>37291.745165507265</v>
      </c>
      <c r="G448" s="75">
        <f>(INDEX('Resin Fractions'!$A$24:$I$41,MATCH('Waste Estimate from Population'!$A448,'Resin Fractions'!$A$24:$A$41,0),MATCH('Waste Estimate from Population'!G$1,'Resin Fractions'!$A$24:$I$24,0)))*(VLOOKUP($A448,'Waste Per Capita'!$A$3:$C$18,3,FALSE))*$C448</f>
        <v>58641.307720096404</v>
      </c>
      <c r="H448" s="75">
        <f>(INDEX('Resin Fractions'!$A$24:$I$41,MATCH('Waste Estimate from Population'!$A448,'Resin Fractions'!$A$24:$A$41,0),MATCH('Waste Estimate from Population'!H$1,'Resin Fractions'!$A$24:$I$24,0)))*(VLOOKUP($A448,'Waste Per Capita'!$A$3:$C$18,3,FALSE))*$C448</f>
        <v>3260.2913074101966</v>
      </c>
      <c r="I448" s="75">
        <f>(INDEX('Resin Fractions'!$A$24:$I$41,MATCH('Waste Estimate from Population'!$A448,'Resin Fractions'!$A$24:$A$41,0),MATCH('Waste Estimate from Population'!I$1,'Resin Fractions'!$A$24:$I$24,0)))*(VLOOKUP($A448,'Waste Per Capita'!$A$3:$C$18,3,FALSE))*$C448</f>
        <v>9666.1362628137158</v>
      </c>
      <c r="J448" s="75">
        <f>(INDEX('Resin Fractions'!$A$24:$I$41,MATCH('Waste Estimate from Population'!$A448,'Resin Fractions'!$A$24:$A$41,0),MATCH('Waste Estimate from Population'!J$1,'Resin Fractions'!$A$24:$I$24,0)))*(VLOOKUP($A448,'Waste Per Capita'!$A$3:$C$18,3,FALSE))*$C448</f>
        <v>18470.819241720805</v>
      </c>
      <c r="K448" s="75">
        <f>(INDEX('Resin Fractions'!$A$24:$I$41,MATCH('Waste Estimate from Population'!$A448,'Resin Fractions'!$A$24:$A$41,0),MATCH('Waste Estimate from Population'!K$1,'Resin Fractions'!$A$24:$I$24,0)))*(VLOOKUP($A448,'Waste Per Capita'!$A$3:$C$18,3,FALSE))*$C448</f>
        <v>170164.98613789817</v>
      </c>
    </row>
    <row r="449" spans="1:11" x14ac:dyDescent="0.2">
      <c r="A449" s="13">
        <v>2013</v>
      </c>
      <c r="B449" s="68" t="s">
        <v>117</v>
      </c>
      <c r="C449" s="70">
        <v>1453969</v>
      </c>
      <c r="D449" s="75">
        <f>(INDEX('Resin Fractions'!$A$24:$I$41,MATCH('Waste Estimate from Population'!$A449,'Resin Fractions'!$A$24:$A$41,0),MATCH('Waste Estimate from Population'!D$1,'Resin Fractions'!$A$24:$I$24,0)))*(VLOOKUP($A449,'Waste Per Capita'!$A$3:$C$18,3,FALSE))*$C449</f>
        <v>9774.4006647445785</v>
      </c>
      <c r="E449" s="75">
        <f>(INDEX('Resin Fractions'!$A$24:$I$41,MATCH('Waste Estimate from Population'!$A449,'Resin Fractions'!$A$24:$A$41,0),MATCH('Waste Estimate from Population'!E$1,'Resin Fractions'!$A$24:$I$24,0)))*(VLOOKUP($A449,'Waste Per Capita'!$A$3:$C$18,3,FALSE))*$C449</f>
        <v>17678.062996178123</v>
      </c>
      <c r="F449" s="75">
        <f>(INDEX('Resin Fractions'!$A$24:$I$41,MATCH('Waste Estimate from Population'!$A449,'Resin Fractions'!$A$24:$A$41,0),MATCH('Waste Estimate from Population'!F$1,'Resin Fractions'!$A$24:$I$24,0)))*(VLOOKUP($A449,'Waste Per Capita'!$A$3:$C$18,3,FALSE))*$C449</f>
        <v>23900.029720869341</v>
      </c>
      <c r="G449" s="75">
        <f>(INDEX('Resin Fractions'!$A$24:$I$41,MATCH('Waste Estimate from Population'!$A449,'Resin Fractions'!$A$24:$A$41,0),MATCH('Waste Estimate from Population'!G$1,'Resin Fractions'!$A$24:$I$24,0)))*(VLOOKUP($A449,'Waste Per Capita'!$A$3:$C$18,3,FALSE))*$C449</f>
        <v>37582.821376707325</v>
      </c>
      <c r="H449" s="75">
        <f>(INDEX('Resin Fractions'!$A$24:$I$41,MATCH('Waste Estimate from Population'!$A449,'Resin Fractions'!$A$24:$A$41,0),MATCH('Waste Estimate from Population'!H$1,'Resin Fractions'!$A$24:$I$24,0)))*(VLOOKUP($A449,'Waste Per Capita'!$A$3:$C$18,3,FALSE))*$C449</f>
        <v>2089.4988636216517</v>
      </c>
      <c r="I449" s="75">
        <f>(INDEX('Resin Fractions'!$A$24:$I$41,MATCH('Waste Estimate from Population'!$A449,'Resin Fractions'!$A$24:$A$41,0),MATCH('Waste Estimate from Population'!I$1,'Resin Fractions'!$A$24:$I$24,0)))*(VLOOKUP($A449,'Waste Per Capita'!$A$3:$C$18,3,FALSE))*$C449</f>
        <v>6194.9619933824351</v>
      </c>
      <c r="J449" s="75">
        <f>(INDEX('Resin Fractions'!$A$24:$I$41,MATCH('Waste Estimate from Population'!$A449,'Resin Fractions'!$A$24:$A$41,0),MATCH('Waste Estimate from Population'!J$1,'Resin Fractions'!$A$24:$I$24,0)))*(VLOOKUP($A449,'Waste Per Capita'!$A$3:$C$18,3,FALSE))*$C449</f>
        <v>11837.824346559448</v>
      </c>
      <c r="K449" s="75">
        <f>(INDEX('Resin Fractions'!$A$24:$I$41,MATCH('Waste Estimate from Population'!$A449,'Resin Fractions'!$A$24:$A$41,0),MATCH('Waste Estimate from Population'!K$1,'Resin Fractions'!$A$24:$I$24,0)))*(VLOOKUP($A449,'Waste Per Capita'!$A$3:$C$18,3,FALSE))*$C449</f>
        <v>109057.59996206292</v>
      </c>
    </row>
    <row r="450" spans="1:11" x14ac:dyDescent="0.2">
      <c r="A450" s="13">
        <v>2013</v>
      </c>
      <c r="B450" s="68" t="s">
        <v>118</v>
      </c>
      <c r="C450" s="70">
        <v>56978</v>
      </c>
      <c r="D450" s="75">
        <f>(INDEX('Resin Fractions'!$A$24:$I$41,MATCH('Waste Estimate from Population'!$A450,'Resin Fractions'!$A$24:$A$41,0),MATCH('Waste Estimate from Population'!D$1,'Resin Fractions'!$A$24:$I$24,0)))*(VLOOKUP($A450,'Waste Per Capita'!$A$3:$C$18,3,FALSE))*$C450</f>
        <v>383.03829110236637</v>
      </c>
      <c r="E450" s="75">
        <f>(INDEX('Resin Fractions'!$A$24:$I$41,MATCH('Waste Estimate from Population'!$A450,'Resin Fractions'!$A$24:$A$41,0),MATCH('Waste Estimate from Population'!E$1,'Resin Fractions'!$A$24:$I$24,0)))*(VLOOKUP($A450,'Waste Per Capita'!$A$3:$C$18,3,FALSE))*$C450</f>
        <v>692.76626489026739</v>
      </c>
      <c r="F450" s="75">
        <f>(INDEX('Resin Fractions'!$A$24:$I$41,MATCH('Waste Estimate from Population'!$A450,'Resin Fractions'!$A$24:$A$41,0),MATCH('Waste Estimate from Population'!F$1,'Resin Fractions'!$A$24:$I$24,0)))*(VLOOKUP($A450,'Waste Per Capita'!$A$3:$C$18,3,FALSE))*$C450</f>
        <v>936.59210989759288</v>
      </c>
      <c r="G450" s="75">
        <f>(INDEX('Resin Fractions'!$A$24:$I$41,MATCH('Waste Estimate from Population'!$A450,'Resin Fractions'!$A$24:$A$41,0),MATCH('Waste Estimate from Population'!G$1,'Resin Fractions'!$A$24:$I$24,0)))*(VLOOKUP($A450,'Waste Per Capita'!$A$3:$C$18,3,FALSE))*$C450</f>
        <v>1472.7920584290518</v>
      </c>
      <c r="H450" s="75">
        <f>(INDEX('Resin Fractions'!$A$24:$I$41,MATCH('Waste Estimate from Population'!$A450,'Resin Fractions'!$A$24:$A$41,0),MATCH('Waste Estimate from Population'!H$1,'Resin Fractions'!$A$24:$I$24,0)))*(VLOOKUP($A450,'Waste Per Capita'!$A$3:$C$18,3,FALSE))*$C450</f>
        <v>81.883084337722778</v>
      </c>
      <c r="I450" s="75">
        <f>(INDEX('Resin Fractions'!$A$24:$I$41,MATCH('Waste Estimate from Population'!$A450,'Resin Fractions'!$A$24:$A$41,0),MATCH('Waste Estimate from Population'!I$1,'Resin Fractions'!$A$24:$I$24,0)))*(VLOOKUP($A450,'Waste Per Capita'!$A$3:$C$18,3,FALSE))*$C450</f>
        <v>242.76758614450816</v>
      </c>
      <c r="J450" s="75">
        <f>(INDEX('Resin Fractions'!$A$24:$I$41,MATCH('Waste Estimate from Population'!$A450,'Resin Fractions'!$A$24:$A$41,0),MATCH('Waste Estimate from Population'!J$1,'Resin Fractions'!$A$24:$I$24,0)))*(VLOOKUP($A450,'Waste Per Capita'!$A$3:$C$18,3,FALSE))*$C450</f>
        <v>463.89954367545948</v>
      </c>
      <c r="K450" s="75">
        <f>(INDEX('Resin Fractions'!$A$24:$I$41,MATCH('Waste Estimate from Population'!$A450,'Resin Fractions'!$A$24:$A$41,0),MATCH('Waste Estimate from Population'!K$1,'Resin Fractions'!$A$24:$I$24,0)))*(VLOOKUP($A450,'Waste Per Capita'!$A$3:$C$18,3,FALSE))*$C450</f>
        <v>4273.7389384769695</v>
      </c>
    </row>
    <row r="451" spans="1:11" x14ac:dyDescent="0.2">
      <c r="A451" s="13">
        <v>2013</v>
      </c>
      <c r="B451" s="68" t="s">
        <v>119</v>
      </c>
      <c r="C451" s="70">
        <v>2084443</v>
      </c>
      <c r="D451" s="75">
        <f>(INDEX('Resin Fractions'!$A$24:$I$41,MATCH('Waste Estimate from Population'!$A451,'Resin Fractions'!$A$24:$A$41,0),MATCH('Waste Estimate from Population'!D$1,'Resin Fractions'!$A$24:$I$24,0)))*(VLOOKUP($A451,'Waste Per Capita'!$A$3:$C$18,3,FALSE))*$C451</f>
        <v>14012.802917271401</v>
      </c>
      <c r="E451" s="75">
        <f>(INDEX('Resin Fractions'!$A$24:$I$41,MATCH('Waste Estimate from Population'!$A451,'Resin Fractions'!$A$24:$A$41,0),MATCH('Waste Estimate from Population'!E$1,'Resin Fractions'!$A$24:$I$24,0)))*(VLOOKUP($A451,'Waste Per Capita'!$A$3:$C$18,3,FALSE))*$C451</f>
        <v>25343.672847180729</v>
      </c>
      <c r="F451" s="75">
        <f>(INDEX('Resin Fractions'!$A$24:$I$41,MATCH('Waste Estimate from Population'!$A451,'Resin Fractions'!$A$24:$A$41,0),MATCH('Waste Estimate from Population'!F$1,'Resin Fractions'!$A$24:$I$24,0)))*(VLOOKUP($A451,'Waste Per Capita'!$A$3:$C$18,3,FALSE))*$C451</f>
        <v>34263.625738552917</v>
      </c>
      <c r="G451" s="75">
        <f>(INDEX('Resin Fractions'!$A$24:$I$41,MATCH('Waste Estimate from Population'!$A451,'Resin Fractions'!$A$24:$A$41,0),MATCH('Waste Estimate from Population'!G$1,'Resin Fractions'!$A$24:$I$24,0)))*(VLOOKUP($A451,'Waste Per Capita'!$A$3:$C$18,3,FALSE))*$C451</f>
        <v>53879.586799256351</v>
      </c>
      <c r="H451" s="75">
        <f>(INDEX('Resin Fractions'!$A$24:$I$41,MATCH('Waste Estimate from Population'!$A451,'Resin Fractions'!$A$24:$A$41,0),MATCH('Waste Estimate from Population'!H$1,'Resin Fractions'!$A$24:$I$24,0)))*(VLOOKUP($A451,'Waste Per Capita'!$A$3:$C$18,3,FALSE))*$C451</f>
        <v>2995.5530549716714</v>
      </c>
      <c r="I451" s="75">
        <f>(INDEX('Resin Fractions'!$A$24:$I$41,MATCH('Waste Estimate from Population'!$A451,'Resin Fractions'!$A$24:$A$41,0),MATCH('Waste Estimate from Population'!I$1,'Resin Fractions'!$A$24:$I$24,0)))*(VLOOKUP($A451,'Waste Per Capita'!$A$3:$C$18,3,FALSE))*$C451</f>
        <v>8881.2382948825343</v>
      </c>
      <c r="J451" s="75">
        <f>(INDEX('Resin Fractions'!$A$24:$I$41,MATCH('Waste Estimate from Population'!$A451,'Resin Fractions'!$A$24:$A$41,0),MATCH('Waste Estimate from Population'!J$1,'Resin Fractions'!$A$24:$I$24,0)))*(VLOOKUP($A451,'Waste Per Capita'!$A$3:$C$18,3,FALSE))*$C451</f>
        <v>16970.973999043592</v>
      </c>
      <c r="K451" s="75">
        <f>(INDEX('Resin Fractions'!$A$24:$I$41,MATCH('Waste Estimate from Population'!$A451,'Resin Fractions'!$A$24:$A$41,0),MATCH('Waste Estimate from Population'!K$1,'Resin Fractions'!$A$24:$I$24,0)))*(VLOOKUP($A451,'Waste Per Capita'!$A$3:$C$18,3,FALSE))*$C451</f>
        <v>156347.45365115922</v>
      </c>
    </row>
    <row r="452" spans="1:11" x14ac:dyDescent="0.2">
      <c r="A452" s="13">
        <v>2013</v>
      </c>
      <c r="B452" s="68" t="s">
        <v>120</v>
      </c>
      <c r="C452" s="70">
        <v>3199900</v>
      </c>
      <c r="D452" s="75">
        <f>(INDEX('Resin Fractions'!$A$24:$I$41,MATCH('Waste Estimate from Population'!$A452,'Resin Fractions'!$A$24:$A$41,0),MATCH('Waste Estimate from Population'!D$1,'Resin Fractions'!$A$24:$I$24,0)))*(VLOOKUP($A452,'Waste Per Capita'!$A$3:$C$18,3,FALSE))*$C452</f>
        <v>21511.53476251294</v>
      </c>
      <c r="E452" s="75">
        <f>(INDEX('Resin Fractions'!$A$24:$I$41,MATCH('Waste Estimate from Population'!$A452,'Resin Fractions'!$A$24:$A$41,0),MATCH('Waste Estimate from Population'!E$1,'Resin Fractions'!$A$24:$I$24,0)))*(VLOOKUP($A452,'Waste Per Capita'!$A$3:$C$18,3,FALSE))*$C452</f>
        <v>38905.942135953643</v>
      </c>
      <c r="F452" s="75">
        <f>(INDEX('Resin Fractions'!$A$24:$I$41,MATCH('Waste Estimate from Population'!$A452,'Resin Fractions'!$A$24:$A$41,0),MATCH('Waste Estimate from Population'!F$1,'Resin Fractions'!$A$24:$I$24,0)))*(VLOOKUP($A452,'Waste Per Capita'!$A$3:$C$18,3,FALSE))*$C452</f>
        <v>52599.268006270977</v>
      </c>
      <c r="G452" s="75">
        <f>(INDEX('Resin Fractions'!$A$24:$I$41,MATCH('Waste Estimate from Population'!$A452,'Resin Fractions'!$A$24:$A$41,0),MATCH('Waste Estimate from Population'!G$1,'Resin Fractions'!$A$24:$I$24,0)))*(VLOOKUP($A452,'Waste Per Capita'!$A$3:$C$18,3,FALSE))*$C452</f>
        <v>82712.403169067416</v>
      </c>
      <c r="H452" s="75">
        <f>(INDEX('Resin Fractions'!$A$24:$I$41,MATCH('Waste Estimate from Population'!$A452,'Resin Fractions'!$A$24:$A$41,0),MATCH('Waste Estimate from Population'!H$1,'Resin Fractions'!$A$24:$I$24,0)))*(VLOOKUP($A452,'Waste Per Capita'!$A$3:$C$18,3,FALSE))*$C452</f>
        <v>4598.5763201986583</v>
      </c>
      <c r="I452" s="75">
        <f>(INDEX('Resin Fractions'!$A$24:$I$41,MATCH('Waste Estimate from Population'!$A452,'Resin Fractions'!$A$24:$A$41,0),MATCH('Waste Estimate from Population'!I$1,'Resin Fractions'!$A$24:$I$24,0)))*(VLOOKUP($A452,'Waste Per Capita'!$A$3:$C$18,3,FALSE))*$C452</f>
        <v>13633.893764326787</v>
      </c>
      <c r="J452" s="75">
        <f>(INDEX('Resin Fractions'!$A$24:$I$41,MATCH('Waste Estimate from Population'!$A452,'Resin Fractions'!$A$24:$A$41,0),MATCH('Waste Estimate from Population'!J$1,'Resin Fractions'!$A$24:$I$24,0)))*(VLOOKUP($A452,'Waste Per Capita'!$A$3:$C$18,3,FALSE))*$C452</f>
        <v>26052.724732477498</v>
      </c>
      <c r="K452" s="75">
        <f>(INDEX('Resin Fractions'!$A$24:$I$41,MATCH('Waste Estimate from Population'!$A452,'Resin Fractions'!$A$24:$A$41,0),MATCH('Waste Estimate from Population'!K$1,'Resin Fractions'!$A$24:$I$24,0)))*(VLOOKUP($A452,'Waste Per Capita'!$A$3:$C$18,3,FALSE))*$C452</f>
        <v>240014.34289080792</v>
      </c>
    </row>
    <row r="453" spans="1:11" x14ac:dyDescent="0.2">
      <c r="A453" s="13">
        <v>2013</v>
      </c>
      <c r="B453" s="68" t="s">
        <v>121</v>
      </c>
      <c r="C453" s="70">
        <v>844169</v>
      </c>
      <c r="D453" s="75">
        <f>(INDEX('Resin Fractions'!$A$24:$I$41,MATCH('Waste Estimate from Population'!$A453,'Resin Fractions'!$A$24:$A$41,0),MATCH('Waste Estimate from Population'!D$1,'Resin Fractions'!$A$24:$I$24,0)))*(VLOOKUP($A453,'Waste Per Capita'!$A$3:$C$18,3,FALSE))*$C453</f>
        <v>5674.9807146897665</v>
      </c>
      <c r="E453" s="75">
        <f>(INDEX('Resin Fractions'!$A$24:$I$41,MATCH('Waste Estimate from Population'!$A453,'Resin Fractions'!$A$24:$A$41,0),MATCH('Waste Estimate from Population'!E$1,'Resin Fractions'!$A$24:$I$24,0)))*(VLOOKUP($A453,'Waste Per Capita'!$A$3:$C$18,3,FALSE))*$C453</f>
        <v>10263.817702730039</v>
      </c>
      <c r="F453" s="75">
        <f>(INDEX('Resin Fractions'!$A$24:$I$41,MATCH('Waste Estimate from Population'!$A453,'Resin Fractions'!$A$24:$A$41,0),MATCH('Waste Estimate from Population'!F$1,'Resin Fractions'!$A$24:$I$24,0)))*(VLOOKUP($A453,'Waste Per Capita'!$A$3:$C$18,3,FALSE))*$C453</f>
        <v>13876.268468885204</v>
      </c>
      <c r="G453" s="75">
        <f>(INDEX('Resin Fractions'!$A$24:$I$41,MATCH('Waste Estimate from Population'!$A453,'Resin Fractions'!$A$24:$A$41,0),MATCH('Waste Estimate from Population'!G$1,'Resin Fractions'!$A$24:$I$24,0)))*(VLOOKUP($A453,'Waste Per Capita'!$A$3:$C$18,3,FALSE))*$C453</f>
        <v>21820.446473586195</v>
      </c>
      <c r="H453" s="75">
        <f>(INDEX('Resin Fractions'!$A$24:$I$41,MATCH('Waste Estimate from Population'!$A453,'Resin Fractions'!$A$24:$A$41,0),MATCH('Waste Estimate from Population'!H$1,'Resin Fractions'!$A$24:$I$24,0)))*(VLOOKUP($A453,'Waste Per Capita'!$A$3:$C$18,3,FALSE))*$C453</f>
        <v>1213.1552778667399</v>
      </c>
      <c r="I453" s="75">
        <f>(INDEX('Resin Fractions'!$A$24:$I$41,MATCH('Waste Estimate from Population'!$A453,'Resin Fractions'!$A$24:$A$41,0),MATCH('Waste Estimate from Population'!I$1,'Resin Fractions'!$A$24:$I$24,0)))*(VLOOKUP($A453,'Waste Per Capita'!$A$3:$C$18,3,FALSE))*$C453</f>
        <v>3596.7719194781021</v>
      </c>
      <c r="J453" s="75">
        <f>(INDEX('Resin Fractions'!$A$24:$I$41,MATCH('Waste Estimate from Population'!$A453,'Resin Fractions'!$A$24:$A$41,0),MATCH('Waste Estimate from Population'!J$1,'Resin Fractions'!$A$24:$I$24,0)))*(VLOOKUP($A453,'Waste Per Capita'!$A$3:$C$18,3,FALSE))*$C453</f>
        <v>6872.9968388670886</v>
      </c>
      <c r="K453" s="75">
        <f>(INDEX('Resin Fractions'!$A$24:$I$41,MATCH('Waste Estimate from Population'!$A453,'Resin Fractions'!$A$24:$A$41,0),MATCH('Waste Estimate from Population'!K$1,'Resin Fractions'!$A$24:$I$24,0)))*(VLOOKUP($A453,'Waste Per Capita'!$A$3:$C$18,3,FALSE))*$C453</f>
        <v>63318.437396103138</v>
      </c>
    </row>
    <row r="454" spans="1:11" x14ac:dyDescent="0.2">
      <c r="A454" s="13">
        <v>2013</v>
      </c>
      <c r="B454" s="68" t="s">
        <v>122</v>
      </c>
      <c r="C454" s="70">
        <v>704615</v>
      </c>
      <c r="D454" s="75">
        <f>(INDEX('Resin Fractions'!$A$24:$I$41,MATCH('Waste Estimate from Population'!$A454,'Resin Fractions'!$A$24:$A$41,0),MATCH('Waste Estimate from Population'!D$1,'Resin Fractions'!$A$24:$I$24,0)))*(VLOOKUP($A454,'Waste Per Capita'!$A$3:$C$18,3,FALSE))*$C454</f>
        <v>4736.8199214625629</v>
      </c>
      <c r="E454" s="75">
        <f>(INDEX('Resin Fractions'!$A$24:$I$41,MATCH('Waste Estimate from Population'!$A454,'Resin Fractions'!$A$24:$A$41,0),MATCH('Waste Estimate from Population'!E$1,'Resin Fractions'!$A$24:$I$24,0)))*(VLOOKUP($A454,'Waste Per Capita'!$A$3:$C$18,3,FALSE))*$C454</f>
        <v>8567.0522260461184</v>
      </c>
      <c r="F454" s="75">
        <f>(INDEX('Resin Fractions'!$A$24:$I$41,MATCH('Waste Estimate from Population'!$A454,'Resin Fractions'!$A$24:$A$41,0),MATCH('Waste Estimate from Population'!F$1,'Resin Fractions'!$A$24:$I$24,0)))*(VLOOKUP($A454,'Waste Per Capita'!$A$3:$C$18,3,FALSE))*$C454</f>
        <v>11582.30983038177</v>
      </c>
      <c r="G454" s="75">
        <f>(INDEX('Resin Fractions'!$A$24:$I$41,MATCH('Waste Estimate from Population'!$A454,'Resin Fractions'!$A$24:$A$41,0),MATCH('Waste Estimate from Population'!G$1,'Resin Fractions'!$A$24:$I$24,0)))*(VLOOKUP($A454,'Waste Per Capita'!$A$3:$C$18,3,FALSE))*$C454</f>
        <v>18213.194149496059</v>
      </c>
      <c r="H454" s="75">
        <f>(INDEX('Resin Fractions'!$A$24:$I$41,MATCH('Waste Estimate from Population'!$A454,'Resin Fractions'!$A$24:$A$41,0),MATCH('Waste Estimate from Population'!H$1,'Resin Fractions'!$A$24:$I$24,0)))*(VLOOKUP($A454,'Waste Per Capita'!$A$3:$C$18,3,FALSE))*$C454</f>
        <v>1012.6022231497163</v>
      </c>
      <c r="I454" s="75">
        <f>(INDEX('Resin Fractions'!$A$24:$I$41,MATCH('Waste Estimate from Population'!$A454,'Resin Fractions'!$A$24:$A$41,0),MATCH('Waste Estimate from Population'!I$1,'Resin Fractions'!$A$24:$I$24,0)))*(VLOOKUP($A454,'Waste Per Capita'!$A$3:$C$18,3,FALSE))*$C454</f>
        <v>3002.1707099444102</v>
      </c>
      <c r="J454" s="75">
        <f>(INDEX('Resin Fractions'!$A$24:$I$41,MATCH('Waste Estimate from Population'!$A454,'Resin Fractions'!$A$24:$A$41,0),MATCH('Waste Estimate from Population'!J$1,'Resin Fractions'!$A$24:$I$24,0)))*(VLOOKUP($A454,'Waste Per Capita'!$A$3:$C$18,3,FALSE))*$C454</f>
        <v>5736.7857237334392</v>
      </c>
      <c r="K454" s="75">
        <f>(INDEX('Resin Fractions'!$A$24:$I$41,MATCH('Waste Estimate from Population'!$A454,'Resin Fractions'!$A$24:$A$41,0),MATCH('Waste Estimate from Population'!K$1,'Resin Fractions'!$A$24:$I$24,0)))*(VLOOKUP($A454,'Waste Per Capita'!$A$3:$C$18,3,FALSE))*$C454</f>
        <v>52850.934784214078</v>
      </c>
    </row>
    <row r="455" spans="1:11" x14ac:dyDescent="0.2">
      <c r="A455" s="13">
        <v>2013</v>
      </c>
      <c r="B455" s="68" t="s">
        <v>123</v>
      </c>
      <c r="C455" s="70">
        <v>273882</v>
      </c>
      <c r="D455" s="75">
        <f>(INDEX('Resin Fractions'!$A$24:$I$41,MATCH('Waste Estimate from Population'!$A455,'Resin Fractions'!$A$24:$A$41,0),MATCH('Waste Estimate from Population'!D$1,'Resin Fractions'!$A$24:$I$24,0)))*(VLOOKUP($A455,'Waste Per Capita'!$A$3:$C$18,3,FALSE))*$C455</f>
        <v>1841.1894633665329</v>
      </c>
      <c r="E455" s="75">
        <f>(INDEX('Resin Fractions'!$A$24:$I$41,MATCH('Waste Estimate from Population'!$A455,'Resin Fractions'!$A$24:$A$41,0),MATCH('Waste Estimate from Population'!E$1,'Resin Fractions'!$A$24:$I$24,0)))*(VLOOKUP($A455,'Waste Per Capita'!$A$3:$C$18,3,FALSE))*$C455</f>
        <v>3329.9907009841731</v>
      </c>
      <c r="F455" s="75">
        <f>(INDEX('Resin Fractions'!$A$24:$I$41,MATCH('Waste Estimate from Population'!$A455,'Resin Fractions'!$A$24:$A$41,0),MATCH('Waste Estimate from Population'!F$1,'Resin Fractions'!$A$24:$I$24,0)))*(VLOOKUP($A455,'Waste Per Capita'!$A$3:$C$18,3,FALSE))*$C455</f>
        <v>4502.0134129483758</v>
      </c>
      <c r="G455" s="75">
        <f>(INDEX('Resin Fractions'!$A$24:$I$41,MATCH('Waste Estimate from Population'!$A455,'Resin Fractions'!$A$24:$A$41,0),MATCH('Waste Estimate from Population'!G$1,'Resin Fractions'!$A$24:$I$24,0)))*(VLOOKUP($A455,'Waste Per Capita'!$A$3:$C$18,3,FALSE))*$C455</f>
        <v>7079.4207333824561</v>
      </c>
      <c r="H455" s="75">
        <f>(INDEX('Resin Fractions'!$A$24:$I$41,MATCH('Waste Estimate from Population'!$A455,'Resin Fractions'!$A$24:$A$41,0),MATCH('Waste Estimate from Population'!H$1,'Resin Fractions'!$A$24:$I$24,0)))*(VLOOKUP($A455,'Waste Per Capita'!$A$3:$C$18,3,FALSE))*$C455</f>
        <v>393.59582478472731</v>
      </c>
      <c r="I455" s="75">
        <f>(INDEX('Resin Fractions'!$A$24:$I$41,MATCH('Waste Estimate from Population'!$A455,'Resin Fractions'!$A$24:$A$41,0),MATCH('Waste Estimate from Population'!I$1,'Resin Fractions'!$A$24:$I$24,0)))*(VLOOKUP($A455,'Waste Per Capita'!$A$3:$C$18,3,FALSE))*$C455</f>
        <v>1166.9358704838742</v>
      </c>
      <c r="J455" s="75">
        <f>(INDEX('Resin Fractions'!$A$24:$I$41,MATCH('Waste Estimate from Population'!$A455,'Resin Fractions'!$A$24:$A$41,0),MATCH('Waste Estimate from Population'!J$1,'Resin Fractions'!$A$24:$I$24,0)))*(VLOOKUP($A455,'Waste Per Capita'!$A$3:$C$18,3,FALSE))*$C455</f>
        <v>2229.8735445421426</v>
      </c>
      <c r="K455" s="75">
        <f>(INDEX('Resin Fractions'!$A$24:$I$41,MATCH('Waste Estimate from Population'!$A455,'Resin Fractions'!$A$24:$A$41,0),MATCH('Waste Estimate from Population'!K$1,'Resin Fractions'!$A$24:$I$24,0)))*(VLOOKUP($A455,'Waste Per Capita'!$A$3:$C$18,3,FALSE))*$C455</f>
        <v>20543.019550492285</v>
      </c>
    </row>
    <row r="456" spans="1:11" x14ac:dyDescent="0.2">
      <c r="A456" s="13">
        <v>2013</v>
      </c>
      <c r="B456" s="68" t="s">
        <v>124</v>
      </c>
      <c r="C456" s="70">
        <v>747550</v>
      </c>
      <c r="D456" s="75">
        <f>(INDEX('Resin Fractions'!$A$24:$I$41,MATCH('Waste Estimate from Population'!$A456,'Resin Fractions'!$A$24:$A$41,0),MATCH('Waste Estimate from Population'!D$1,'Resin Fractions'!$A$24:$I$24,0)))*(VLOOKUP($A456,'Waste Per Capita'!$A$3:$C$18,3,FALSE))*$C456</f>
        <v>5025.4532365750638</v>
      </c>
      <c r="E456" s="75">
        <f>(INDEX('Resin Fractions'!$A$24:$I$41,MATCH('Waste Estimate from Population'!$A456,'Resin Fractions'!$A$24:$A$41,0),MATCH('Waste Estimate from Population'!E$1,'Resin Fractions'!$A$24:$I$24,0)))*(VLOOKUP($A456,'Waste Per Capita'!$A$3:$C$18,3,FALSE))*$C456</f>
        <v>9089.0768598181639</v>
      </c>
      <c r="F456" s="75">
        <f>(INDEX('Resin Fractions'!$A$24:$I$41,MATCH('Waste Estimate from Population'!$A456,'Resin Fractions'!$A$24:$A$41,0),MATCH('Waste Estimate from Population'!F$1,'Resin Fractions'!$A$24:$I$24,0)))*(VLOOKUP($A456,'Waste Per Capita'!$A$3:$C$18,3,FALSE))*$C456</f>
        <v>12288.06612646891</v>
      </c>
      <c r="G456" s="75">
        <f>(INDEX('Resin Fractions'!$A$24:$I$41,MATCH('Waste Estimate from Population'!$A456,'Resin Fractions'!$A$24:$A$41,0),MATCH('Waste Estimate from Population'!G$1,'Resin Fractions'!$A$24:$I$24,0)))*(VLOOKUP($A456,'Waste Per Capita'!$A$3:$C$18,3,FALSE))*$C456</f>
        <v>19322.996652719256</v>
      </c>
      <c r="H456" s="75">
        <f>(INDEX('Resin Fractions'!$A$24:$I$41,MATCH('Waste Estimate from Population'!$A456,'Resin Fractions'!$A$24:$A$41,0),MATCH('Waste Estimate from Population'!H$1,'Resin Fractions'!$A$24:$I$24,0)))*(VLOOKUP($A456,'Waste Per Capita'!$A$3:$C$18,3,FALSE))*$C456</f>
        <v>1074.3041120549101</v>
      </c>
      <c r="I456" s="75">
        <f>(INDEX('Resin Fractions'!$A$24:$I$41,MATCH('Waste Estimate from Population'!$A456,'Resin Fractions'!$A$24:$A$41,0),MATCH('Waste Estimate from Population'!I$1,'Resin Fractions'!$A$24:$I$24,0)))*(VLOOKUP($A456,'Waste Per Capita'!$A$3:$C$18,3,FALSE))*$C456</f>
        <v>3185.1049356300164</v>
      </c>
      <c r="J456" s="75">
        <f>(INDEX('Resin Fractions'!$A$24:$I$41,MATCH('Waste Estimate from Population'!$A456,'Resin Fractions'!$A$24:$A$41,0),MATCH('Waste Estimate from Population'!J$1,'Resin Fractions'!$A$24:$I$24,0)))*(VLOOKUP($A456,'Waste Per Capita'!$A$3:$C$18,3,FALSE))*$C456</f>
        <v>6086.3509402679938</v>
      </c>
      <c r="K456" s="75">
        <f>(INDEX('Resin Fractions'!$A$24:$I$41,MATCH('Waste Estimate from Population'!$A456,'Resin Fractions'!$A$24:$A$41,0),MATCH('Waste Estimate from Population'!K$1,'Resin Fractions'!$A$24:$I$24,0)))*(VLOOKUP($A456,'Waste Per Capita'!$A$3:$C$18,3,FALSE))*$C456</f>
        <v>56071.352863534317</v>
      </c>
    </row>
    <row r="457" spans="1:11" x14ac:dyDescent="0.2">
      <c r="A457" s="13">
        <v>2013</v>
      </c>
      <c r="B457" s="68" t="s">
        <v>125</v>
      </c>
      <c r="C457" s="70">
        <v>433078</v>
      </c>
      <c r="D457" s="75">
        <f>(INDEX('Resin Fractions'!$A$24:$I$41,MATCH('Waste Estimate from Population'!$A457,'Resin Fractions'!$A$24:$A$41,0),MATCH('Waste Estimate from Population'!D$1,'Resin Fractions'!$A$24:$I$24,0)))*(VLOOKUP($A457,'Waste Per Capita'!$A$3:$C$18,3,FALSE))*$C457</f>
        <v>2911.3948723021276</v>
      </c>
      <c r="E457" s="75">
        <f>(INDEX('Resin Fractions'!$A$24:$I$41,MATCH('Waste Estimate from Population'!$A457,'Resin Fractions'!$A$24:$A$41,0),MATCH('Waste Estimate from Population'!E$1,'Resin Fractions'!$A$24:$I$24,0)))*(VLOOKUP($A457,'Waste Per Capita'!$A$3:$C$18,3,FALSE))*$C457</f>
        <v>5265.5731767725647</v>
      </c>
      <c r="F457" s="75">
        <f>(INDEX('Resin Fractions'!$A$24:$I$41,MATCH('Waste Estimate from Population'!$A457,'Resin Fractions'!$A$24:$A$41,0),MATCH('Waste Estimate from Population'!F$1,'Resin Fractions'!$A$24:$I$24,0)))*(VLOOKUP($A457,'Waste Per Capita'!$A$3:$C$18,3,FALSE))*$C457</f>
        <v>7118.843023100666</v>
      </c>
      <c r="G457" s="75">
        <f>(INDEX('Resin Fractions'!$A$24:$I$41,MATCH('Waste Estimate from Population'!$A457,'Resin Fractions'!$A$24:$A$41,0),MATCH('Waste Estimate from Population'!G$1,'Resin Fractions'!$A$24:$I$24,0)))*(VLOOKUP($A457,'Waste Per Capita'!$A$3:$C$18,3,FALSE))*$C457</f>
        <v>11194.387993266469</v>
      </c>
      <c r="H457" s="75">
        <f>(INDEX('Resin Fractions'!$A$24:$I$41,MATCH('Waste Estimate from Population'!$A457,'Resin Fractions'!$A$24:$A$41,0),MATCH('Waste Estimate from Population'!H$1,'Resin Fractions'!$A$24:$I$24,0)))*(VLOOKUP($A457,'Waste Per Capita'!$A$3:$C$18,3,FALSE))*$C457</f>
        <v>622.37639788711977</v>
      </c>
      <c r="I457" s="75">
        <f>(INDEX('Resin Fractions'!$A$24:$I$41,MATCH('Waste Estimate from Population'!$A457,'Resin Fractions'!$A$24:$A$41,0),MATCH('Waste Estimate from Population'!I$1,'Resin Fractions'!$A$24:$I$24,0)))*(VLOOKUP($A457,'Waste Per Capita'!$A$3:$C$18,3,FALSE))*$C457</f>
        <v>1845.2262394659572</v>
      </c>
      <c r="J457" s="75">
        <f>(INDEX('Resin Fractions'!$A$24:$I$41,MATCH('Waste Estimate from Population'!$A457,'Resin Fractions'!$A$24:$A$41,0),MATCH('Waste Estimate from Population'!J$1,'Resin Fractions'!$A$24:$I$24,0)))*(VLOOKUP($A457,'Waste Per Capita'!$A$3:$C$18,3,FALSE))*$C457</f>
        <v>3526.0045381705331</v>
      </c>
      <c r="K457" s="75">
        <f>(INDEX('Resin Fractions'!$A$24:$I$41,MATCH('Waste Estimate from Population'!$A457,'Resin Fractions'!$A$24:$A$41,0),MATCH('Waste Estimate from Population'!K$1,'Resin Fractions'!$A$24:$I$24,0)))*(VLOOKUP($A457,'Waste Per Capita'!$A$3:$C$18,3,FALSE))*$C457</f>
        <v>32483.806240965441</v>
      </c>
    </row>
    <row r="458" spans="1:11" x14ac:dyDescent="0.2">
      <c r="A458" s="13">
        <v>2013</v>
      </c>
      <c r="B458" s="68" t="s">
        <v>126</v>
      </c>
      <c r="C458" s="70">
        <v>1863975</v>
      </c>
      <c r="D458" s="75">
        <f>(INDEX('Resin Fractions'!$A$24:$I$41,MATCH('Waste Estimate from Population'!$A458,'Resin Fractions'!$A$24:$A$41,0),MATCH('Waste Estimate from Population'!D$1,'Resin Fractions'!$A$24:$I$24,0)))*(VLOOKUP($A458,'Waste Per Capita'!$A$3:$C$18,3,FALSE))*$C458</f>
        <v>12530.692524439844</v>
      </c>
      <c r="E458" s="75">
        <f>(INDEX('Resin Fractions'!$A$24:$I$41,MATCH('Waste Estimate from Population'!$A458,'Resin Fractions'!$A$24:$A$41,0),MATCH('Waste Estimate from Population'!E$1,'Resin Fractions'!$A$24:$I$24,0)))*(VLOOKUP($A458,'Waste Per Capita'!$A$3:$C$18,3,FALSE))*$C458</f>
        <v>22663.115563881431</v>
      </c>
      <c r="F458" s="75">
        <f>(INDEX('Resin Fractions'!$A$24:$I$41,MATCH('Waste Estimate from Population'!$A458,'Resin Fractions'!$A$24:$A$41,0),MATCH('Waste Estimate from Population'!F$1,'Resin Fractions'!$A$24:$I$24,0)))*(VLOOKUP($A458,'Waste Per Capita'!$A$3:$C$18,3,FALSE))*$C458</f>
        <v>30639.620170001857</v>
      </c>
      <c r="G458" s="75">
        <f>(INDEX('Resin Fractions'!$A$24:$I$41,MATCH('Waste Estimate from Population'!$A458,'Resin Fractions'!$A$24:$A$41,0),MATCH('Waste Estimate from Population'!G$1,'Resin Fractions'!$A$24:$I$24,0)))*(VLOOKUP($A458,'Waste Per Capita'!$A$3:$C$18,3,FALSE))*$C458</f>
        <v>48180.834306404082</v>
      </c>
      <c r="H458" s="75">
        <f>(INDEX('Resin Fractions'!$A$24:$I$41,MATCH('Waste Estimate from Population'!$A458,'Resin Fractions'!$A$24:$A$41,0),MATCH('Waste Estimate from Population'!H$1,'Resin Fractions'!$A$24:$I$24,0)))*(VLOOKUP($A458,'Waste Per Capita'!$A$3:$C$18,3,FALSE))*$C458</f>
        <v>2678.718490091032</v>
      </c>
      <c r="I458" s="75">
        <f>(INDEX('Resin Fractions'!$A$24:$I$41,MATCH('Waste Estimate from Population'!$A458,'Resin Fractions'!$A$24:$A$41,0),MATCH('Waste Estimate from Population'!I$1,'Resin Fractions'!$A$24:$I$24,0)))*(VLOOKUP($A458,'Waste Per Capita'!$A$3:$C$18,3,FALSE))*$C458</f>
        <v>7941.8847868249077</v>
      </c>
      <c r="J458" s="75">
        <f>(INDEX('Resin Fractions'!$A$24:$I$41,MATCH('Waste Estimate from Population'!$A458,'Resin Fractions'!$A$24:$A$41,0),MATCH('Waste Estimate from Population'!J$1,'Resin Fractions'!$A$24:$I$24,0)))*(VLOOKUP($A458,'Waste Per Capita'!$A$3:$C$18,3,FALSE))*$C458</f>
        <v>15175.982869220832</v>
      </c>
      <c r="K458" s="75">
        <f>(INDEX('Resin Fractions'!$A$24:$I$41,MATCH('Waste Estimate from Population'!$A458,'Resin Fractions'!$A$24:$A$41,0),MATCH('Waste Estimate from Population'!K$1,'Resin Fractions'!$A$24:$I$24,0)))*(VLOOKUP($A458,'Waste Per Capita'!$A$3:$C$18,3,FALSE))*$C458</f>
        <v>139810.848710864</v>
      </c>
    </row>
    <row r="459" spans="1:11" x14ac:dyDescent="0.2">
      <c r="A459" s="13">
        <v>2013</v>
      </c>
      <c r="B459" s="68" t="s">
        <v>127</v>
      </c>
      <c r="C459" s="70">
        <v>269463</v>
      </c>
      <c r="D459" s="75">
        <f>(INDEX('Resin Fractions'!$A$24:$I$41,MATCH('Waste Estimate from Population'!$A459,'Resin Fractions'!$A$24:$A$41,0),MATCH('Waste Estimate from Population'!D$1,'Resin Fractions'!$A$24:$I$24,0)))*(VLOOKUP($A459,'Waste Per Capita'!$A$3:$C$18,3,FALSE))*$C459</f>
        <v>1811.4824499862571</v>
      </c>
      <c r="E459" s="75">
        <f>(INDEX('Resin Fractions'!$A$24:$I$41,MATCH('Waste Estimate from Population'!$A459,'Resin Fractions'!$A$24:$A$41,0),MATCH('Waste Estimate from Population'!E$1,'Resin Fractions'!$A$24:$I$24,0)))*(VLOOKUP($A459,'Waste Per Capita'!$A$3:$C$18,3,FALSE))*$C459</f>
        <v>3276.2623475047581</v>
      </c>
      <c r="F459" s="75">
        <f>(INDEX('Resin Fractions'!$A$24:$I$41,MATCH('Waste Estimate from Population'!$A459,'Resin Fractions'!$A$24:$A$41,0),MATCH('Waste Estimate from Population'!F$1,'Resin Fractions'!$A$24:$I$24,0)))*(VLOOKUP($A459,'Waste Per Capita'!$A$3:$C$18,3,FALSE))*$C459</f>
        <v>4429.374841330603</v>
      </c>
      <c r="G459" s="75">
        <f>(INDEX('Resin Fractions'!$A$24:$I$41,MATCH('Waste Estimate from Population'!$A459,'Resin Fractions'!$A$24:$A$41,0),MATCH('Waste Estimate from Population'!G$1,'Resin Fractions'!$A$24:$I$24,0)))*(VLOOKUP($A459,'Waste Per Capita'!$A$3:$C$18,3,FALSE))*$C459</f>
        <v>6965.1965046240239</v>
      </c>
      <c r="H459" s="75">
        <f>(INDEX('Resin Fractions'!$A$24:$I$41,MATCH('Waste Estimate from Population'!$A459,'Resin Fractions'!$A$24:$A$41,0),MATCH('Waste Estimate from Population'!H$1,'Resin Fractions'!$A$24:$I$24,0)))*(VLOOKUP($A459,'Waste Per Capita'!$A$3:$C$18,3,FALSE))*$C459</f>
        <v>387.24527984302352</v>
      </c>
      <c r="I459" s="75">
        <f>(INDEX('Resin Fractions'!$A$24:$I$41,MATCH('Waste Estimate from Population'!$A459,'Resin Fractions'!$A$24:$A$41,0),MATCH('Waste Estimate from Population'!I$1,'Resin Fractions'!$A$24:$I$24,0)))*(VLOOKUP($A459,'Waste Per Capita'!$A$3:$C$18,3,FALSE))*$C459</f>
        <v>1148.1077269342131</v>
      </c>
      <c r="J459" s="75">
        <f>(INDEX('Resin Fractions'!$A$24:$I$41,MATCH('Waste Estimate from Population'!$A459,'Resin Fractions'!$A$24:$A$41,0),MATCH('Waste Estimate from Population'!J$1,'Resin Fractions'!$A$24:$I$24,0)))*(VLOOKUP($A459,'Waste Per Capita'!$A$3:$C$18,3,FALSE))*$C459</f>
        <v>2193.8952356597342</v>
      </c>
      <c r="K459" s="75">
        <f>(INDEX('Resin Fractions'!$A$24:$I$41,MATCH('Waste Estimate from Population'!$A459,'Resin Fractions'!$A$24:$A$41,0),MATCH('Waste Estimate from Population'!K$1,'Resin Fractions'!$A$24:$I$24,0)))*(VLOOKUP($A459,'Waste Per Capita'!$A$3:$C$18,3,FALSE))*$C459</f>
        <v>20211.564385882615</v>
      </c>
    </row>
    <row r="460" spans="1:11" x14ac:dyDescent="0.2">
      <c r="A460" s="13">
        <v>2013</v>
      </c>
      <c r="B460" s="68" t="s">
        <v>128</v>
      </c>
      <c r="C460" s="70">
        <v>178866</v>
      </c>
      <c r="D460" s="75">
        <f>(INDEX('Resin Fractions'!$A$24:$I$41,MATCH('Waste Estimate from Population'!$A460,'Resin Fractions'!$A$24:$A$41,0),MATCH('Waste Estimate from Population'!D$1,'Resin Fractions'!$A$24:$I$24,0)))*(VLOOKUP($A460,'Waste Per Capita'!$A$3:$C$18,3,FALSE))*$C460</f>
        <v>1202.4382564554016</v>
      </c>
      <c r="E460" s="75">
        <f>(INDEX('Resin Fractions'!$A$24:$I$41,MATCH('Waste Estimate from Population'!$A460,'Resin Fractions'!$A$24:$A$41,0),MATCH('Waste Estimate from Population'!E$1,'Resin Fractions'!$A$24:$I$24,0)))*(VLOOKUP($A460,'Waste Per Capita'!$A$3:$C$18,3,FALSE))*$C460</f>
        <v>2174.73991252523</v>
      </c>
      <c r="F460" s="75">
        <f>(INDEX('Resin Fractions'!$A$24:$I$41,MATCH('Waste Estimate from Population'!$A460,'Resin Fractions'!$A$24:$A$41,0),MATCH('Waste Estimate from Population'!F$1,'Resin Fractions'!$A$24:$I$24,0)))*(VLOOKUP($A460,'Waste Per Capita'!$A$3:$C$18,3,FALSE))*$C460</f>
        <v>2940.1608397792629</v>
      </c>
      <c r="G460" s="75">
        <f>(INDEX('Resin Fractions'!$A$24:$I$41,MATCH('Waste Estimate from Population'!$A460,'Resin Fractions'!$A$24:$A$41,0),MATCH('Waste Estimate from Population'!G$1,'Resin Fractions'!$A$24:$I$24,0)))*(VLOOKUP($A460,'Waste Per Capita'!$A$3:$C$18,3,FALSE))*$C460</f>
        <v>4623.4059518229978</v>
      </c>
      <c r="H460" s="75">
        <f>(INDEX('Resin Fractions'!$A$24:$I$41,MATCH('Waste Estimate from Population'!$A460,'Resin Fractions'!$A$24:$A$41,0),MATCH('Waste Estimate from Population'!H$1,'Resin Fractions'!$A$24:$I$24,0)))*(VLOOKUP($A460,'Waste Per Capita'!$A$3:$C$18,3,FALSE))*$C460</f>
        <v>257.04833028802562</v>
      </c>
      <c r="I460" s="75">
        <f>(INDEX('Resin Fractions'!$A$24:$I$41,MATCH('Waste Estimate from Population'!$A460,'Resin Fractions'!$A$24:$A$41,0),MATCH('Waste Estimate from Population'!I$1,'Resin Fractions'!$A$24:$I$24,0)))*(VLOOKUP($A460,'Waste Per Capita'!$A$3:$C$18,3,FALSE))*$C460</f>
        <v>762.0988287290462</v>
      </c>
      <c r="J460" s="75">
        <f>(INDEX('Resin Fractions'!$A$24:$I$41,MATCH('Waste Estimate from Population'!$A460,'Resin Fractions'!$A$24:$A$41,0),MATCH('Waste Estimate from Population'!J$1,'Resin Fractions'!$A$24:$I$24,0)))*(VLOOKUP($A460,'Waste Per Capita'!$A$3:$C$18,3,FALSE))*$C460</f>
        <v>1456.278840588556</v>
      </c>
      <c r="K460" s="75">
        <f>(INDEX('Resin Fractions'!$A$24:$I$41,MATCH('Waste Estimate from Population'!$A460,'Resin Fractions'!$A$24:$A$41,0),MATCH('Waste Estimate from Population'!K$1,'Resin Fractions'!$A$24:$I$24,0)))*(VLOOKUP($A460,'Waste Per Capita'!$A$3:$C$18,3,FALSE))*$C460</f>
        <v>13416.170960188521</v>
      </c>
    </row>
    <row r="461" spans="1:11" x14ac:dyDescent="0.2">
      <c r="A461" s="13">
        <v>2013</v>
      </c>
      <c r="B461" s="68" t="s">
        <v>129</v>
      </c>
      <c r="C461" s="70">
        <v>3215</v>
      </c>
      <c r="D461" s="75">
        <f>(INDEX('Resin Fractions'!$A$24:$I$41,MATCH('Waste Estimate from Population'!$A461,'Resin Fractions'!$A$24:$A$41,0),MATCH('Waste Estimate from Population'!D$1,'Resin Fractions'!$A$24:$I$24,0)))*(VLOOKUP($A461,'Waste Per Capita'!$A$3:$C$18,3,FALSE))*$C461</f>
        <v>21.613045489383762</v>
      </c>
      <c r="E461" s="75">
        <f>(INDEX('Resin Fractions'!$A$24:$I$41,MATCH('Waste Estimate from Population'!$A461,'Resin Fractions'!$A$24:$A$41,0),MATCH('Waste Estimate from Population'!E$1,'Resin Fractions'!$A$24:$I$24,0)))*(VLOOKUP($A461,'Waste Per Capita'!$A$3:$C$18,3,FALSE))*$C461</f>
        <v>39.089535287693664</v>
      </c>
      <c r="F461" s="75">
        <f>(INDEX('Resin Fractions'!$A$24:$I$41,MATCH('Waste Estimate from Population'!$A461,'Resin Fractions'!$A$24:$A$41,0),MATCH('Waste Estimate from Population'!F$1,'Resin Fractions'!$A$24:$I$24,0)))*(VLOOKUP($A461,'Waste Per Capita'!$A$3:$C$18,3,FALSE))*$C461</f>
        <v>52.847478558755334</v>
      </c>
      <c r="G461" s="75">
        <f>(INDEX('Resin Fractions'!$A$24:$I$41,MATCH('Waste Estimate from Population'!$A461,'Resin Fractions'!$A$24:$A$41,0),MATCH('Waste Estimate from Population'!G$1,'Resin Fractions'!$A$24:$I$24,0)))*(VLOOKUP($A461,'Waste Per Capita'!$A$3:$C$18,3,FALSE))*$C461</f>
        <v>83.102714518751128</v>
      </c>
      <c r="H461" s="75">
        <f>(INDEX('Resin Fractions'!$A$24:$I$41,MATCH('Waste Estimate from Population'!$A461,'Resin Fractions'!$A$24:$A$41,0),MATCH('Waste Estimate from Population'!H$1,'Resin Fractions'!$A$24:$I$24,0)))*(VLOOKUP($A461,'Waste Per Capita'!$A$3:$C$18,3,FALSE))*$C461</f>
        <v>4.6202765303411626</v>
      </c>
      <c r="I461" s="75">
        <f>(INDEX('Resin Fractions'!$A$24:$I$41,MATCH('Waste Estimate from Population'!$A461,'Resin Fractions'!$A$24:$A$41,0),MATCH('Waste Estimate from Population'!I$1,'Resin Fractions'!$A$24:$I$24,0)))*(VLOOKUP($A461,'Waste Per Capita'!$A$3:$C$18,3,FALSE))*$C461</f>
        <v>13.698230711056789</v>
      </c>
      <c r="J461" s="75">
        <f>(INDEX('Resin Fractions'!$A$24:$I$41,MATCH('Waste Estimate from Population'!$A461,'Resin Fractions'!$A$24:$A$41,0),MATCH('Waste Estimate from Population'!J$1,'Resin Fractions'!$A$24:$I$24,0)))*(VLOOKUP($A461,'Waste Per Capita'!$A$3:$C$18,3,FALSE))*$C461</f>
        <v>26.175664869188147</v>
      </c>
      <c r="K461" s="75">
        <f>(INDEX('Resin Fractions'!$A$24:$I$41,MATCH('Waste Estimate from Population'!$A461,'Resin Fractions'!$A$24:$A$41,0),MATCH('Waste Estimate from Population'!K$1,'Resin Fractions'!$A$24:$I$24,0)))*(VLOOKUP($A461,'Waste Per Capita'!$A$3:$C$18,3,FALSE))*$C461</f>
        <v>241.14694596517</v>
      </c>
    </row>
    <row r="462" spans="1:11" x14ac:dyDescent="0.2">
      <c r="A462" s="13">
        <v>2013</v>
      </c>
      <c r="B462" s="68" t="s">
        <v>130</v>
      </c>
      <c r="C462" s="70">
        <v>44825</v>
      </c>
      <c r="D462" s="75">
        <f>(INDEX('Resin Fractions'!$A$24:$I$41,MATCH('Waste Estimate from Population'!$A462,'Resin Fractions'!$A$24:$A$41,0),MATCH('Waste Estimate from Population'!D$1,'Resin Fractions'!$A$24:$I$24,0)))*(VLOOKUP($A462,'Waste Per Capita'!$A$3:$C$18,3,FALSE))*$C462</f>
        <v>301.33896238308773</v>
      </c>
      <c r="E462" s="75">
        <f>(INDEX('Resin Fractions'!$A$24:$I$41,MATCH('Waste Estimate from Population'!$A462,'Resin Fractions'!$A$24:$A$41,0),MATCH('Waste Estimate from Population'!E$1,'Resin Fractions'!$A$24:$I$24,0)))*(VLOOKUP($A462,'Waste Per Capita'!$A$3:$C$18,3,FALSE))*$C462</f>
        <v>545.00417395672423</v>
      </c>
      <c r="F462" s="75">
        <f>(INDEX('Resin Fractions'!$A$24:$I$41,MATCH('Waste Estimate from Population'!$A462,'Resin Fractions'!$A$24:$A$41,0),MATCH('Waste Estimate from Population'!F$1,'Resin Fractions'!$A$24:$I$24,0)))*(VLOOKUP($A462,'Waste Per Capita'!$A$3:$C$18,3,FALSE))*$C462</f>
        <v>736.823709610018</v>
      </c>
      <c r="G462" s="75">
        <f>(INDEX('Resin Fractions'!$A$24:$I$41,MATCH('Waste Estimate from Population'!$A462,'Resin Fractions'!$A$24:$A$41,0),MATCH('Waste Estimate from Population'!G$1,'Resin Fractions'!$A$24:$I$24,0)))*(VLOOKUP($A462,'Waste Per Capita'!$A$3:$C$18,3,FALSE))*$C462</f>
        <v>1158.6560430180464</v>
      </c>
      <c r="H462" s="75">
        <f>(INDEX('Resin Fractions'!$A$24:$I$41,MATCH('Waste Estimate from Population'!$A462,'Resin Fractions'!$A$24:$A$41,0),MATCH('Waste Estimate from Population'!H$1,'Resin Fractions'!$A$24:$I$24,0)))*(VLOOKUP($A462,'Waste Per Capita'!$A$3:$C$18,3,FALSE))*$C462</f>
        <v>64.418007923030359</v>
      </c>
      <c r="I462" s="75">
        <f>(INDEX('Resin Fractions'!$A$24:$I$41,MATCH('Waste Estimate from Population'!$A462,'Resin Fractions'!$A$24:$A$41,0),MATCH('Waste Estimate from Population'!I$1,'Resin Fractions'!$A$24:$I$24,0)))*(VLOOKUP($A462,'Waste Per Capita'!$A$3:$C$18,3,FALSE))*$C462</f>
        <v>190.9869958392288</v>
      </c>
      <c r="J462" s="75">
        <f>(INDEX('Resin Fractions'!$A$24:$I$41,MATCH('Waste Estimate from Population'!$A462,'Resin Fractions'!$A$24:$A$41,0),MATCH('Waste Estimate from Population'!J$1,'Resin Fractions'!$A$24:$I$24,0)))*(VLOOKUP($A462,'Waste Per Capita'!$A$3:$C$18,3,FALSE))*$C462</f>
        <v>364.95308795065591</v>
      </c>
      <c r="K462" s="75">
        <f>(INDEX('Resin Fractions'!$A$24:$I$41,MATCH('Waste Estimate from Population'!$A462,'Resin Fractions'!$A$24:$A$41,0),MATCH('Waste Estimate from Population'!K$1,'Resin Fractions'!$A$24:$I$24,0)))*(VLOOKUP($A462,'Waste Per Capita'!$A$3:$C$18,3,FALSE))*$C462</f>
        <v>3362.1809806807919</v>
      </c>
    </row>
    <row r="463" spans="1:11" x14ac:dyDescent="0.2">
      <c r="A463" s="13">
        <v>2013</v>
      </c>
      <c r="B463" s="68" t="s">
        <v>131</v>
      </c>
      <c r="C463" s="70">
        <v>419493</v>
      </c>
      <c r="D463" s="75">
        <f>(INDEX('Resin Fractions'!$A$24:$I$41,MATCH('Waste Estimate from Population'!$A463,'Resin Fractions'!$A$24:$A$41,0),MATCH('Waste Estimate from Population'!D$1,'Resin Fractions'!$A$24:$I$24,0)))*(VLOOKUP($A463,'Waste Per Capita'!$A$3:$C$18,3,FALSE))*$C463</f>
        <v>2820.0688309418547</v>
      </c>
      <c r="E463" s="75">
        <f>(INDEX('Resin Fractions'!$A$24:$I$41,MATCH('Waste Estimate from Population'!$A463,'Resin Fractions'!$A$24:$A$41,0),MATCH('Waste Estimate from Population'!E$1,'Resin Fractions'!$A$24:$I$24,0)))*(VLOOKUP($A463,'Waste Per Capita'!$A$3:$C$18,3,FALSE))*$C463</f>
        <v>5100.4001326408952</v>
      </c>
      <c r="F463" s="75">
        <f>(INDEX('Resin Fractions'!$A$24:$I$41,MATCH('Waste Estimate from Population'!$A463,'Resin Fractions'!$A$24:$A$41,0),MATCH('Waste Estimate from Population'!F$1,'Resin Fractions'!$A$24:$I$24,0)))*(VLOOKUP($A463,'Waste Per Capita'!$A$3:$C$18,3,FALSE))*$C463</f>
        <v>6895.5357147894092</v>
      </c>
      <c r="G463" s="75">
        <f>(INDEX('Resin Fractions'!$A$24:$I$41,MATCH('Waste Estimate from Population'!$A463,'Resin Fractions'!$A$24:$A$41,0),MATCH('Waste Estimate from Population'!G$1,'Resin Fractions'!$A$24:$I$24,0)))*(VLOOKUP($A463,'Waste Per Capita'!$A$3:$C$18,3,FALSE))*$C463</f>
        <v>10843.237020719896</v>
      </c>
      <c r="H463" s="75">
        <f>(INDEX('Resin Fractions'!$A$24:$I$41,MATCH('Waste Estimate from Population'!$A463,'Resin Fractions'!$A$24:$A$41,0),MATCH('Waste Estimate from Population'!H$1,'Resin Fractions'!$A$24:$I$24,0)))*(VLOOKUP($A463,'Waste Per Capita'!$A$3:$C$18,3,FALSE))*$C463</f>
        <v>602.853394258913</v>
      </c>
      <c r="I463" s="75">
        <f>(INDEX('Resin Fractions'!$A$24:$I$41,MATCH('Waste Estimate from Population'!$A463,'Resin Fractions'!$A$24:$A$41,0),MATCH('Waste Estimate from Population'!I$1,'Resin Fractions'!$A$24:$I$24,0)))*(VLOOKUP($A463,'Waste Per Capita'!$A$3:$C$18,3,FALSE))*$C463</f>
        <v>1787.3442910337001</v>
      </c>
      <c r="J463" s="75">
        <f>(INDEX('Resin Fractions'!$A$24:$I$41,MATCH('Waste Estimate from Population'!$A463,'Resin Fractions'!$A$24:$A$41,0),MATCH('Waste Estimate from Population'!J$1,'Resin Fractions'!$A$24:$I$24,0)))*(VLOOKUP($A463,'Waste Per Capita'!$A$3:$C$18,3,FALSE))*$C463</f>
        <v>3415.399123785488</v>
      </c>
      <c r="K463" s="75">
        <f>(INDEX('Resin Fractions'!$A$24:$I$41,MATCH('Waste Estimate from Population'!$A463,'Resin Fractions'!$A$24:$A$41,0),MATCH('Waste Estimate from Population'!K$1,'Resin Fractions'!$A$24:$I$24,0)))*(VLOOKUP($A463,'Waste Per Capita'!$A$3:$C$18,3,FALSE))*$C463</f>
        <v>31464.83850817016</v>
      </c>
    </row>
    <row r="464" spans="1:11" x14ac:dyDescent="0.2">
      <c r="A464" s="13">
        <v>2013</v>
      </c>
      <c r="B464" s="68" t="s">
        <v>132</v>
      </c>
      <c r="C464" s="70">
        <v>493122</v>
      </c>
      <c r="D464" s="75">
        <f>(INDEX('Resin Fractions'!$A$24:$I$41,MATCH('Waste Estimate from Population'!$A464,'Resin Fractions'!$A$24:$A$41,0),MATCH('Waste Estimate from Population'!D$1,'Resin Fractions'!$A$24:$I$24,0)))*(VLOOKUP($A464,'Waste Per Capita'!$A$3:$C$18,3,FALSE))*$C464</f>
        <v>3315.0445467545564</v>
      </c>
      <c r="E464" s="75">
        <f>(INDEX('Resin Fractions'!$A$24:$I$41,MATCH('Waste Estimate from Population'!$A464,'Resin Fractions'!$A$24:$A$41,0),MATCH('Waste Estimate from Population'!E$1,'Resin Fractions'!$A$24:$I$24,0)))*(VLOOKUP($A464,'Waste Per Capita'!$A$3:$C$18,3,FALSE))*$C464</f>
        <v>5995.6173624068661</v>
      </c>
      <c r="F464" s="75">
        <f>(INDEX('Resin Fractions'!$A$24:$I$41,MATCH('Waste Estimate from Population'!$A464,'Resin Fractions'!$A$24:$A$41,0),MATCH('Waste Estimate from Population'!F$1,'Resin Fractions'!$A$24:$I$24,0)))*(VLOOKUP($A464,'Waste Per Capita'!$A$3:$C$18,3,FALSE))*$C464</f>
        <v>8105.8333816020358</v>
      </c>
      <c r="G464" s="75">
        <f>(INDEX('Resin Fractions'!$A$24:$I$41,MATCH('Waste Estimate from Population'!$A464,'Resin Fractions'!$A$24:$A$41,0),MATCH('Waste Estimate from Population'!G$1,'Resin Fractions'!$A$24:$I$24,0)))*(VLOOKUP($A464,'Waste Per Capita'!$A$3:$C$18,3,FALSE))*$C464</f>
        <v>12746.431349584944</v>
      </c>
      <c r="H464" s="75">
        <f>(INDEX('Resin Fractions'!$A$24:$I$41,MATCH('Waste Estimate from Population'!$A464,'Resin Fractions'!$A$24:$A$41,0),MATCH('Waste Estimate from Population'!H$1,'Resin Fractions'!$A$24:$I$24,0)))*(VLOOKUP($A464,'Waste Per Capita'!$A$3:$C$18,3,FALSE))*$C464</f>
        <v>708.66563085377754</v>
      </c>
      <c r="I464" s="75">
        <f>(INDEX('Resin Fractions'!$A$24:$I$41,MATCH('Waste Estimate from Population'!$A464,'Resin Fractions'!$A$24:$A$41,0),MATCH('Waste Estimate from Population'!I$1,'Resin Fractions'!$A$24:$I$24,0)))*(VLOOKUP($A464,'Waste Per Capita'!$A$3:$C$18,3,FALSE))*$C464</f>
        <v>2101.0572083041202</v>
      </c>
      <c r="J464" s="75">
        <f>(INDEX('Resin Fractions'!$A$24:$I$41,MATCH('Waste Estimate from Population'!$A464,'Resin Fractions'!$A$24:$A$41,0),MATCH('Waste Estimate from Population'!J$1,'Resin Fractions'!$A$24:$I$24,0)))*(VLOOKUP($A464,'Waste Per Capita'!$A$3:$C$18,3,FALSE))*$C464</f>
        <v>4014.8666288098902</v>
      </c>
      <c r="K464" s="75">
        <f>(INDEX('Resin Fractions'!$A$24:$I$41,MATCH('Waste Estimate from Population'!$A464,'Resin Fractions'!$A$24:$A$41,0),MATCH('Waste Estimate from Population'!K$1,'Resin Fractions'!$A$24:$I$24,0)))*(VLOOKUP($A464,'Waste Per Capita'!$A$3:$C$18,3,FALSE))*$C464</f>
        <v>36987.516108316195</v>
      </c>
    </row>
    <row r="465" spans="1:11" x14ac:dyDescent="0.2">
      <c r="A465" s="13">
        <v>2013</v>
      </c>
      <c r="B465" s="68" t="s">
        <v>133</v>
      </c>
      <c r="C465" s="70">
        <v>525886</v>
      </c>
      <c r="D465" s="75">
        <f>(INDEX('Resin Fractions'!$A$24:$I$41,MATCH('Waste Estimate from Population'!$A465,'Resin Fractions'!$A$24:$A$41,0),MATCH('Waste Estimate from Population'!D$1,'Resin Fractions'!$A$24:$I$24,0)))*(VLOOKUP($A465,'Waste Per Capita'!$A$3:$C$18,3,FALSE))*$C465</f>
        <v>3535.3026563701615</v>
      </c>
      <c r="E465" s="75">
        <f>(INDEX('Resin Fractions'!$A$24:$I$41,MATCH('Waste Estimate from Population'!$A465,'Resin Fractions'!$A$24:$A$41,0),MATCH('Waste Estimate from Population'!E$1,'Resin Fractions'!$A$24:$I$24,0)))*(VLOOKUP($A465,'Waste Per Capita'!$A$3:$C$18,3,FALSE))*$C465</f>
        <v>6393.9780262221057</v>
      </c>
      <c r="F465" s="75">
        <f>(INDEX('Resin Fractions'!$A$24:$I$41,MATCH('Waste Estimate from Population'!$A465,'Resin Fractions'!$A$24:$A$41,0),MATCH('Waste Estimate from Population'!F$1,'Resin Fractions'!$A$24:$I$24,0)))*(VLOOKUP($A465,'Waste Per Capita'!$A$3:$C$18,3,FALSE))*$C465</f>
        <v>8644.4009671382919</v>
      </c>
      <c r="G465" s="75">
        <f>(INDEX('Resin Fractions'!$A$24:$I$41,MATCH('Waste Estimate from Population'!$A465,'Resin Fractions'!$A$24:$A$41,0),MATCH('Waste Estimate from Population'!G$1,'Resin Fractions'!$A$24:$I$24,0)))*(VLOOKUP($A465,'Waste Per Capita'!$A$3:$C$18,3,FALSE))*$C465</f>
        <v>13593.329433097342</v>
      </c>
      <c r="H465" s="75">
        <f>(INDEX('Resin Fractions'!$A$24:$I$41,MATCH('Waste Estimate from Population'!$A465,'Resin Fractions'!$A$24:$A$41,0),MATCH('Waste Estimate from Population'!H$1,'Resin Fractions'!$A$24:$I$24,0)))*(VLOOKUP($A465,'Waste Per Capita'!$A$3:$C$18,3,FALSE))*$C465</f>
        <v>755.75077556298368</v>
      </c>
      <c r="I465" s="75">
        <f>(INDEX('Resin Fractions'!$A$24:$I$41,MATCH('Waste Estimate from Population'!$A465,'Resin Fractions'!$A$24:$A$41,0),MATCH('Waste Estimate from Population'!I$1,'Resin Fractions'!$A$24:$I$24,0)))*(VLOOKUP($A465,'Waste Per Capita'!$A$3:$C$18,3,FALSE))*$C465</f>
        <v>2240.6556005333782</v>
      </c>
      <c r="J465" s="75">
        <f>(INDEX('Resin Fractions'!$A$24:$I$41,MATCH('Waste Estimate from Population'!$A465,'Resin Fractions'!$A$24:$A$41,0),MATCH('Waste Estimate from Population'!J$1,'Resin Fractions'!$A$24:$I$24,0)))*(VLOOKUP($A465,'Waste Per Capita'!$A$3:$C$18,3,FALSE))*$C465</f>
        <v>4281.6223002792776</v>
      </c>
      <c r="K465" s="75">
        <f>(INDEX('Resin Fractions'!$A$24:$I$41,MATCH('Waste Estimate from Population'!$A465,'Resin Fractions'!$A$24:$A$41,0),MATCH('Waste Estimate from Population'!K$1,'Resin Fractions'!$A$24:$I$24,0)))*(VLOOKUP($A465,'Waste Per Capita'!$A$3:$C$18,3,FALSE))*$C465</f>
        <v>39445.039759203544</v>
      </c>
    </row>
    <row r="466" spans="1:11" x14ac:dyDescent="0.2">
      <c r="A466" s="13">
        <v>2013</v>
      </c>
      <c r="B466" s="68" t="s">
        <v>134</v>
      </c>
      <c r="C466" s="70">
        <v>94861</v>
      </c>
      <c r="D466" s="75">
        <f>(INDEX('Resin Fractions'!$A$24:$I$41,MATCH('Waste Estimate from Population'!$A466,'Resin Fractions'!$A$24:$A$41,0),MATCH('Waste Estimate from Population'!D$1,'Resin Fractions'!$A$24:$I$24,0)))*(VLOOKUP($A466,'Waste Per Capita'!$A$3:$C$18,3,FALSE))*$C466</f>
        <v>637.70920938364941</v>
      </c>
      <c r="E466" s="75">
        <f>(INDEX('Resin Fractions'!$A$24:$I$41,MATCH('Waste Estimate from Population'!$A466,'Resin Fractions'!$A$24:$A$41,0),MATCH('Waste Estimate from Population'!E$1,'Resin Fractions'!$A$24:$I$24,0)))*(VLOOKUP($A466,'Waste Per Capita'!$A$3:$C$18,3,FALSE))*$C466</f>
        <v>1153.3662229940619</v>
      </c>
      <c r="F466" s="75">
        <f>(INDEX('Resin Fractions'!$A$24:$I$41,MATCH('Waste Estimate from Population'!$A466,'Resin Fractions'!$A$24:$A$41,0),MATCH('Waste Estimate from Population'!F$1,'Resin Fractions'!$A$24:$I$24,0)))*(VLOOKUP($A466,'Waste Per Capita'!$A$3:$C$18,3,FALSE))*$C466</f>
        <v>1559.304716504538</v>
      </c>
      <c r="G466" s="75">
        <f>(INDEX('Resin Fractions'!$A$24:$I$41,MATCH('Waste Estimate from Population'!$A466,'Resin Fractions'!$A$24:$A$41,0),MATCH('Waste Estimate from Population'!G$1,'Resin Fractions'!$A$24:$I$24,0)))*(VLOOKUP($A466,'Waste Per Capita'!$A$3:$C$18,3,FALSE))*$C466</f>
        <v>2452.0082743276052</v>
      </c>
      <c r="H466" s="75">
        <f>(INDEX('Resin Fractions'!$A$24:$I$41,MATCH('Waste Estimate from Population'!$A466,'Resin Fractions'!$A$24:$A$41,0),MATCH('Waste Estimate from Population'!H$1,'Resin Fractions'!$A$24:$I$24,0)))*(VLOOKUP($A466,'Waste Per Capita'!$A$3:$C$18,3,FALSE))*$C466</f>
        <v>136.32474399523889</v>
      </c>
      <c r="I466" s="75">
        <f>(INDEX('Resin Fractions'!$A$24:$I$41,MATCH('Waste Estimate from Population'!$A466,'Resin Fractions'!$A$24:$A$41,0),MATCH('Waste Estimate from Population'!I$1,'Resin Fractions'!$A$24:$I$24,0)))*(VLOOKUP($A466,'Waste Per Capita'!$A$3:$C$18,3,FALSE))*$C466</f>
        <v>404.17662938773191</v>
      </c>
      <c r="J466" s="75">
        <f>(INDEX('Resin Fractions'!$A$24:$I$41,MATCH('Waste Estimate from Population'!$A466,'Resin Fractions'!$A$24:$A$41,0),MATCH('Waste Estimate from Population'!J$1,'Resin Fractions'!$A$24:$I$24,0)))*(VLOOKUP($A466,'Waste Per Capita'!$A$3:$C$18,3,FALSE))*$C466</f>
        <v>772.33273566284822</v>
      </c>
      <c r="K466" s="75">
        <f>(INDEX('Resin Fractions'!$A$24:$I$41,MATCH('Waste Estimate from Population'!$A466,'Resin Fractions'!$A$24:$A$41,0),MATCH('Waste Estimate from Population'!K$1,'Resin Fractions'!$A$24:$I$24,0)))*(VLOOKUP($A466,'Waste Per Capita'!$A$3:$C$18,3,FALSE))*$C466</f>
        <v>7115.2225322556742</v>
      </c>
    </row>
    <row r="467" spans="1:11" x14ac:dyDescent="0.2">
      <c r="A467" s="13">
        <v>2013</v>
      </c>
      <c r="B467" s="68" t="s">
        <v>135</v>
      </c>
      <c r="C467" s="70">
        <v>63102</v>
      </c>
      <c r="D467" s="75">
        <f>(INDEX('Resin Fractions'!$A$24:$I$41,MATCH('Waste Estimate from Population'!$A467,'Resin Fractions'!$A$24:$A$41,0),MATCH('Waste Estimate from Population'!D$1,'Resin Fractions'!$A$24:$I$24,0)))*(VLOOKUP($A467,'Waste Per Capita'!$A$3:$C$18,3,FALSE))*$C467</f>
        <v>424.20727728494376</v>
      </c>
      <c r="E467" s="75">
        <f>(INDEX('Resin Fractions'!$A$24:$I$41,MATCH('Waste Estimate from Population'!$A467,'Resin Fractions'!$A$24:$A$41,0),MATCH('Waste Estimate from Population'!E$1,'Resin Fractions'!$A$24:$I$24,0)))*(VLOOKUP($A467,'Waste Per Capita'!$A$3:$C$18,3,FALSE))*$C467</f>
        <v>767.22483848337345</v>
      </c>
      <c r="F467" s="75">
        <f>(INDEX('Resin Fractions'!$A$24:$I$41,MATCH('Waste Estimate from Population'!$A467,'Resin Fractions'!$A$24:$A$41,0),MATCH('Waste Estimate from Population'!F$1,'Resin Fractions'!$A$24:$I$24,0)))*(VLOOKUP($A467,'Waste Per Capita'!$A$3:$C$18,3,FALSE))*$C467</f>
        <v>1037.2571048256855</v>
      </c>
      <c r="G467" s="75">
        <f>(INDEX('Resin Fractions'!$A$24:$I$41,MATCH('Waste Estimate from Population'!$A467,'Resin Fractions'!$A$24:$A$41,0),MATCH('Waste Estimate from Population'!G$1,'Resin Fractions'!$A$24:$I$24,0)))*(VLOOKUP($A467,'Waste Per Capita'!$A$3:$C$18,3,FALSE))*$C467</f>
        <v>1631.0878667378643</v>
      </c>
      <c r="H467" s="75">
        <f>(INDEX('Resin Fractions'!$A$24:$I$41,MATCH('Waste Estimate from Population'!$A467,'Resin Fractions'!$A$24:$A$41,0),MATCH('Waste Estimate from Population'!H$1,'Resin Fractions'!$A$24:$I$24,0)))*(VLOOKUP($A467,'Waste Per Capita'!$A$3:$C$18,3,FALSE))*$C467</f>
        <v>90.683884795517272</v>
      </c>
      <c r="I467" s="75">
        <f>(INDEX('Resin Fractions'!$A$24:$I$41,MATCH('Waste Estimate from Population'!$A467,'Resin Fractions'!$A$24:$A$41,0),MATCH('Waste Estimate from Population'!I$1,'Resin Fractions'!$A$24:$I$24,0)))*(VLOOKUP($A467,'Waste Per Capita'!$A$3:$C$18,3,FALSE))*$C467</f>
        <v>268.86026573222568</v>
      </c>
      <c r="J467" s="75">
        <f>(INDEX('Resin Fractions'!$A$24:$I$41,MATCH('Waste Estimate from Population'!$A467,'Resin Fractions'!$A$24:$A$41,0),MATCH('Waste Estimate from Population'!J$1,'Resin Fractions'!$A$24:$I$24,0)))*(VLOOKUP($A467,'Waste Per Capita'!$A$3:$C$18,3,FALSE))*$C467</f>
        <v>513.75950375599086</v>
      </c>
      <c r="K467" s="75">
        <f>(INDEX('Resin Fractions'!$A$24:$I$41,MATCH('Waste Estimate from Population'!$A467,'Resin Fractions'!$A$24:$A$41,0),MATCH('Waste Estimate from Population'!K$1,'Resin Fractions'!$A$24:$I$24,0)))*(VLOOKUP($A467,'Waste Per Capita'!$A$3:$C$18,3,FALSE))*$C467</f>
        <v>4733.0807416156013</v>
      </c>
    </row>
    <row r="468" spans="1:11" x14ac:dyDescent="0.2">
      <c r="A468" s="13">
        <v>2013</v>
      </c>
      <c r="B468" s="68" t="s">
        <v>136</v>
      </c>
      <c r="C468" s="70">
        <v>13731</v>
      </c>
      <c r="D468" s="75">
        <f>(INDEX('Resin Fractions'!$A$24:$I$41,MATCH('Waste Estimate from Population'!$A468,'Resin Fractions'!$A$24:$A$41,0),MATCH('Waste Estimate from Population'!D$1,'Resin Fractions'!$A$24:$I$24,0)))*(VLOOKUP($A468,'Waste Per Capita'!$A$3:$C$18,3,FALSE))*$C468</f>
        <v>92.307535805514291</v>
      </c>
      <c r="E468" s="75">
        <f>(INDEX('Resin Fractions'!$A$24:$I$41,MATCH('Waste Estimate from Population'!$A468,'Resin Fractions'!$A$24:$A$41,0),MATCH('Waste Estimate from Population'!E$1,'Resin Fractions'!$A$24:$I$24,0)))*(VLOOKUP($A468,'Waste Per Capita'!$A$3:$C$18,3,FALSE))*$C468</f>
        <v>166.94818321471902</v>
      </c>
      <c r="F468" s="75">
        <f>(INDEX('Resin Fractions'!$A$24:$I$41,MATCH('Waste Estimate from Population'!$A468,'Resin Fractions'!$A$24:$A$41,0),MATCH('Waste Estimate from Population'!F$1,'Resin Fractions'!$A$24:$I$24,0)))*(VLOOKUP($A468,'Waste Per Capita'!$A$3:$C$18,3,FALSE))*$C468</f>
        <v>225.70722491143684</v>
      </c>
      <c r="G468" s="75">
        <f>(INDEX('Resin Fractions'!$A$24:$I$41,MATCH('Waste Estimate from Population'!$A468,'Resin Fractions'!$A$24:$A$41,0),MATCH('Waste Estimate from Population'!G$1,'Resin Fractions'!$A$24:$I$24,0)))*(VLOOKUP($A468,'Waste Per Capita'!$A$3:$C$18,3,FALSE))*$C468</f>
        <v>354.92484387464128</v>
      </c>
      <c r="H468" s="75">
        <f>(INDEX('Resin Fractions'!$A$24:$I$41,MATCH('Waste Estimate from Population'!$A468,'Resin Fractions'!$A$24:$A$41,0),MATCH('Waste Estimate from Population'!H$1,'Resin Fractions'!$A$24:$I$24,0)))*(VLOOKUP($A468,'Waste Per Capita'!$A$3:$C$18,3,FALSE))*$C468</f>
        <v>19.732820229584604</v>
      </c>
      <c r="I468" s="75">
        <f>(INDEX('Resin Fractions'!$A$24:$I$41,MATCH('Waste Estimate from Population'!$A468,'Resin Fractions'!$A$24:$A$41,0),MATCH('Waste Estimate from Population'!I$1,'Resin Fractions'!$A$24:$I$24,0)))*(VLOOKUP($A468,'Waste Per Capita'!$A$3:$C$18,3,FALSE))*$C468</f>
        <v>58.504014274812057</v>
      </c>
      <c r="J468" s="75">
        <f>(INDEX('Resin Fractions'!$A$24:$I$41,MATCH('Waste Estimate from Population'!$A468,'Resin Fractions'!$A$24:$A$41,0),MATCH('Waste Estimate from Population'!J$1,'Resin Fractions'!$A$24:$I$24,0)))*(VLOOKUP($A468,'Waste Per Capita'!$A$3:$C$18,3,FALSE))*$C468</f>
        <v>111.79410709761196</v>
      </c>
      <c r="K468" s="75">
        <f>(INDEX('Resin Fractions'!$A$24:$I$41,MATCH('Waste Estimate from Population'!$A468,'Resin Fractions'!$A$24:$A$41,0),MATCH('Waste Estimate from Population'!K$1,'Resin Fractions'!$A$24:$I$24,0)))*(VLOOKUP($A468,'Waste Per Capita'!$A$3:$C$18,3,FALSE))*$C468</f>
        <v>1029.9187294083201</v>
      </c>
    </row>
    <row r="469" spans="1:11" x14ac:dyDescent="0.2">
      <c r="A469" s="13">
        <v>2013</v>
      </c>
      <c r="B469" s="68" t="s">
        <v>137</v>
      </c>
      <c r="C469" s="70">
        <v>455525</v>
      </c>
      <c r="D469" s="75">
        <f>(INDEX('Resin Fractions'!$A$24:$I$41,MATCH('Waste Estimate from Population'!$A469,'Resin Fractions'!$A$24:$A$41,0),MATCH('Waste Estimate from Population'!D$1,'Resin Fractions'!$A$24:$I$24,0)))*(VLOOKUP($A469,'Waste Per Capita'!$A$3:$C$18,3,FALSE))*$C469</f>
        <v>3062.2962819755949</v>
      </c>
      <c r="E469" s="75">
        <f>(INDEX('Resin Fractions'!$A$24:$I$41,MATCH('Waste Estimate from Population'!$A469,'Resin Fractions'!$A$24:$A$41,0),MATCH('Waste Estimate from Population'!E$1,'Resin Fractions'!$A$24:$I$24,0)))*(VLOOKUP($A469,'Waste Per Capita'!$A$3:$C$18,3,FALSE))*$C469</f>
        <v>5538.4947315479494</v>
      </c>
      <c r="F469" s="75">
        <f>(INDEX('Resin Fractions'!$A$24:$I$41,MATCH('Waste Estimate from Population'!$A469,'Resin Fractions'!$A$24:$A$41,0),MATCH('Waste Estimate from Population'!F$1,'Resin Fractions'!$A$24:$I$24,0)))*(VLOOKUP($A469,'Waste Per Capita'!$A$3:$C$18,3,FALSE))*$C469</f>
        <v>7487.8219814858548</v>
      </c>
      <c r="G469" s="75">
        <f>(INDEX('Resin Fractions'!$A$24:$I$41,MATCH('Waste Estimate from Population'!$A469,'Resin Fractions'!$A$24:$A$41,0),MATCH('Waste Estimate from Population'!G$1,'Resin Fractions'!$A$24:$I$24,0)))*(VLOOKUP($A469,'Waste Per Capita'!$A$3:$C$18,3,FALSE))*$C469</f>
        <v>11774.607785740003</v>
      </c>
      <c r="H469" s="75">
        <f>(INDEX('Resin Fractions'!$A$24:$I$41,MATCH('Waste Estimate from Population'!$A469,'Resin Fractions'!$A$24:$A$41,0),MATCH('Waste Estimate from Population'!H$1,'Resin Fractions'!$A$24:$I$24,0)))*(VLOOKUP($A469,'Waste Per Capita'!$A$3:$C$18,3,FALSE))*$C469</f>
        <v>654.63498179896044</v>
      </c>
      <c r="I469" s="75">
        <f>(INDEX('Resin Fractions'!$A$24:$I$41,MATCH('Waste Estimate from Population'!$A469,'Resin Fractions'!$A$24:$A$41,0),MATCH('Waste Estimate from Population'!I$1,'Resin Fractions'!$A$24:$I$24,0)))*(VLOOKUP($A469,'Waste Per Capita'!$A$3:$C$18,3,FALSE))*$C469</f>
        <v>1940.8667323963123</v>
      </c>
      <c r="J469" s="75">
        <f>(INDEX('Resin Fractions'!$A$24:$I$41,MATCH('Waste Estimate from Population'!$A469,'Resin Fractions'!$A$24:$A$41,0),MATCH('Waste Estimate from Population'!J$1,'Resin Fractions'!$A$24:$I$24,0)))*(VLOOKUP($A469,'Waste Per Capita'!$A$3:$C$18,3,FALSE))*$C469</f>
        <v>3708.7619718621868</v>
      </c>
      <c r="K469" s="75">
        <f>(INDEX('Resin Fractions'!$A$24:$I$41,MATCH('Waste Estimate from Population'!$A469,'Resin Fractions'!$A$24:$A$41,0),MATCH('Waste Estimate from Population'!K$1,'Resin Fractions'!$A$24:$I$24,0)))*(VLOOKUP($A469,'Waste Per Capita'!$A$3:$C$18,3,FALSE))*$C469</f>
        <v>34167.484466806862</v>
      </c>
    </row>
    <row r="470" spans="1:11" x14ac:dyDescent="0.2">
      <c r="A470" s="13">
        <v>2013</v>
      </c>
      <c r="B470" s="68" t="s">
        <v>138</v>
      </c>
      <c r="C470" s="70">
        <v>54938</v>
      </c>
      <c r="D470" s="75">
        <f>(INDEX('Resin Fractions'!$A$24:$I$41,MATCH('Waste Estimate from Population'!$A470,'Resin Fractions'!$A$24:$A$41,0),MATCH('Waste Estimate from Population'!D$1,'Resin Fractions'!$A$24:$I$24,0)))*(VLOOKUP($A470,'Waste Per Capita'!$A$3:$C$18,3,FALSE))*$C470</f>
        <v>369.32425912776517</v>
      </c>
      <c r="E470" s="75">
        <f>(INDEX('Resin Fractions'!$A$24:$I$41,MATCH('Waste Estimate from Population'!$A470,'Resin Fractions'!$A$24:$A$41,0),MATCH('Waste Estimate from Population'!E$1,'Resin Fractions'!$A$24:$I$24,0)))*(VLOOKUP($A470,'Waste Per Capita'!$A$3:$C$18,3,FALSE))*$C470</f>
        <v>667.962951675059</v>
      </c>
      <c r="F470" s="75">
        <f>(INDEX('Resin Fractions'!$A$24:$I$41,MATCH('Waste Estimate from Population'!$A470,'Resin Fractions'!$A$24:$A$41,0),MATCH('Waste Estimate from Population'!F$1,'Resin Fractions'!$A$24:$I$24,0)))*(VLOOKUP($A470,'Waste Per Capita'!$A$3:$C$18,3,FALSE))*$C470</f>
        <v>903.05902863480571</v>
      </c>
      <c r="G470" s="75">
        <f>(INDEX('Resin Fractions'!$A$24:$I$41,MATCH('Waste Estimate from Population'!$A470,'Resin Fractions'!$A$24:$A$41,0),MATCH('Waste Estimate from Population'!G$1,'Resin Fractions'!$A$24:$I$24,0)))*(VLOOKUP($A470,'Waste Per Capita'!$A$3:$C$18,3,FALSE))*$C470</f>
        <v>1420.0612535711196</v>
      </c>
      <c r="H470" s="75">
        <f>(INDEX('Resin Fractions'!$A$24:$I$41,MATCH('Waste Estimate from Population'!$A470,'Resin Fractions'!$A$24:$A$41,0),MATCH('Waste Estimate from Population'!H$1,'Resin Fractions'!$A$24:$I$24,0)))*(VLOOKUP($A470,'Waste Per Capita'!$A$3:$C$18,3,FALSE))*$C470</f>
        <v>78.951400318470533</v>
      </c>
      <c r="I470" s="75">
        <f>(INDEX('Resin Fractions'!$A$24:$I$41,MATCH('Waste Estimate from Population'!$A470,'Resin Fractions'!$A$24:$A$41,0),MATCH('Waste Estimate from Population'!I$1,'Resin Fractions'!$A$24:$I$24,0)))*(VLOOKUP($A470,'Waste Per Capita'!$A$3:$C$18,3,FALSE))*$C470</f>
        <v>234.07570724853434</v>
      </c>
      <c r="J470" s="75">
        <f>(INDEX('Resin Fractions'!$A$24:$I$41,MATCH('Waste Estimate from Population'!$A470,'Resin Fractions'!$A$24:$A$41,0),MATCH('Waste Estimate from Population'!J$1,'Resin Fractions'!$A$24:$I$24,0)))*(VLOOKUP($A470,'Waste Per Capita'!$A$3:$C$18,3,FALSE))*$C470</f>
        <v>447.29041262315968</v>
      </c>
      <c r="K470" s="75">
        <f>(INDEX('Resin Fractions'!$A$24:$I$41,MATCH('Waste Estimate from Population'!$A470,'Resin Fractions'!$A$24:$A$41,0),MATCH('Waste Estimate from Population'!K$1,'Resin Fractions'!$A$24:$I$24,0)))*(VLOOKUP($A470,'Waste Per Capita'!$A$3:$C$18,3,FALSE))*$C470</f>
        <v>4120.725013198914</v>
      </c>
    </row>
    <row r="471" spans="1:11" x14ac:dyDescent="0.2">
      <c r="A471" s="13">
        <v>2013</v>
      </c>
      <c r="B471" s="68" t="s">
        <v>139</v>
      </c>
      <c r="C471" s="70">
        <v>840637</v>
      </c>
      <c r="D471" s="75">
        <f>(INDEX('Resin Fractions'!$A$24:$I$41,MATCH('Waste Estimate from Population'!$A471,'Resin Fractions'!$A$24:$A$41,0),MATCH('Waste Estimate from Population'!D$1,'Resin Fractions'!$A$24:$I$24,0)))*(VLOOKUP($A471,'Waste Per Capita'!$A$3:$C$18,3,FALSE))*$C471</f>
        <v>5651.2366161925656</v>
      </c>
      <c r="E471" s="75">
        <f>(INDEX('Resin Fractions'!$A$24:$I$41,MATCH('Waste Estimate from Population'!$A471,'Resin Fractions'!$A$24:$A$41,0),MATCH('Waste Estimate from Population'!E$1,'Resin Fractions'!$A$24:$I$24,0)))*(VLOOKUP($A471,'Waste Per Capita'!$A$3:$C$18,3,FALSE))*$C471</f>
        <v>10220.873927104491</v>
      </c>
      <c r="F471" s="75">
        <f>(INDEX('Resin Fractions'!$A$24:$I$41,MATCH('Waste Estimate from Population'!$A471,'Resin Fractions'!$A$24:$A$41,0),MATCH('Waste Estimate from Population'!F$1,'Resin Fractions'!$A$24:$I$24,0)))*(VLOOKUP($A471,'Waste Per Capita'!$A$3:$C$18,3,FALSE))*$C471</f>
        <v>13818.21021250277</v>
      </c>
      <c r="G471" s="75">
        <f>(INDEX('Resin Fractions'!$A$24:$I$41,MATCH('Waste Estimate from Population'!$A471,'Resin Fractions'!$A$24:$A$41,0),MATCH('Waste Estimate from Population'!G$1,'Resin Fractions'!$A$24:$I$24,0)))*(VLOOKUP($A471,'Waste Per Capita'!$A$3:$C$18,3,FALSE))*$C471</f>
        <v>21729.149805567464</v>
      </c>
      <c r="H471" s="75">
        <f>(INDEX('Resin Fractions'!$A$24:$I$41,MATCH('Waste Estimate from Population'!$A471,'Resin Fractions'!$A$24:$A$41,0),MATCH('Waste Estimate from Population'!H$1,'Resin Fractions'!$A$24:$I$24,0)))*(VLOOKUP($A471,'Waste Per Capita'!$A$3:$C$18,3,FALSE))*$C471</f>
        <v>1208.0794406334071</v>
      </c>
      <c r="I471" s="75">
        <f>(INDEX('Resin Fractions'!$A$24:$I$41,MATCH('Waste Estimate from Population'!$A471,'Resin Fractions'!$A$24:$A$41,0),MATCH('Waste Estimate from Population'!I$1,'Resin Fractions'!$A$24:$I$24,0)))*(VLOOKUP($A471,'Waste Per Capita'!$A$3:$C$18,3,FALSE))*$C471</f>
        <v>3581.7230389582101</v>
      </c>
      <c r="J471" s="75">
        <f>(INDEX('Resin Fractions'!$A$24:$I$41,MATCH('Waste Estimate from Population'!$A471,'Resin Fractions'!$A$24:$A$41,0),MATCH('Waste Estimate from Population'!J$1,'Resin Fractions'!$A$24:$I$24,0)))*(VLOOKUP($A471,'Waste Per Capita'!$A$3:$C$18,3,FALSE))*$C471</f>
        <v>6844.2402453000677</v>
      </c>
      <c r="K471" s="75">
        <f>(INDEX('Resin Fractions'!$A$24:$I$41,MATCH('Waste Estimate from Population'!$A471,'Resin Fractions'!$A$24:$A$41,0),MATCH('Waste Estimate from Population'!K$1,'Resin Fractions'!$A$24:$I$24,0)))*(VLOOKUP($A471,'Waste Per Capita'!$A$3:$C$18,3,FALSE))*$C471</f>
        <v>63053.513286258982</v>
      </c>
    </row>
    <row r="472" spans="1:11" x14ac:dyDescent="0.2">
      <c r="A472" s="13">
        <v>2013</v>
      </c>
      <c r="B472" s="68" t="s">
        <v>140</v>
      </c>
      <c r="C472" s="70">
        <v>207801</v>
      </c>
      <c r="D472" s="75">
        <f>(INDEX('Resin Fractions'!$A$24:$I$41,MATCH('Waste Estimate from Population'!$A472,'Resin Fractions'!$A$24:$A$41,0),MATCH('Waste Estimate from Population'!D$1,'Resin Fractions'!$A$24:$I$24,0)))*(VLOOKUP($A472,'Waste Per Capita'!$A$3:$C$18,3,FALSE))*$C472</f>
        <v>1396.9556658598553</v>
      </c>
      <c r="E472" s="75">
        <f>(INDEX('Resin Fractions'!$A$24:$I$41,MATCH('Waste Estimate from Population'!$A472,'Resin Fractions'!$A$24:$A$41,0),MATCH('Waste Estimate from Population'!E$1,'Resin Fractions'!$A$24:$I$24,0)))*(VLOOKUP($A472,'Waste Per Capita'!$A$3:$C$18,3,FALSE))*$C472</f>
        <v>2526.5457301144729</v>
      </c>
      <c r="F472" s="75">
        <f>(INDEX('Resin Fractions'!$A$24:$I$41,MATCH('Waste Estimate from Population'!$A472,'Resin Fractions'!$A$24:$A$41,0),MATCH('Waste Estimate from Population'!F$1,'Resin Fractions'!$A$24:$I$24,0)))*(VLOOKUP($A472,'Waste Per Capita'!$A$3:$C$18,3,FALSE))*$C472</f>
        <v>3415.7881468080609</v>
      </c>
      <c r="G472" s="75">
        <f>(INDEX('Resin Fractions'!$A$24:$I$41,MATCH('Waste Estimate from Population'!$A472,'Resin Fractions'!$A$24:$A$41,0),MATCH('Waste Estimate from Population'!G$1,'Resin Fractions'!$A$24:$I$24,0)))*(VLOOKUP($A472,'Waste Per Capita'!$A$3:$C$18,3,FALSE))*$C472</f>
        <v>5371.3303824917584</v>
      </c>
      <c r="H472" s="75">
        <f>(INDEX('Resin Fractions'!$A$24:$I$41,MATCH('Waste Estimate from Population'!$A472,'Resin Fractions'!$A$24:$A$41,0),MATCH('Waste Estimate from Population'!H$1,'Resin Fractions'!$A$24:$I$24,0)))*(VLOOKUP($A472,'Waste Per Capita'!$A$3:$C$18,3,FALSE))*$C472</f>
        <v>298.63081906109608</v>
      </c>
      <c r="I472" s="75">
        <f>(INDEX('Resin Fractions'!$A$24:$I$41,MATCH('Waste Estimate from Population'!$A472,'Resin Fractions'!$A$24:$A$41,0),MATCH('Waste Estimate from Population'!I$1,'Resin Fractions'!$A$24:$I$24,0)))*(VLOOKUP($A472,'Waste Per Capita'!$A$3:$C$18,3,FALSE))*$C472</f>
        <v>885.38290512855735</v>
      </c>
      <c r="J472" s="75">
        <f>(INDEX('Resin Fractions'!$A$24:$I$41,MATCH('Waste Estimate from Population'!$A472,'Resin Fractions'!$A$24:$A$41,0),MATCH('Waste Estimate from Population'!J$1,'Resin Fractions'!$A$24:$I$24,0)))*(VLOOKUP($A472,'Waste Per Capita'!$A$3:$C$18,3,FALSE))*$C472</f>
        <v>1691.8598244112493</v>
      </c>
      <c r="K472" s="75">
        <f>(INDEX('Resin Fractions'!$A$24:$I$41,MATCH('Waste Estimate from Population'!$A472,'Resin Fractions'!$A$24:$A$41,0),MATCH('Waste Estimate from Population'!K$1,'Resin Fractions'!$A$24:$I$24,0)))*(VLOOKUP($A472,'Waste Per Capita'!$A$3:$C$18,3,FALSE))*$C472</f>
        <v>15586.493473875053</v>
      </c>
    </row>
    <row r="473" spans="1:11" x14ac:dyDescent="0.2">
      <c r="A473" s="13">
        <v>2013</v>
      </c>
      <c r="B473" s="68" t="s">
        <v>141</v>
      </c>
      <c r="C473" s="70">
        <v>73362</v>
      </c>
      <c r="D473" s="75">
        <f>(INDEX('Resin Fractions'!$A$24:$I$41,MATCH('Waste Estimate from Population'!$A473,'Resin Fractions'!$A$24:$A$41,0),MATCH('Waste Estimate from Population'!D$1,'Resin Fractions'!$A$24:$I$24,0)))*(VLOOKUP($A473,'Waste Per Capita'!$A$3:$C$18,3,FALSE))*$C473</f>
        <v>493.18079103955569</v>
      </c>
      <c r="E473" s="75">
        <f>(INDEX('Resin Fractions'!$A$24:$I$41,MATCH('Waste Estimate from Population'!$A473,'Resin Fractions'!$A$24:$A$41,0),MATCH('Waste Estimate from Population'!E$1,'Resin Fractions'!$A$24:$I$24,0)))*(VLOOKUP($A473,'Waste Per Capita'!$A$3:$C$18,3,FALSE))*$C473</f>
        <v>891.97091377162758</v>
      </c>
      <c r="F473" s="75">
        <f>(INDEX('Resin Fractions'!$A$24:$I$41,MATCH('Waste Estimate from Population'!$A473,'Resin Fractions'!$A$24:$A$41,0),MATCH('Waste Estimate from Population'!F$1,'Resin Fractions'!$A$24:$I$24,0)))*(VLOOKUP($A473,'Waste Per Capita'!$A$3:$C$18,3,FALSE))*$C473</f>
        <v>1205.9087782355859</v>
      </c>
      <c r="G473" s="75">
        <f>(INDEX('Resin Fractions'!$A$24:$I$41,MATCH('Waste Estimate from Population'!$A473,'Resin Fractions'!$A$24:$A$41,0),MATCH('Waste Estimate from Population'!G$1,'Resin Fractions'!$A$24:$I$24,0)))*(VLOOKUP($A473,'Waste Per Capita'!$A$3:$C$18,3,FALSE))*$C473</f>
        <v>1896.2927970527589</v>
      </c>
      <c r="H473" s="75">
        <f>(INDEX('Resin Fractions'!$A$24:$I$41,MATCH('Waste Estimate from Population'!$A473,'Resin Fractions'!$A$24:$A$41,0),MATCH('Waste Estimate from Population'!H$1,'Resin Fractions'!$A$24:$I$24,0)))*(VLOOKUP($A473,'Waste Per Capita'!$A$3:$C$18,3,FALSE))*$C473</f>
        <v>105.42853089234474</v>
      </c>
      <c r="I473" s="75">
        <f>(INDEX('Resin Fractions'!$A$24:$I$41,MATCH('Waste Estimate from Population'!$A473,'Resin Fractions'!$A$24:$A$41,0),MATCH('Waste Estimate from Population'!I$1,'Resin Fractions'!$A$24:$I$24,0)))*(VLOOKUP($A473,'Waste Per Capita'!$A$3:$C$18,3,FALSE))*$C473</f>
        <v>312.57530370903521</v>
      </c>
      <c r="J473" s="75">
        <f>(INDEX('Resin Fractions'!$A$24:$I$41,MATCH('Waste Estimate from Population'!$A473,'Resin Fractions'!$A$24:$A$41,0),MATCH('Waste Estimate from Population'!J$1,'Resin Fractions'!$A$24:$I$24,0)))*(VLOOKUP($A473,'Waste Per Capita'!$A$3:$C$18,3,FALSE))*$C473</f>
        <v>597.29366287196922</v>
      </c>
      <c r="K473" s="75">
        <f>(INDEX('Resin Fractions'!$A$24:$I$41,MATCH('Waste Estimate from Population'!$A473,'Resin Fractions'!$A$24:$A$41,0),MATCH('Waste Estimate from Population'!K$1,'Resin Fractions'!$A$24:$I$24,0)))*(VLOOKUP($A473,'Waste Per Capita'!$A$3:$C$18,3,FALSE))*$C473</f>
        <v>5502.6507775728778</v>
      </c>
    </row>
    <row r="474" spans="1:11" x14ac:dyDescent="0.2">
      <c r="A474" s="13">
        <v>2013</v>
      </c>
      <c r="B474" s="68" t="s">
        <v>142</v>
      </c>
      <c r="C474" s="71">
        <v>38269864</v>
      </c>
      <c r="D474" s="75">
        <f>(INDEX('Resin Fractions'!$A$24:$I$41,MATCH('Waste Estimate from Population'!$A474,'Resin Fractions'!$A$24:$A$41,0),MATCH('Waste Estimate from Population'!D$1,'Resin Fractions'!$A$24:$I$24,0)))*(VLOOKUP($A474,'Waste Per Capita'!$A$3:$C$18,3,FALSE))*$C474</f>
        <v>257271.63654884291</v>
      </c>
      <c r="E474" s="75">
        <f>(INDEX('Resin Fractions'!$A$24:$I$41,MATCH('Waste Estimate from Population'!$A474,'Resin Fractions'!$A$24:$A$41,0),MATCH('Waste Estimate from Population'!E$1,'Resin Fractions'!$A$24:$I$24,0)))*(VLOOKUP($A474,'Waste Per Capita'!$A$3:$C$18,3,FALSE))*$C474</f>
        <v>465303.63896834757</v>
      </c>
      <c r="F474" s="75">
        <f>(INDEX('Resin Fractions'!$A$24:$I$41,MATCH('Waste Estimate from Population'!$A474,'Resin Fractions'!$A$24:$A$41,0),MATCH('Waste Estimate from Population'!F$1,'Resin Fractions'!$A$24:$I$24,0)))*(VLOOKUP($A474,'Waste Per Capita'!$A$3:$C$18,3,FALSE))*$C474</f>
        <v>629071.79383716406</v>
      </c>
      <c r="G474" s="75">
        <f>(INDEX('Resin Fractions'!$A$24:$I$41,MATCH('Waste Estimate from Population'!$A474,'Resin Fractions'!$A$24:$A$41,0),MATCH('Waste Estimate from Population'!G$1,'Resin Fractions'!$A$24:$I$24,0)))*(VLOOKUP($A474,'Waste Per Capita'!$A$3:$C$18,3,FALSE))*$C474</f>
        <v>989216.04437431763</v>
      </c>
      <c r="H474" s="75">
        <f>(INDEX('Resin Fractions'!$A$24:$I$41,MATCH('Waste Estimate from Population'!$A474,'Resin Fractions'!$A$24:$A$41,0),MATCH('Waste Estimate from Population'!H$1,'Resin Fractions'!$A$24:$I$24,0)))*(VLOOKUP($A474,'Waste Per Capita'!$A$3:$C$18,3,FALSE))*$C474</f>
        <v>54997.621915567077</v>
      </c>
      <c r="I474" s="75">
        <f>(INDEX('Resin Fractions'!$A$24:$I$41,MATCH('Waste Estimate from Population'!$A474,'Resin Fractions'!$A$24:$A$41,0),MATCH('Waste Estimate from Population'!I$1,'Resin Fractions'!$A$24:$I$24,0)))*(VLOOKUP($A474,'Waste Per Capita'!$A$3:$C$18,3,FALSE))*$C474</f>
        <v>163057.3643398963</v>
      </c>
      <c r="J474" s="75">
        <f>(INDEX('Resin Fractions'!$A$24:$I$41,MATCH('Waste Estimate from Population'!$A474,'Resin Fractions'!$A$24:$A$41,0),MATCH('Waste Estimate from Population'!J$1,'Resin Fractions'!$A$24:$I$24,0)))*(VLOOKUP($A474,'Waste Per Capita'!$A$3:$C$18,3,FALSE))*$C474</f>
        <v>311582.93457337737</v>
      </c>
      <c r="K474" s="75">
        <f>(INDEX('Resin Fractions'!$A$24:$I$41,MATCH('Waste Estimate from Population'!$A474,'Resin Fractions'!$A$24:$A$41,0),MATCH('Waste Estimate from Population'!K$1,'Resin Fractions'!$A$24:$I$24,0)))*(VLOOKUP($A474,'Waste Per Capita'!$A$3:$C$18,3,FALSE))*$C474</f>
        <v>2870501.034557513</v>
      </c>
    </row>
    <row r="475" spans="1:11" x14ac:dyDescent="0.2">
      <c r="A475" s="13">
        <v>2012</v>
      </c>
      <c r="B475" s="68" t="s">
        <v>84</v>
      </c>
      <c r="C475" s="70">
        <v>1545917</v>
      </c>
      <c r="D475" s="75">
        <f>(INDEX('Resin Fractions'!$A$24:$I$41,MATCH('Waste Estimate from Population'!$A475,'Resin Fractions'!$A$24:$A$41,0),MATCH('Waste Estimate from Population'!D$1,'Resin Fractions'!$A$24:$I$24,0)))*(VLOOKUP($A475,'Waste Per Capita'!$A$3:$C$18,3,FALSE))*$C475</f>
        <v>10716.709192806155</v>
      </c>
      <c r="E475" s="75">
        <f>(INDEX('Resin Fractions'!$A$24:$I$41,MATCH('Waste Estimate from Population'!$A475,'Resin Fractions'!$A$24:$A$41,0),MATCH('Waste Estimate from Population'!E$1,'Resin Fractions'!$A$24:$I$24,0)))*(VLOOKUP($A475,'Waste Per Capita'!$A$3:$C$18,3,FALSE))*$C475</f>
        <v>19554.104988090763</v>
      </c>
      <c r="F475" s="75">
        <f>(INDEX('Resin Fractions'!$A$24:$I$41,MATCH('Waste Estimate from Population'!$A475,'Resin Fractions'!$A$24:$A$41,0),MATCH('Waste Estimate from Population'!F$1,'Resin Fractions'!$A$24:$I$24,0)))*(VLOOKUP($A475,'Waste Per Capita'!$A$3:$C$18,3,FALSE))*$C475</f>
        <v>26589.917410568109</v>
      </c>
      <c r="G475" s="75">
        <f>(INDEX('Resin Fractions'!$A$24:$I$41,MATCH('Waste Estimate from Population'!$A475,'Resin Fractions'!$A$24:$A$41,0),MATCH('Waste Estimate from Population'!G$1,'Resin Fractions'!$A$24:$I$24,0)))*(VLOOKUP($A475,'Waste Per Capita'!$A$3:$C$18,3,FALSE))*$C475</f>
        <v>41314.044336948515</v>
      </c>
      <c r="H475" s="75">
        <f>(INDEX('Resin Fractions'!$A$24:$I$41,MATCH('Waste Estimate from Population'!$A475,'Resin Fractions'!$A$24:$A$41,0),MATCH('Waste Estimate from Population'!H$1,'Resin Fractions'!$A$24:$I$24,0)))*(VLOOKUP($A475,'Waste Per Capita'!$A$3:$C$18,3,FALSE))*$C475</f>
        <v>2337.7365087815624</v>
      </c>
      <c r="I475" s="75">
        <f>(INDEX('Resin Fractions'!$A$24:$I$41,MATCH('Waste Estimate from Population'!$A475,'Resin Fractions'!$A$24:$A$41,0),MATCH('Waste Estimate from Population'!I$1,'Resin Fractions'!$A$24:$I$24,0)))*(VLOOKUP($A475,'Waste Per Capita'!$A$3:$C$18,3,FALSE))*$C475</f>
        <v>6885.5580892658954</v>
      </c>
      <c r="J475" s="75">
        <f>(INDEX('Resin Fractions'!$A$24:$I$41,MATCH('Waste Estimate from Population'!$A475,'Resin Fractions'!$A$24:$A$41,0),MATCH('Waste Estimate from Population'!J$1,'Resin Fractions'!$A$24:$I$24,0)))*(VLOOKUP($A475,'Waste Per Capita'!$A$3:$C$18,3,FALSE))*$C475</f>
        <v>13346.4697963986</v>
      </c>
      <c r="K475" s="75">
        <f>(INDEX('Resin Fractions'!$A$24:$I$41,MATCH('Waste Estimate from Population'!$A475,'Resin Fractions'!$A$24:$A$41,0),MATCH('Waste Estimate from Population'!K$1,'Resin Fractions'!$A$24:$I$24,0)))*(VLOOKUP($A475,'Waste Per Capita'!$A$3:$C$18,3,FALSE))*$C475</f>
        <v>120744.54032285958</v>
      </c>
    </row>
    <row r="476" spans="1:11" x14ac:dyDescent="0.2">
      <c r="A476" s="13">
        <v>2012</v>
      </c>
      <c r="B476" s="68" t="s">
        <v>85</v>
      </c>
      <c r="C476" s="70">
        <v>1166</v>
      </c>
      <c r="D476" s="75">
        <f>(INDEX('Resin Fractions'!$A$24:$I$41,MATCH('Waste Estimate from Population'!$A476,'Resin Fractions'!$A$24:$A$41,0),MATCH('Waste Estimate from Population'!D$1,'Resin Fractions'!$A$24:$I$24,0)))*(VLOOKUP($A476,'Waste Per Capita'!$A$3:$C$18,3,FALSE))*$C476</f>
        <v>8.0830231628295532</v>
      </c>
      <c r="E476" s="75">
        <f>(INDEX('Resin Fractions'!$A$24:$I$41,MATCH('Waste Estimate from Population'!$A476,'Resin Fractions'!$A$24:$A$41,0),MATCH('Waste Estimate from Population'!E$1,'Resin Fractions'!$A$24:$I$24,0)))*(VLOOKUP($A476,'Waste Per Capita'!$A$3:$C$18,3,FALSE))*$C476</f>
        <v>14.748583795969532</v>
      </c>
      <c r="F476" s="75">
        <f>(INDEX('Resin Fractions'!$A$24:$I$41,MATCH('Waste Estimate from Population'!$A476,'Resin Fractions'!$A$24:$A$41,0),MATCH('Waste Estimate from Population'!F$1,'Resin Fractions'!$A$24:$I$24,0)))*(VLOOKUP($A476,'Waste Per Capita'!$A$3:$C$18,3,FALSE))*$C476</f>
        <v>20.055309373480213</v>
      </c>
      <c r="G476" s="75">
        <f>(INDEX('Resin Fractions'!$A$24:$I$41,MATCH('Waste Estimate from Population'!$A476,'Resin Fractions'!$A$24:$A$41,0),MATCH('Waste Estimate from Population'!G$1,'Resin Fractions'!$A$24:$I$24,0)))*(VLOOKUP($A476,'Waste Per Capita'!$A$3:$C$18,3,FALSE))*$C476</f>
        <v>31.160906890138325</v>
      </c>
      <c r="H476" s="75">
        <f>(INDEX('Resin Fractions'!$A$24:$I$41,MATCH('Waste Estimate from Population'!$A476,'Resin Fractions'!$A$24:$A$41,0),MATCH('Waste Estimate from Population'!H$1,'Resin Fractions'!$A$24:$I$24,0)))*(VLOOKUP($A476,'Waste Per Capita'!$A$3:$C$18,3,FALSE))*$C476</f>
        <v>1.7632258195228474</v>
      </c>
      <c r="I476" s="75">
        <f>(INDEX('Resin Fractions'!$A$24:$I$41,MATCH('Waste Estimate from Population'!$A476,'Resin Fractions'!$A$24:$A$41,0),MATCH('Waste Estimate from Population'!I$1,'Resin Fractions'!$A$24:$I$24,0)))*(VLOOKUP($A476,'Waste Per Capita'!$A$3:$C$18,3,FALSE))*$C476</f>
        <v>5.1933970142536978</v>
      </c>
      <c r="J476" s="75">
        <f>(INDEX('Resin Fractions'!$A$24:$I$41,MATCH('Waste Estimate from Population'!$A476,'Resin Fractions'!$A$24:$A$41,0),MATCH('Waste Estimate from Population'!J$1,'Resin Fractions'!$A$24:$I$24,0)))*(VLOOKUP($A476,'Waste Per Capita'!$A$3:$C$18,3,FALSE))*$C476</f>
        <v>10.066506664071078</v>
      </c>
      <c r="K476" s="75">
        <f>(INDEX('Resin Fractions'!$A$24:$I$41,MATCH('Waste Estimate from Population'!$A476,'Resin Fractions'!$A$24:$A$41,0),MATCH('Waste Estimate from Population'!K$1,'Resin Fractions'!$A$24:$I$24,0)))*(VLOOKUP($A476,'Waste Per Capita'!$A$3:$C$18,3,FALSE))*$C476</f>
        <v>91.07095272026524</v>
      </c>
    </row>
    <row r="477" spans="1:11" x14ac:dyDescent="0.2">
      <c r="A477" s="13">
        <v>2012</v>
      </c>
      <c r="B477" s="68" t="s">
        <v>86</v>
      </c>
      <c r="C477" s="70">
        <v>36777</v>
      </c>
      <c r="D477" s="75">
        <f>(INDEX('Resin Fractions'!$A$24:$I$41,MATCH('Waste Estimate from Population'!$A477,'Resin Fractions'!$A$24:$A$41,0),MATCH('Waste Estimate from Population'!D$1,'Resin Fractions'!$A$24:$I$24,0)))*(VLOOKUP($A477,'Waste Per Capita'!$A$3:$C$18,3,FALSE))*$C477</f>
        <v>254.94797843857847</v>
      </c>
      <c r="E477" s="75">
        <f>(INDEX('Resin Fractions'!$A$24:$I$41,MATCH('Waste Estimate from Population'!$A477,'Resin Fractions'!$A$24:$A$41,0),MATCH('Waste Estimate from Population'!E$1,'Resin Fractions'!$A$24:$I$24,0)))*(VLOOKUP($A477,'Waste Per Capita'!$A$3:$C$18,3,FALSE))*$C477</f>
        <v>465.18753538968394</v>
      </c>
      <c r="F477" s="75">
        <f>(INDEX('Resin Fractions'!$A$24:$I$41,MATCH('Waste Estimate from Population'!$A477,'Resin Fractions'!$A$24:$A$41,0),MATCH('Waste Estimate from Population'!F$1,'Resin Fractions'!$A$24:$I$24,0)))*(VLOOKUP($A477,'Waste Per Capita'!$A$3:$C$18,3,FALSE))*$C477</f>
        <v>632.56784976713709</v>
      </c>
      <c r="G477" s="75">
        <f>(INDEX('Resin Fractions'!$A$24:$I$41,MATCH('Waste Estimate from Population'!$A477,'Resin Fractions'!$A$24:$A$41,0),MATCH('Waste Estimate from Population'!G$1,'Resin Fractions'!$A$24:$I$24,0)))*(VLOOKUP($A477,'Waste Per Capita'!$A$3:$C$18,3,FALSE))*$C477</f>
        <v>982.8513487981279</v>
      </c>
      <c r="H477" s="75">
        <f>(INDEX('Resin Fractions'!$A$24:$I$41,MATCH('Waste Estimate from Population'!$A477,'Resin Fractions'!$A$24:$A$41,0),MATCH('Waste Estimate from Population'!H$1,'Resin Fractions'!$A$24:$I$24,0)))*(VLOOKUP($A477,'Waste Per Capita'!$A$3:$C$18,3,FALSE))*$C477</f>
        <v>55.614198940473209</v>
      </c>
      <c r="I477" s="75">
        <f>(INDEX('Resin Fractions'!$A$24:$I$41,MATCH('Waste Estimate from Population'!$A477,'Resin Fractions'!$A$24:$A$41,0),MATCH('Waste Estimate from Population'!I$1,'Resin Fractions'!$A$24:$I$24,0)))*(VLOOKUP($A477,'Waste Per Capita'!$A$3:$C$18,3,FALSE))*$C477</f>
        <v>163.80579930806883</v>
      </c>
      <c r="J477" s="75">
        <f>(INDEX('Resin Fractions'!$A$24:$I$41,MATCH('Waste Estimate from Population'!$A477,'Resin Fractions'!$A$24:$A$41,0),MATCH('Waste Estimate from Population'!J$1,'Resin Fractions'!$A$24:$I$24,0)))*(VLOOKUP($A477,'Waste Per Capita'!$A$3:$C$18,3,FALSE))*$C477</f>
        <v>317.5093615647873</v>
      </c>
      <c r="K477" s="75">
        <f>(INDEX('Resin Fractions'!$A$24:$I$41,MATCH('Waste Estimate from Population'!$A477,'Resin Fractions'!$A$24:$A$41,0),MATCH('Waste Estimate from Population'!K$1,'Resin Fractions'!$A$24:$I$24,0)))*(VLOOKUP($A477,'Waste Per Capita'!$A$3:$C$18,3,FALSE))*$C477</f>
        <v>2872.4840722068566</v>
      </c>
    </row>
    <row r="478" spans="1:11" x14ac:dyDescent="0.2">
      <c r="A478" s="13">
        <v>2012</v>
      </c>
      <c r="B478" s="68" t="s">
        <v>87</v>
      </c>
      <c r="C478" s="70">
        <v>221340</v>
      </c>
      <c r="D478" s="75">
        <f>(INDEX('Resin Fractions'!$A$24:$I$41,MATCH('Waste Estimate from Population'!$A478,'Resin Fractions'!$A$24:$A$41,0),MATCH('Waste Estimate from Population'!D$1,'Resin Fractions'!$A$24:$I$24,0)))*(VLOOKUP($A478,'Waste Per Capita'!$A$3:$C$18,3,FALSE))*$C478</f>
        <v>1534.3879475649171</v>
      </c>
      <c r="E478" s="75">
        <f>(INDEX('Resin Fractions'!$A$24:$I$41,MATCH('Waste Estimate from Population'!$A478,'Resin Fractions'!$A$24:$A$41,0),MATCH('Waste Estimate from Population'!E$1,'Resin Fractions'!$A$24:$I$24,0)))*(VLOOKUP($A478,'Waste Per Capita'!$A$3:$C$18,3,FALSE))*$C478</f>
        <v>2799.7011469981958</v>
      </c>
      <c r="F478" s="75">
        <f>(INDEX('Resin Fractions'!$A$24:$I$41,MATCH('Waste Estimate from Population'!$A478,'Resin Fractions'!$A$24:$A$41,0),MATCH('Waste Estimate from Population'!F$1,'Resin Fractions'!$A$24:$I$24,0)))*(VLOOKUP($A478,'Waste Per Capita'!$A$3:$C$18,3,FALSE))*$C478</f>
        <v>3807.0687622007808</v>
      </c>
      <c r="G478" s="75">
        <f>(INDEX('Resin Fractions'!$A$24:$I$41,MATCH('Waste Estimate from Population'!$A478,'Resin Fractions'!$A$24:$A$41,0),MATCH('Waste Estimate from Population'!G$1,'Resin Fractions'!$A$24:$I$24,0)))*(VLOOKUP($A478,'Waste Per Capita'!$A$3:$C$18,3,FALSE))*$C478</f>
        <v>5915.2273851314039</v>
      </c>
      <c r="H478" s="75">
        <f>(INDEX('Resin Fractions'!$A$24:$I$41,MATCH('Waste Estimate from Population'!$A478,'Resin Fractions'!$A$24:$A$41,0),MATCH('Waste Estimate from Population'!H$1,'Resin Fractions'!$A$24:$I$24,0)))*(VLOOKUP($A478,'Waste Per Capita'!$A$3:$C$18,3,FALSE))*$C478</f>
        <v>334.71046560307639</v>
      </c>
      <c r="I478" s="75">
        <f>(INDEX('Resin Fractions'!$A$24:$I$41,MATCH('Waste Estimate from Population'!$A478,'Resin Fractions'!$A$24:$A$41,0),MATCH('Waste Estimate from Population'!I$1,'Resin Fractions'!$A$24:$I$24,0)))*(VLOOKUP($A478,'Waste Per Capita'!$A$3:$C$18,3,FALSE))*$C478</f>
        <v>985.85462704538031</v>
      </c>
      <c r="J478" s="75">
        <f>(INDEX('Resin Fractions'!$A$24:$I$41,MATCH('Waste Estimate from Population'!$A478,'Resin Fractions'!$A$24:$A$41,0),MATCH('Waste Estimate from Population'!J$1,'Resin Fractions'!$A$24:$I$24,0)))*(VLOOKUP($A478,'Waste Per Capita'!$A$3:$C$18,3,FALSE))*$C478</f>
        <v>1910.9095926462198</v>
      </c>
      <c r="K478" s="75">
        <f>(INDEX('Resin Fractions'!$A$24:$I$41,MATCH('Waste Estimate from Population'!$A478,'Resin Fractions'!$A$24:$A$41,0),MATCH('Waste Estimate from Population'!K$1,'Resin Fractions'!$A$24:$I$24,0)))*(VLOOKUP($A478,'Waste Per Capita'!$A$3:$C$18,3,FALSE))*$C478</f>
        <v>17287.859927189973</v>
      </c>
    </row>
    <row r="479" spans="1:11" x14ac:dyDescent="0.2">
      <c r="A479" s="13">
        <v>2012</v>
      </c>
      <c r="B479" s="68" t="s">
        <v>88</v>
      </c>
      <c r="C479" s="70">
        <v>45496</v>
      </c>
      <c r="D479" s="75">
        <f>(INDEX('Resin Fractions'!$A$24:$I$41,MATCH('Waste Estimate from Population'!$A479,'Resin Fractions'!$A$24:$A$41,0),MATCH('Waste Estimate from Population'!D$1,'Resin Fractions'!$A$24:$I$24,0)))*(VLOOKUP($A479,'Waste Per Capita'!$A$3:$C$18,3,FALSE))*$C479</f>
        <v>315.39041322134938</v>
      </c>
      <c r="E479" s="75">
        <f>(INDEX('Resin Fractions'!$A$24:$I$41,MATCH('Waste Estimate from Population'!$A479,'Resin Fractions'!$A$24:$A$41,0),MATCH('Waste Estimate from Population'!E$1,'Resin Fractions'!$A$24:$I$24,0)))*(VLOOKUP($A479,'Waste Per Capita'!$A$3:$C$18,3,FALSE))*$C479</f>
        <v>575.47304320877345</v>
      </c>
      <c r="F479" s="75">
        <f>(INDEX('Resin Fractions'!$A$24:$I$41,MATCH('Waste Estimate from Population'!$A479,'Resin Fractions'!$A$24:$A$41,0),MATCH('Waste Estimate from Population'!F$1,'Resin Fractions'!$A$24:$I$24,0)))*(VLOOKUP($A479,'Waste Per Capita'!$A$3:$C$18,3,FALSE))*$C479</f>
        <v>782.5354676293789</v>
      </c>
      <c r="G479" s="75">
        <f>(INDEX('Resin Fractions'!$A$24:$I$41,MATCH('Waste Estimate from Population'!$A479,'Resin Fractions'!$A$24:$A$41,0),MATCH('Waste Estimate from Population'!G$1,'Resin Fractions'!$A$24:$I$24,0)))*(VLOOKUP($A479,'Waste Per Capita'!$A$3:$C$18,3,FALSE))*$C479</f>
        <v>1215.8633103548311</v>
      </c>
      <c r="H479" s="75">
        <f>(INDEX('Resin Fractions'!$A$24:$I$41,MATCH('Waste Estimate from Population'!$A479,'Resin Fractions'!$A$24:$A$41,0),MATCH('Waste Estimate from Population'!H$1,'Resin Fractions'!$A$24:$I$24,0)))*(VLOOKUP($A479,'Waste Per Capita'!$A$3:$C$18,3,FALSE))*$C479</f>
        <v>68.799075373080157</v>
      </c>
      <c r="I479" s="75">
        <f>(INDEX('Resin Fractions'!$A$24:$I$41,MATCH('Waste Estimate from Population'!$A479,'Resin Fractions'!$A$24:$A$41,0),MATCH('Waste Estimate from Population'!I$1,'Resin Fractions'!$A$24:$I$24,0)))*(VLOOKUP($A479,'Waste Per Capita'!$A$3:$C$18,3,FALSE))*$C479</f>
        <v>202.64047217880466</v>
      </c>
      <c r="J479" s="75">
        <f>(INDEX('Resin Fractions'!$A$24:$I$41,MATCH('Waste Estimate from Population'!$A479,'Resin Fractions'!$A$24:$A$41,0),MATCH('Waste Estimate from Population'!J$1,'Resin Fractions'!$A$24:$I$24,0)))*(VLOOKUP($A479,'Waste Per Capita'!$A$3:$C$18,3,FALSE))*$C479</f>
        <v>392.78369398677336</v>
      </c>
      <c r="K479" s="75">
        <f>(INDEX('Resin Fractions'!$A$24:$I$41,MATCH('Waste Estimate from Population'!$A479,'Resin Fractions'!$A$24:$A$41,0),MATCH('Waste Estimate from Population'!K$1,'Resin Fractions'!$A$24:$I$24,0)))*(VLOOKUP($A479,'Waste Per Capita'!$A$3:$C$18,3,FALSE))*$C479</f>
        <v>3553.4854759529908</v>
      </c>
    </row>
    <row r="480" spans="1:11" x14ac:dyDescent="0.2">
      <c r="A480" s="13">
        <v>2012</v>
      </c>
      <c r="B480" s="68" t="s">
        <v>89</v>
      </c>
      <c r="C480" s="70">
        <v>21340</v>
      </c>
      <c r="D480" s="75">
        <f>(INDEX('Resin Fractions'!$A$24:$I$41,MATCH('Waste Estimate from Population'!$A480,'Resin Fractions'!$A$24:$A$41,0),MATCH('Waste Estimate from Population'!D$1,'Resin Fractions'!$A$24:$I$24,0)))*(VLOOKUP($A480,'Waste Per Capita'!$A$3:$C$18,3,FALSE))*$C480</f>
        <v>147.93457486688052</v>
      </c>
      <c r="E480" s="75">
        <f>(INDEX('Resin Fractions'!$A$24:$I$41,MATCH('Waste Estimate from Population'!$A480,'Resin Fractions'!$A$24:$A$41,0),MATCH('Waste Estimate from Population'!E$1,'Resin Fractions'!$A$24:$I$24,0)))*(VLOOKUP($A480,'Waste Per Capita'!$A$3:$C$18,3,FALSE))*$C480</f>
        <v>269.92691098283859</v>
      </c>
      <c r="F480" s="75">
        <f>(INDEX('Resin Fractions'!$A$24:$I$41,MATCH('Waste Estimate from Population'!$A480,'Resin Fractions'!$A$24:$A$41,0),MATCH('Waste Estimate from Population'!F$1,'Resin Fractions'!$A$24:$I$24,0)))*(VLOOKUP($A480,'Waste Per Capita'!$A$3:$C$18,3,FALSE))*$C480</f>
        <v>367.05000174105299</v>
      </c>
      <c r="G480" s="75">
        <f>(INDEX('Resin Fractions'!$A$24:$I$41,MATCH('Waste Estimate from Population'!$A480,'Resin Fractions'!$A$24:$A$41,0),MATCH('Waste Estimate from Population'!G$1,'Resin Fractions'!$A$24:$I$24,0)))*(VLOOKUP($A480,'Waste Per Capita'!$A$3:$C$18,3,FALSE))*$C480</f>
        <v>570.30339025347496</v>
      </c>
      <c r="H480" s="75">
        <f>(INDEX('Resin Fractions'!$A$24:$I$41,MATCH('Waste Estimate from Population'!$A480,'Resin Fractions'!$A$24:$A$41,0),MATCH('Waste Estimate from Population'!H$1,'Resin Fractions'!$A$24:$I$24,0)))*(VLOOKUP($A480,'Waste Per Capita'!$A$3:$C$18,3,FALSE))*$C480</f>
        <v>32.270359338437018</v>
      </c>
      <c r="I480" s="75">
        <f>(INDEX('Resin Fractions'!$A$24:$I$41,MATCH('Waste Estimate from Population'!$A480,'Resin Fractions'!$A$24:$A$41,0),MATCH('Waste Estimate from Population'!I$1,'Resin Fractions'!$A$24:$I$24,0)))*(VLOOKUP($A480,'Waste Per Capita'!$A$3:$C$18,3,FALSE))*$C480</f>
        <v>95.048964223133723</v>
      </c>
      <c r="J480" s="75">
        <f>(INDEX('Resin Fractions'!$A$24:$I$41,MATCH('Waste Estimate from Population'!$A480,'Resin Fractions'!$A$24:$A$41,0),MATCH('Waste Estimate from Population'!J$1,'Resin Fractions'!$A$24:$I$24,0)))*(VLOOKUP($A480,'Waste Per Capita'!$A$3:$C$18,3,FALSE))*$C480</f>
        <v>184.23606536130086</v>
      </c>
      <c r="K480" s="75">
        <f>(INDEX('Resin Fractions'!$A$24:$I$41,MATCH('Waste Estimate from Population'!$A480,'Resin Fractions'!$A$24:$A$41,0),MATCH('Waste Estimate from Population'!K$1,'Resin Fractions'!$A$24:$I$24,0)))*(VLOOKUP($A480,'Waste Per Capita'!$A$3:$C$18,3,FALSE))*$C480</f>
        <v>1666.7702667671185</v>
      </c>
    </row>
    <row r="481" spans="1:11" x14ac:dyDescent="0.2">
      <c r="A481" s="13">
        <v>2012</v>
      </c>
      <c r="B481" s="68" t="s">
        <v>90</v>
      </c>
      <c r="C481" s="70">
        <v>1072470</v>
      </c>
      <c r="D481" s="75">
        <f>(INDEX('Resin Fractions'!$A$24:$I$41,MATCH('Waste Estimate from Population'!$A481,'Resin Fractions'!$A$24:$A$41,0),MATCH('Waste Estimate from Population'!D$1,'Resin Fractions'!$A$24:$I$24,0)))*(VLOOKUP($A481,'Waste Per Capita'!$A$3:$C$18,3,FALSE))*$C481</f>
        <v>7434.6482430873166</v>
      </c>
      <c r="E481" s="75">
        <f>(INDEX('Resin Fractions'!$A$24:$I$41,MATCH('Waste Estimate from Population'!$A481,'Resin Fractions'!$A$24:$A$41,0),MATCH('Waste Estimate from Population'!E$1,'Resin Fractions'!$A$24:$I$24,0)))*(VLOOKUP($A481,'Waste Per Capita'!$A$3:$C$18,3,FALSE))*$C481</f>
        <v>13565.534874496951</v>
      </c>
      <c r="F481" s="75">
        <f>(INDEX('Resin Fractions'!$A$24:$I$41,MATCH('Waste Estimate from Population'!$A481,'Resin Fractions'!$A$24:$A$41,0),MATCH('Waste Estimate from Population'!F$1,'Resin Fractions'!$A$24:$I$24,0)))*(VLOOKUP($A481,'Waste Per Capita'!$A$3:$C$18,3,FALSE))*$C481</f>
        <v>18446.584600151222</v>
      </c>
      <c r="G481" s="75">
        <f>(INDEX('Resin Fractions'!$A$24:$I$41,MATCH('Waste Estimate from Population'!$A481,'Resin Fractions'!$A$24:$A$41,0),MATCH('Waste Estimate from Population'!G$1,'Resin Fractions'!$A$24:$I$24,0)))*(VLOOKUP($A481,'Waste Per Capita'!$A$3:$C$18,3,FALSE))*$C481</f>
        <v>28661.353183933661</v>
      </c>
      <c r="H481" s="75">
        <f>(INDEX('Resin Fractions'!$A$24:$I$41,MATCH('Waste Estimate from Population'!$A481,'Resin Fractions'!$A$24:$A$41,0),MATCH('Waste Estimate from Population'!H$1,'Resin Fractions'!$A$24:$I$24,0)))*(VLOOKUP($A481,'Waste Per Capita'!$A$3:$C$18,3,FALSE))*$C481</f>
        <v>1621.789703828189</v>
      </c>
      <c r="I481" s="75">
        <f>(INDEX('Resin Fractions'!$A$24:$I$41,MATCH('Waste Estimate from Population'!$A481,'Resin Fractions'!$A$24:$A$41,0),MATCH('Waste Estimate from Population'!I$1,'Resin Fractions'!$A$24:$I$24,0)))*(VLOOKUP($A481,'Waste Per Capita'!$A$3:$C$18,3,FALSE))*$C481</f>
        <v>4776.811746034874</v>
      </c>
      <c r="J481" s="75">
        <f>(INDEX('Resin Fractions'!$A$24:$I$41,MATCH('Waste Estimate from Population'!$A481,'Resin Fractions'!$A$24:$A$41,0),MATCH('Waste Estimate from Population'!J$1,'Resin Fractions'!$A$24:$I$24,0)))*(VLOOKUP($A481,'Waste Per Capita'!$A$3:$C$18,3,FALSE))*$C481</f>
        <v>9259.027789036285</v>
      </c>
      <c r="K481" s="75">
        <f>(INDEX('Resin Fractions'!$A$24:$I$41,MATCH('Waste Estimate from Population'!$A481,'Resin Fractions'!$A$24:$A$41,0),MATCH('Waste Estimate from Population'!K$1,'Resin Fractions'!$A$24:$I$24,0)))*(VLOOKUP($A481,'Waste Per Capita'!$A$3:$C$18,3,FALSE))*$C481</f>
        <v>83765.750140568489</v>
      </c>
    </row>
    <row r="482" spans="1:11" x14ac:dyDescent="0.2">
      <c r="A482" s="13">
        <v>2012</v>
      </c>
      <c r="B482" s="68" t="s">
        <v>91</v>
      </c>
      <c r="C482" s="70">
        <v>28108</v>
      </c>
      <c r="D482" s="75">
        <f>(INDEX('Resin Fractions'!$A$24:$I$41,MATCH('Waste Estimate from Population'!$A482,'Resin Fractions'!$A$24:$A$41,0),MATCH('Waste Estimate from Population'!D$1,'Resin Fractions'!$A$24:$I$24,0)))*(VLOOKUP($A482,'Waste Per Capita'!$A$3:$C$18,3,FALSE))*$C482</f>
        <v>194.85215699898208</v>
      </c>
      <c r="E482" s="75">
        <f>(INDEX('Resin Fractions'!$A$24:$I$41,MATCH('Waste Estimate from Population'!$A482,'Resin Fractions'!$A$24:$A$41,0),MATCH('Waste Estimate from Population'!E$1,'Resin Fractions'!$A$24:$I$24,0)))*(VLOOKUP($A482,'Waste Per Capita'!$A$3:$C$18,3,FALSE))*$C482</f>
        <v>355.53447112959827</v>
      </c>
      <c r="F482" s="75">
        <f>(INDEX('Resin Fractions'!$A$24:$I$41,MATCH('Waste Estimate from Population'!$A482,'Resin Fractions'!$A$24:$A$41,0),MATCH('Waste Estimate from Population'!F$1,'Resin Fractions'!$A$24:$I$24,0)))*(VLOOKUP($A482,'Waste Per Capita'!$A$3:$C$18,3,FALSE))*$C482</f>
        <v>483.4602365950102</v>
      </c>
      <c r="G482" s="75">
        <f>(INDEX('Resin Fractions'!$A$24:$I$41,MATCH('Waste Estimate from Population'!$A482,'Resin Fractions'!$A$24:$A$41,0),MATCH('Waste Estimate from Population'!G$1,'Resin Fractions'!$A$24:$I$24,0)))*(VLOOKUP($A482,'Waste Per Capita'!$A$3:$C$18,3,FALSE))*$C482</f>
        <v>751.1756182401441</v>
      </c>
      <c r="H482" s="75">
        <f>(INDEX('Resin Fractions'!$A$24:$I$41,MATCH('Waste Estimate from Population'!$A482,'Resin Fractions'!$A$24:$A$41,0),MATCH('Waste Estimate from Population'!H$1,'Resin Fractions'!$A$24:$I$24,0)))*(VLOOKUP($A482,'Waste Per Capita'!$A$3:$C$18,3,FALSE))*$C482</f>
        <v>42.504932534432413</v>
      </c>
      <c r="I482" s="75">
        <f>(INDEX('Resin Fractions'!$A$24:$I$41,MATCH('Waste Estimate from Population'!$A482,'Resin Fractions'!$A$24:$A$41,0),MATCH('Waste Estimate from Population'!I$1,'Resin Fractions'!$A$24:$I$24,0)))*(VLOOKUP($A482,'Waste Per Capita'!$A$3:$C$18,3,FALSE))*$C482</f>
        <v>125.19382785303854</v>
      </c>
      <c r="J482" s="75">
        <f>(INDEX('Resin Fractions'!$A$24:$I$41,MATCH('Waste Estimate from Population'!$A482,'Resin Fractions'!$A$24:$A$41,0),MATCH('Waste Estimate from Population'!J$1,'Resin Fractions'!$A$24:$I$24,0)))*(VLOOKUP($A482,'Waste Per Capita'!$A$3:$C$18,3,FALSE))*$C482</f>
        <v>242.66669752462252</v>
      </c>
      <c r="K482" s="75">
        <f>(INDEX('Resin Fractions'!$A$24:$I$41,MATCH('Waste Estimate from Population'!$A482,'Resin Fractions'!$A$24:$A$41,0),MATCH('Waste Estimate from Population'!K$1,'Resin Fractions'!$A$24:$I$24,0)))*(VLOOKUP($A482,'Waste Per Capita'!$A$3:$C$18,3,FALSE))*$C482</f>
        <v>2195.387940875828</v>
      </c>
    </row>
    <row r="483" spans="1:11" x14ac:dyDescent="0.2">
      <c r="A483" s="13">
        <v>2012</v>
      </c>
      <c r="B483" s="68" t="s">
        <v>92</v>
      </c>
      <c r="C483" s="70">
        <v>180717</v>
      </c>
      <c r="D483" s="75">
        <f>(INDEX('Resin Fractions'!$A$24:$I$41,MATCH('Waste Estimate from Population'!$A483,'Resin Fractions'!$A$24:$A$41,0),MATCH('Waste Estimate from Population'!D$1,'Resin Fractions'!$A$24:$I$24,0)))*(VLOOKUP($A483,'Waste Per Capita'!$A$3:$C$18,3,FALSE))*$C483</f>
        <v>1252.7784707693554</v>
      </c>
      <c r="E483" s="75">
        <f>(INDEX('Resin Fractions'!$A$24:$I$41,MATCH('Waste Estimate from Population'!$A483,'Resin Fractions'!$A$24:$A$41,0),MATCH('Waste Estimate from Population'!E$1,'Resin Fractions'!$A$24:$I$24,0)))*(VLOOKUP($A483,'Waste Per Capita'!$A$3:$C$18,3,FALSE))*$C483</f>
        <v>2285.8660530499365</v>
      </c>
      <c r="F483" s="75">
        <f>(INDEX('Resin Fractions'!$A$24:$I$41,MATCH('Waste Estimate from Population'!$A483,'Resin Fractions'!$A$24:$A$41,0),MATCH('Waste Estimate from Population'!F$1,'Resin Fractions'!$A$24:$I$24,0)))*(VLOOKUP($A483,'Waste Per Capita'!$A$3:$C$18,3,FALSE))*$C483</f>
        <v>3108.3493516700032</v>
      </c>
      <c r="G483" s="75">
        <f>(INDEX('Resin Fractions'!$A$24:$I$41,MATCH('Waste Estimate from Population'!$A483,'Resin Fractions'!$A$24:$A$41,0),MATCH('Waste Estimate from Population'!G$1,'Resin Fractions'!$A$24:$I$24,0)))*(VLOOKUP($A483,'Waste Per Capita'!$A$3:$C$18,3,FALSE))*$C483</f>
        <v>4829.5931479117735</v>
      </c>
      <c r="H483" s="75">
        <f>(INDEX('Resin Fractions'!$A$24:$I$41,MATCH('Waste Estimate from Population'!$A483,'Resin Fractions'!$A$24:$A$41,0),MATCH('Waste Estimate from Population'!H$1,'Resin Fractions'!$A$24:$I$24,0)))*(VLOOKUP($A483,'Waste Per Capita'!$A$3:$C$18,3,FALSE))*$C483</f>
        <v>273.28034341913417</v>
      </c>
      <c r="I483" s="75">
        <f>(INDEX('Resin Fractions'!$A$24:$I$41,MATCH('Waste Estimate from Population'!$A483,'Resin Fractions'!$A$24:$A$41,0),MATCH('Waste Estimate from Population'!I$1,'Resin Fractions'!$A$24:$I$24,0)))*(VLOOKUP($A483,'Waste Per Capita'!$A$3:$C$18,3,FALSE))*$C483</f>
        <v>804.91863484123974</v>
      </c>
      <c r="J483" s="75">
        <f>(INDEX('Resin Fractions'!$A$24:$I$41,MATCH('Waste Estimate from Population'!$A483,'Resin Fractions'!$A$24:$A$41,0),MATCH('Waste Estimate from Population'!J$1,'Resin Fractions'!$A$24:$I$24,0)))*(VLOOKUP($A483,'Waste Per Capita'!$A$3:$C$18,3,FALSE))*$C483</f>
        <v>1560.1962991517435</v>
      </c>
      <c r="K483" s="75">
        <f>(INDEX('Resin Fractions'!$A$24:$I$41,MATCH('Waste Estimate from Population'!$A483,'Resin Fractions'!$A$24:$A$41,0),MATCH('Waste Estimate from Population'!K$1,'Resin Fractions'!$A$24:$I$24,0)))*(VLOOKUP($A483,'Waste Per Capita'!$A$3:$C$18,3,FALSE))*$C483</f>
        <v>14114.982300813184</v>
      </c>
    </row>
    <row r="484" spans="1:11" x14ac:dyDescent="0.2">
      <c r="A484" s="13">
        <v>2012</v>
      </c>
      <c r="B484" s="68" t="s">
        <v>93</v>
      </c>
      <c r="C484" s="70">
        <v>948123</v>
      </c>
      <c r="D484" s="75">
        <f>(INDEX('Resin Fractions'!$A$24:$I$41,MATCH('Waste Estimate from Population'!$A484,'Resin Fractions'!$A$24:$A$41,0),MATCH('Waste Estimate from Population'!D$1,'Resin Fractions'!$A$24:$I$24,0)))*(VLOOKUP($A484,'Waste Per Capita'!$A$3:$C$18,3,FALSE))*$C484</f>
        <v>6572.6416554129028</v>
      </c>
      <c r="E484" s="75">
        <f>(INDEX('Resin Fractions'!$A$24:$I$41,MATCH('Waste Estimate from Population'!$A484,'Resin Fractions'!$A$24:$A$41,0),MATCH('Waste Estimate from Population'!E$1,'Resin Fractions'!$A$24:$I$24,0)))*(VLOOKUP($A484,'Waste Per Capita'!$A$3:$C$18,3,FALSE))*$C484</f>
        <v>11992.685689867942</v>
      </c>
      <c r="F484" s="75">
        <f>(INDEX('Resin Fractions'!$A$24:$I$41,MATCH('Waste Estimate from Population'!$A484,'Resin Fractions'!$A$24:$A$41,0),MATCH('Waste Estimate from Population'!F$1,'Resin Fractions'!$A$24:$I$24,0)))*(VLOOKUP($A484,'Waste Per Capita'!$A$3:$C$18,3,FALSE))*$C484</f>
        <v>16307.804536116793</v>
      </c>
      <c r="G484" s="75">
        <f>(INDEX('Resin Fractions'!$A$24:$I$41,MATCH('Waste Estimate from Population'!$A484,'Resin Fractions'!$A$24:$A$41,0),MATCH('Waste Estimate from Population'!G$1,'Resin Fractions'!$A$24:$I$24,0)))*(VLOOKUP($A484,'Waste Per Capita'!$A$3:$C$18,3,FALSE))*$C484</f>
        <v>25338.226863978231</v>
      </c>
      <c r="H484" s="75">
        <f>(INDEX('Resin Fractions'!$A$24:$I$41,MATCH('Waste Estimate from Population'!$A484,'Resin Fractions'!$A$24:$A$41,0),MATCH('Waste Estimate from Population'!H$1,'Resin Fractions'!$A$24:$I$24,0)))*(VLOOKUP($A484,'Waste Per Capita'!$A$3:$C$18,3,FALSE))*$C484</f>
        <v>1433.7521043597433</v>
      </c>
      <c r="I484" s="75">
        <f>(INDEX('Resin Fractions'!$A$24:$I$41,MATCH('Waste Estimate from Population'!$A484,'Resin Fractions'!$A$24:$A$41,0),MATCH('Waste Estimate from Population'!I$1,'Resin Fractions'!$A$24:$I$24,0)))*(VLOOKUP($A484,'Waste Per Capita'!$A$3:$C$18,3,FALSE))*$C484</f>
        <v>4222.9666872600847</v>
      </c>
      <c r="J484" s="75">
        <f>(INDEX('Resin Fractions'!$A$24:$I$41,MATCH('Waste Estimate from Population'!$A484,'Resin Fractions'!$A$24:$A$41,0),MATCH('Waste Estimate from Population'!J$1,'Resin Fractions'!$A$24:$I$24,0)))*(VLOOKUP($A484,'Waste Per Capita'!$A$3:$C$18,3,FALSE))*$C484</f>
        <v>8185.494423549796</v>
      </c>
      <c r="K484" s="75">
        <f>(INDEX('Resin Fractions'!$A$24:$I$41,MATCH('Waste Estimate from Population'!$A484,'Resin Fractions'!$A$24:$A$41,0),MATCH('Waste Estimate from Population'!K$1,'Resin Fractions'!$A$24:$I$24,0)))*(VLOOKUP($A484,'Waste Per Capita'!$A$3:$C$18,3,FALSE))*$C484</f>
        <v>74053.571960545494</v>
      </c>
    </row>
    <row r="485" spans="1:11" x14ac:dyDescent="0.2">
      <c r="A485" s="13">
        <v>2012</v>
      </c>
      <c r="B485" s="68" t="s">
        <v>94</v>
      </c>
      <c r="C485" s="70">
        <v>28243</v>
      </c>
      <c r="D485" s="75">
        <f>(INDEX('Resin Fractions'!$A$24:$I$41,MATCH('Waste Estimate from Population'!$A485,'Resin Fractions'!$A$24:$A$41,0),MATCH('Waste Estimate from Population'!D$1,'Resin Fractions'!$A$24:$I$24,0)))*(VLOOKUP($A485,'Waste Per Capita'!$A$3:$C$18,3,FALSE))*$C485</f>
        <v>195.78801302555325</v>
      </c>
      <c r="E485" s="75">
        <f>(INDEX('Resin Fractions'!$A$24:$I$41,MATCH('Waste Estimate from Population'!$A485,'Resin Fractions'!$A$24:$A$41,0),MATCH('Waste Estimate from Population'!E$1,'Resin Fractions'!$A$24:$I$24,0)))*(VLOOKUP($A485,'Waste Per Capita'!$A$3:$C$18,3,FALSE))*$C485</f>
        <v>357.24206873890864</v>
      </c>
      <c r="F485" s="75">
        <f>(INDEX('Resin Fractions'!$A$24:$I$41,MATCH('Waste Estimate from Population'!$A485,'Resin Fractions'!$A$24:$A$41,0),MATCH('Waste Estimate from Population'!F$1,'Resin Fractions'!$A$24:$I$24,0)))*(VLOOKUP($A485,'Waste Per Capita'!$A$3:$C$18,3,FALSE))*$C485</f>
        <v>485.78224925832052</v>
      </c>
      <c r="G485" s="75">
        <f>(INDEX('Resin Fractions'!$A$24:$I$41,MATCH('Waste Estimate from Population'!$A485,'Resin Fractions'!$A$24:$A$41,0),MATCH('Waste Estimate from Population'!G$1,'Resin Fractions'!$A$24:$I$24,0)))*(VLOOKUP($A485,'Waste Per Capita'!$A$3:$C$18,3,FALSE))*$C485</f>
        <v>754.7834419366867</v>
      </c>
      <c r="H485" s="75">
        <f>(INDEX('Resin Fractions'!$A$24:$I$41,MATCH('Waste Estimate from Population'!$A485,'Resin Fractions'!$A$24:$A$41,0),MATCH('Waste Estimate from Population'!H$1,'Resin Fractions'!$A$24:$I$24,0)))*(VLOOKUP($A485,'Waste Per Capita'!$A$3:$C$18,3,FALSE))*$C485</f>
        <v>42.709079606161048</v>
      </c>
      <c r="I485" s="75">
        <f>(INDEX('Resin Fractions'!$A$24:$I$41,MATCH('Waste Estimate from Population'!$A485,'Resin Fractions'!$A$24:$A$41,0),MATCH('Waste Estimate from Population'!I$1,'Resin Fractions'!$A$24:$I$24,0)))*(VLOOKUP($A485,'Waste Per Capita'!$A$3:$C$18,3,FALSE))*$C485</f>
        <v>125.79512167544355</v>
      </c>
      <c r="J485" s="75">
        <f>(INDEX('Resin Fractions'!$A$24:$I$41,MATCH('Waste Estimate from Population'!$A485,'Resin Fractions'!$A$24:$A$41,0),MATCH('Waste Estimate from Population'!J$1,'Resin Fractions'!$A$24:$I$24,0)))*(VLOOKUP($A485,'Waste Per Capita'!$A$3:$C$18,3,FALSE))*$C485</f>
        <v>243.83220215553982</v>
      </c>
      <c r="K485" s="75">
        <f>(INDEX('Resin Fractions'!$A$24:$I$41,MATCH('Waste Estimate from Population'!$A485,'Resin Fractions'!$A$24:$A$41,0),MATCH('Waste Estimate from Population'!K$1,'Resin Fractions'!$A$24:$I$24,0)))*(VLOOKUP($A485,'Waste Per Capita'!$A$3:$C$18,3,FALSE))*$C485</f>
        <v>2205.9321763966132</v>
      </c>
    </row>
    <row r="486" spans="1:11" x14ac:dyDescent="0.2">
      <c r="A486" s="13">
        <v>2012</v>
      </c>
      <c r="B486" s="68" t="s">
        <v>95</v>
      </c>
      <c r="C486" s="70">
        <v>135219</v>
      </c>
      <c r="D486" s="75">
        <f>(INDEX('Resin Fractions'!$A$24:$I$41,MATCH('Waste Estimate from Population'!$A486,'Resin Fractions'!$A$24:$A$41,0),MATCH('Waste Estimate from Population'!D$1,'Resin Fractions'!$A$24:$I$24,0)))*(VLOOKUP($A486,'Waste Per Capita'!$A$3:$C$18,3,FALSE))*$C486</f>
        <v>937.37419301427906</v>
      </c>
      <c r="E486" s="75">
        <f>(INDEX('Resin Fractions'!$A$24:$I$41,MATCH('Waste Estimate from Population'!$A486,'Resin Fractions'!$A$24:$A$41,0),MATCH('Waste Estimate from Population'!E$1,'Resin Fractions'!$A$24:$I$24,0)))*(VLOOKUP($A486,'Waste Per Capita'!$A$3:$C$18,3,FALSE))*$C486</f>
        <v>1710.3677120988029</v>
      </c>
      <c r="F486" s="75">
        <f>(INDEX('Resin Fractions'!$A$24:$I$41,MATCH('Waste Estimate from Population'!$A486,'Resin Fractions'!$A$24:$A$41,0),MATCH('Waste Estimate from Population'!F$1,'Resin Fractions'!$A$24:$I$24,0)))*(VLOOKUP($A486,'Waste Per Capita'!$A$3:$C$18,3,FALSE))*$C486</f>
        <v>2325.7794838530199</v>
      </c>
      <c r="G486" s="75">
        <f>(INDEX('Resin Fractions'!$A$24:$I$41,MATCH('Waste Estimate from Population'!$A486,'Resin Fractions'!$A$24:$A$41,0),MATCH('Waste Estimate from Population'!G$1,'Resin Fractions'!$A$24:$I$24,0)))*(VLOOKUP($A486,'Waste Per Capita'!$A$3:$C$18,3,FALSE))*$C486</f>
        <v>3613.6763883169933</v>
      </c>
      <c r="H486" s="75">
        <f>(INDEX('Resin Fractions'!$A$24:$I$41,MATCH('Waste Estimate from Population'!$A486,'Resin Fractions'!$A$24:$A$41,0),MATCH('Waste Estimate from Population'!H$1,'Resin Fractions'!$A$24:$I$24,0)))*(VLOOKUP($A486,'Waste Per Capita'!$A$3:$C$18,3,FALSE))*$C486</f>
        <v>204.47824364499135</v>
      </c>
      <c r="I486" s="75">
        <f>(INDEX('Resin Fractions'!$A$24:$I$41,MATCH('Waste Estimate from Population'!$A486,'Resin Fractions'!$A$24:$A$41,0),MATCH('Waste Estimate from Population'!I$1,'Resin Fractions'!$A$24:$I$24,0)))*(VLOOKUP($A486,'Waste Per Capita'!$A$3:$C$18,3,FALSE))*$C486</f>
        <v>602.26925460580685</v>
      </c>
      <c r="J486" s="75">
        <f>(INDEX('Resin Fractions'!$A$24:$I$41,MATCH('Waste Estimate from Population'!$A486,'Resin Fractions'!$A$24:$A$41,0),MATCH('Waste Estimate from Population'!J$1,'Resin Fractions'!$A$24:$I$24,0)))*(VLOOKUP($A486,'Waste Per Capita'!$A$3:$C$18,3,FALSE))*$C486</f>
        <v>1167.3953384296972</v>
      </c>
      <c r="K486" s="75">
        <f>(INDEX('Resin Fractions'!$A$24:$I$41,MATCH('Waste Estimate from Population'!$A486,'Resin Fractions'!$A$24:$A$41,0),MATCH('Waste Estimate from Population'!K$1,'Resin Fractions'!$A$24:$I$24,0)))*(VLOOKUP($A486,'Waste Per Capita'!$A$3:$C$18,3,FALSE))*$C486</f>
        <v>10561.34061396359</v>
      </c>
    </row>
    <row r="487" spans="1:11" x14ac:dyDescent="0.2">
      <c r="A487" s="13">
        <v>2012</v>
      </c>
      <c r="B487" s="68" t="s">
        <v>96</v>
      </c>
      <c r="C487" s="70">
        <v>179106</v>
      </c>
      <c r="D487" s="75">
        <f>(INDEX('Resin Fractions'!$A$24:$I$41,MATCH('Waste Estimate from Population'!$A487,'Resin Fractions'!$A$24:$A$41,0),MATCH('Waste Estimate from Population'!D$1,'Resin Fractions'!$A$24:$I$24,0)))*(VLOOKUP($A487,'Waste Per Capita'!$A$3:$C$18,3,FALSE))*$C487</f>
        <v>1241.6105888522727</v>
      </c>
      <c r="E487" s="75">
        <f>(INDEX('Resin Fractions'!$A$24:$I$41,MATCH('Waste Estimate from Population'!$A487,'Resin Fractions'!$A$24:$A$41,0),MATCH('Waste Estimate from Population'!E$1,'Resin Fractions'!$A$24:$I$24,0)))*(VLOOKUP($A487,'Waste Per Capita'!$A$3:$C$18,3,FALSE))*$C487</f>
        <v>2265.4887215788326</v>
      </c>
      <c r="F487" s="75">
        <f>(INDEX('Resin Fractions'!$A$24:$I$41,MATCH('Waste Estimate from Population'!$A487,'Resin Fractions'!$A$24:$A$41,0),MATCH('Waste Estimate from Population'!F$1,'Resin Fractions'!$A$24:$I$24,0)))*(VLOOKUP($A487,'Waste Per Capita'!$A$3:$C$18,3,FALSE))*$C487</f>
        <v>3080.6400005545001</v>
      </c>
      <c r="G487" s="75">
        <f>(INDEX('Resin Fractions'!$A$24:$I$41,MATCH('Waste Estimate from Population'!$A487,'Resin Fractions'!$A$24:$A$41,0),MATCH('Waste Estimate from Population'!G$1,'Resin Fractions'!$A$24:$I$24,0)))*(VLOOKUP($A487,'Waste Per Capita'!$A$3:$C$18,3,FALSE))*$C487</f>
        <v>4786.5397851330317</v>
      </c>
      <c r="H487" s="75">
        <f>(INDEX('Resin Fractions'!$A$24:$I$41,MATCH('Waste Estimate from Population'!$A487,'Resin Fractions'!$A$24:$A$41,0),MATCH('Waste Estimate from Population'!H$1,'Resin Fractions'!$A$24:$I$24,0)))*(VLOOKUP($A487,'Waste Per Capita'!$A$3:$C$18,3,FALSE))*$C487</f>
        <v>270.84418836317246</v>
      </c>
      <c r="I487" s="75">
        <f>(INDEX('Resin Fractions'!$A$24:$I$41,MATCH('Waste Estimate from Population'!$A487,'Resin Fractions'!$A$24:$A$41,0),MATCH('Waste Estimate from Population'!I$1,'Resin Fractions'!$A$24:$I$24,0)))*(VLOOKUP($A487,'Waste Per Capita'!$A$3:$C$18,3,FALSE))*$C487</f>
        <v>797.74319522720657</v>
      </c>
      <c r="J487" s="75">
        <f>(INDEX('Resin Fractions'!$A$24:$I$41,MATCH('Waste Estimate from Population'!$A487,'Resin Fractions'!$A$24:$A$41,0),MATCH('Waste Estimate from Population'!J$1,'Resin Fractions'!$A$24:$I$24,0)))*(VLOOKUP($A487,'Waste Per Capita'!$A$3:$C$18,3,FALSE))*$C487</f>
        <v>1546.2879438894636</v>
      </c>
      <c r="K487" s="75">
        <f>(INDEX('Resin Fractions'!$A$24:$I$41,MATCH('Waste Estimate from Population'!$A487,'Resin Fractions'!$A$24:$A$41,0),MATCH('Waste Estimate from Population'!K$1,'Resin Fractions'!$A$24:$I$24,0)))*(VLOOKUP($A487,'Waste Per Capita'!$A$3:$C$18,3,FALSE))*$C487</f>
        <v>13989.154423598478</v>
      </c>
    </row>
    <row r="488" spans="1:11" x14ac:dyDescent="0.2">
      <c r="A488" s="13">
        <v>2012</v>
      </c>
      <c r="B488" s="68" t="s">
        <v>97</v>
      </c>
      <c r="C488" s="70">
        <v>18543</v>
      </c>
      <c r="D488" s="75">
        <f>(INDEX('Resin Fractions'!$A$24:$I$41,MATCH('Waste Estimate from Population'!$A488,'Resin Fractions'!$A$24:$A$41,0),MATCH('Waste Estimate from Population'!D$1,'Resin Fractions'!$A$24:$I$24,0)))*(VLOOKUP($A488,'Waste Per Capita'!$A$3:$C$18,3,FALSE))*$C488</f>
        <v>128.54502444969847</v>
      </c>
      <c r="E488" s="75">
        <f>(INDEX('Resin Fractions'!$A$24:$I$41,MATCH('Waste Estimate from Population'!$A488,'Resin Fractions'!$A$24:$A$41,0),MATCH('Waste Estimate from Population'!E$1,'Resin Fractions'!$A$24:$I$24,0)))*(VLOOKUP($A488,'Waste Per Capita'!$A$3:$C$18,3,FALSE))*$C488</f>
        <v>234.54801829216385</v>
      </c>
      <c r="F488" s="75">
        <f>(INDEX('Resin Fractions'!$A$24:$I$41,MATCH('Waste Estimate from Population'!$A488,'Resin Fractions'!$A$24:$A$41,0),MATCH('Waste Estimate from Population'!F$1,'Resin Fractions'!$A$24:$I$24,0)))*(VLOOKUP($A488,'Waste Per Capita'!$A$3:$C$18,3,FALSE))*$C488</f>
        <v>318.94133937602368</v>
      </c>
      <c r="G488" s="75">
        <f>(INDEX('Resin Fractions'!$A$24:$I$41,MATCH('Waste Estimate from Population'!$A488,'Resin Fractions'!$A$24:$A$41,0),MATCH('Waste Estimate from Population'!G$1,'Resin Fractions'!$A$24:$I$24,0)))*(VLOOKUP($A488,'Waste Per Capita'!$A$3:$C$18,3,FALSE))*$C488</f>
        <v>495.55462818510716</v>
      </c>
      <c r="H488" s="75">
        <f>(INDEX('Resin Fractions'!$A$24:$I$41,MATCH('Waste Estimate from Population'!$A488,'Resin Fractions'!$A$24:$A$41,0),MATCH('Waste Estimate from Population'!H$1,'Resin Fractions'!$A$24:$I$24,0)))*(VLOOKUP($A488,'Waste Per Capita'!$A$3:$C$18,3,FALSE))*$C488</f>
        <v>28.040734452326038</v>
      </c>
      <c r="I488" s="75">
        <f>(INDEX('Resin Fractions'!$A$24:$I$41,MATCH('Waste Estimate from Population'!$A488,'Resin Fractions'!$A$24:$A$41,0),MATCH('Waste Estimate from Population'!I$1,'Resin Fractions'!$A$24:$I$24,0)))*(VLOOKUP($A488,'Waste Per Capita'!$A$3:$C$18,3,FALSE))*$C488</f>
        <v>82.591047028564603</v>
      </c>
      <c r="J488" s="75">
        <f>(INDEX('Resin Fractions'!$A$24:$I$41,MATCH('Waste Estimate from Population'!$A488,'Resin Fractions'!$A$24:$A$41,0),MATCH('Waste Estimate from Population'!J$1,'Resin Fractions'!$A$24:$I$24,0)))*(VLOOKUP($A488,'Waste Per Capita'!$A$3:$C$18,3,FALSE))*$C488</f>
        <v>160.08853608222125</v>
      </c>
      <c r="K488" s="75">
        <f>(INDEX('Resin Fractions'!$A$24:$I$41,MATCH('Waste Estimate from Population'!$A488,'Resin Fractions'!$A$24:$A$41,0),MATCH('Waste Estimate from Population'!K$1,'Resin Fractions'!$A$24:$I$24,0)))*(VLOOKUP($A488,'Waste Per Capita'!$A$3:$C$18,3,FALSE))*$C488</f>
        <v>1448.3093278661049</v>
      </c>
    </row>
    <row r="489" spans="1:11" x14ac:dyDescent="0.2">
      <c r="A489" s="13">
        <v>2012</v>
      </c>
      <c r="B489" s="68" t="s">
        <v>98</v>
      </c>
      <c r="C489" s="70">
        <v>855275</v>
      </c>
      <c r="D489" s="75">
        <f>(INDEX('Resin Fractions'!$A$24:$I$41,MATCH('Waste Estimate from Population'!$A489,'Resin Fractions'!$A$24:$A$41,0),MATCH('Waste Estimate from Population'!D$1,'Resin Fractions'!$A$24:$I$24,0)))*(VLOOKUP($A489,'Waste Per Capita'!$A$3:$C$18,3,FALSE))*$C489</f>
        <v>5928.9945416715664</v>
      </c>
      <c r="E489" s="75">
        <f>(INDEX('Resin Fractions'!$A$24:$I$41,MATCH('Waste Estimate from Population'!$A489,'Resin Fractions'!$A$24:$A$41,0),MATCH('Waste Estimate from Population'!E$1,'Resin Fractions'!$A$24:$I$24,0)))*(VLOOKUP($A489,'Waste Per Capita'!$A$3:$C$18,3,FALSE))*$C489</f>
        <v>10818.263298540172</v>
      </c>
      <c r="F489" s="75">
        <f>(INDEX('Resin Fractions'!$A$24:$I$41,MATCH('Waste Estimate from Population'!$A489,'Resin Fractions'!$A$24:$A$41,0),MATCH('Waste Estimate from Population'!F$1,'Resin Fractions'!$A$24:$I$24,0)))*(VLOOKUP($A489,'Waste Per Capita'!$A$3:$C$18,3,FALSE))*$C489</f>
        <v>14710.81022676097</v>
      </c>
      <c r="G489" s="75">
        <f>(INDEX('Resin Fractions'!$A$24:$I$41,MATCH('Waste Estimate from Population'!$A489,'Resin Fractions'!$A$24:$A$41,0),MATCH('Waste Estimate from Population'!G$1,'Resin Fractions'!$A$24:$I$24,0)))*(VLOOKUP($A489,'Waste Per Capita'!$A$3:$C$18,3,FALSE))*$C489</f>
        <v>22856.899348596104</v>
      </c>
      <c r="H489" s="75">
        <f>(INDEX('Resin Fractions'!$A$24:$I$41,MATCH('Waste Estimate from Population'!$A489,'Resin Fractions'!$A$24:$A$41,0),MATCH('Waste Estimate from Population'!H$1,'Resin Fractions'!$A$24:$I$24,0)))*(VLOOKUP($A489,'Waste Per Capita'!$A$3:$C$18,3,FALSE))*$C489</f>
        <v>1293.347309427447</v>
      </c>
      <c r="I489" s="75">
        <f>(INDEX('Resin Fractions'!$A$24:$I$41,MATCH('Waste Estimate from Population'!$A489,'Resin Fractions'!$A$24:$A$41,0),MATCH('Waste Estimate from Population'!I$1,'Resin Fractions'!$A$24:$I$24,0)))*(VLOOKUP($A489,'Waste Per Capita'!$A$3:$C$18,3,FALSE))*$C489</f>
        <v>3809.4190663514851</v>
      </c>
      <c r="J489" s="75">
        <f>(INDEX('Resin Fractions'!$A$24:$I$41,MATCH('Waste Estimate from Population'!$A489,'Resin Fractions'!$A$24:$A$41,0),MATCH('Waste Estimate from Population'!J$1,'Resin Fractions'!$A$24:$I$24,0)))*(VLOOKUP($A489,'Waste Per Capita'!$A$3:$C$18,3,FALSE))*$C489</f>
        <v>7383.9035052430454</v>
      </c>
      <c r="K489" s="75">
        <f>(INDEX('Resin Fractions'!$A$24:$I$41,MATCH('Waste Estimate from Population'!$A489,'Resin Fractions'!$A$24:$A$41,0),MATCH('Waste Estimate from Population'!K$1,'Resin Fractions'!$A$24:$I$24,0)))*(VLOOKUP($A489,'Waste Per Capita'!$A$3:$C$18,3,FALSE))*$C489</f>
        <v>66801.637296590779</v>
      </c>
    </row>
    <row r="490" spans="1:11" x14ac:dyDescent="0.2">
      <c r="A490" s="13">
        <v>2012</v>
      </c>
      <c r="B490" s="68" t="s">
        <v>99</v>
      </c>
      <c r="C490" s="70">
        <v>151411</v>
      </c>
      <c r="D490" s="75">
        <f>(INDEX('Resin Fractions'!$A$24:$I$41,MATCH('Waste Estimate from Population'!$A490,'Resin Fractions'!$A$24:$A$41,0),MATCH('Waste Estimate from Population'!D$1,'Resin Fractions'!$A$24:$I$24,0)))*(VLOOKUP($A490,'Waste Per Capita'!$A$3:$C$18,3,FALSE))*$C490</f>
        <v>1049.621458067912</v>
      </c>
      <c r="E490" s="75">
        <f>(INDEX('Resin Fractions'!$A$24:$I$41,MATCH('Waste Estimate from Population'!$A490,'Resin Fractions'!$A$24:$A$41,0),MATCH('Waste Estimate from Population'!E$1,'Resin Fractions'!$A$24:$I$24,0)))*(VLOOKUP($A490,'Waste Per Capita'!$A$3:$C$18,3,FALSE))*$C490</f>
        <v>1915.1782342466063</v>
      </c>
      <c r="F490" s="75">
        <f>(INDEX('Resin Fractions'!$A$24:$I$41,MATCH('Waste Estimate from Population'!$A490,'Resin Fractions'!$A$24:$A$41,0),MATCH('Waste Estimate from Population'!F$1,'Resin Fractions'!$A$24:$I$24,0)))*(VLOOKUP($A490,'Waste Per Capita'!$A$3:$C$18,3,FALSE))*$C490</f>
        <v>2604.2834026998394</v>
      </c>
      <c r="G490" s="75">
        <f>(INDEX('Resin Fractions'!$A$24:$I$41,MATCH('Waste Estimate from Population'!$A490,'Resin Fractions'!$A$24:$A$41,0),MATCH('Waste Estimate from Population'!G$1,'Resin Fractions'!$A$24:$I$24,0)))*(VLOOKUP($A490,'Waste Per Capita'!$A$3:$C$18,3,FALSE))*$C490</f>
        <v>4046.4014349423105</v>
      </c>
      <c r="H490" s="75">
        <f>(INDEX('Resin Fractions'!$A$24:$I$41,MATCH('Waste Estimate from Population'!$A490,'Resin Fractions'!$A$24:$A$41,0),MATCH('Waste Estimate from Population'!H$1,'Resin Fractions'!$A$24:$I$24,0)))*(VLOOKUP($A490,'Waste Per Capita'!$A$3:$C$18,3,FALSE))*$C490</f>
        <v>228.96379464817656</v>
      </c>
      <c r="I490" s="75">
        <f>(INDEX('Resin Fractions'!$A$24:$I$41,MATCH('Waste Estimate from Population'!$A490,'Resin Fractions'!$A$24:$A$41,0),MATCH('Waste Estimate from Population'!I$1,'Resin Fractions'!$A$24:$I$24,0)))*(VLOOKUP($A490,'Waste Per Capita'!$A$3:$C$18,3,FALSE))*$C490</f>
        <v>674.38888106789591</v>
      </c>
      <c r="J490" s="75">
        <f>(INDEX('Resin Fractions'!$A$24:$I$41,MATCH('Waste Estimate from Population'!$A490,'Resin Fractions'!$A$24:$A$41,0),MATCH('Waste Estimate from Population'!J$1,'Resin Fractions'!$A$24:$I$24,0)))*(VLOOKUP($A490,'Waste Per Capita'!$A$3:$C$18,3,FALSE))*$C490</f>
        <v>1307.1868271986843</v>
      </c>
      <c r="K490" s="75">
        <f>(INDEX('Resin Fractions'!$A$24:$I$41,MATCH('Waste Estimate from Population'!$A490,'Resin Fractions'!$A$24:$A$41,0),MATCH('Waste Estimate from Population'!K$1,'Resin Fractions'!$A$24:$I$24,0)))*(VLOOKUP($A490,'Waste Per Capita'!$A$3:$C$18,3,FALSE))*$C490</f>
        <v>11826.024032871424</v>
      </c>
    </row>
    <row r="491" spans="1:11" x14ac:dyDescent="0.2">
      <c r="A491" s="13">
        <v>2012</v>
      </c>
      <c r="B491" s="68" t="s">
        <v>100</v>
      </c>
      <c r="C491" s="70">
        <v>64829</v>
      </c>
      <c r="D491" s="75">
        <f>(INDEX('Resin Fractions'!$A$24:$I$41,MATCH('Waste Estimate from Population'!$A491,'Resin Fractions'!$A$24:$A$41,0),MATCH('Waste Estimate from Population'!D$1,'Resin Fractions'!$A$24:$I$24,0)))*(VLOOKUP($A491,'Waste Per Capita'!$A$3:$C$18,3,FALSE))*$C491</f>
        <v>449.4119284932051</v>
      </c>
      <c r="E491" s="75">
        <f>(INDEX('Resin Fractions'!$A$24:$I$41,MATCH('Waste Estimate from Population'!$A491,'Resin Fractions'!$A$24:$A$41,0),MATCH('Waste Estimate from Population'!E$1,'Resin Fractions'!$A$24:$I$24,0)))*(VLOOKUP($A491,'Waste Per Capita'!$A$3:$C$18,3,FALSE))*$C491</f>
        <v>820.01366973319796</v>
      </c>
      <c r="F491" s="75">
        <f>(INDEX('Resin Fractions'!$A$24:$I$41,MATCH('Waste Estimate from Population'!$A491,'Resin Fractions'!$A$24:$A$41,0),MATCH('Waste Estimate from Population'!F$1,'Resin Fractions'!$A$24:$I$24,0)))*(VLOOKUP($A491,'Waste Per Capita'!$A$3:$C$18,3,FALSE))*$C491</f>
        <v>1115.0648811092185</v>
      </c>
      <c r="G491" s="75">
        <f>(INDEX('Resin Fractions'!$A$24:$I$41,MATCH('Waste Estimate from Population'!$A491,'Resin Fractions'!$A$24:$A$41,0),MATCH('Waste Estimate from Population'!G$1,'Resin Fractions'!$A$24:$I$24,0)))*(VLOOKUP($A491,'Waste Per Capita'!$A$3:$C$18,3,FALSE))*$C491</f>
        <v>1732.5303883197062</v>
      </c>
      <c r="H491" s="75">
        <f>(INDEX('Resin Fractions'!$A$24:$I$41,MATCH('Waste Estimate from Population'!$A491,'Resin Fractions'!$A$24:$A$41,0),MATCH('Waste Estimate from Population'!H$1,'Resin Fractions'!$A$24:$I$24,0)))*(VLOOKUP($A491,'Waste Per Capita'!$A$3:$C$18,3,FALSE))*$C491</f>
        <v>98.034448245151523</v>
      </c>
      <c r="I491" s="75">
        <f>(INDEX('Resin Fractions'!$A$24:$I$41,MATCH('Waste Estimate from Population'!$A491,'Resin Fractions'!$A$24:$A$41,0),MATCH('Waste Estimate from Population'!I$1,'Resin Fractions'!$A$24:$I$24,0)))*(VLOOKUP($A491,'Waste Per Capita'!$A$3:$C$18,3,FALSE))*$C491</f>
        <v>288.75020157551711</v>
      </c>
      <c r="J491" s="75">
        <f>(INDEX('Resin Fractions'!$A$24:$I$41,MATCH('Waste Estimate from Population'!$A491,'Resin Fractions'!$A$24:$A$41,0),MATCH('Waste Estimate from Population'!J$1,'Resin Fractions'!$A$24:$I$24,0)))*(VLOOKUP($A491,'Waste Per Capita'!$A$3:$C$18,3,FALSE))*$C491</f>
        <v>559.69259050177004</v>
      </c>
      <c r="K491" s="75">
        <f>(INDEX('Resin Fractions'!$A$24:$I$41,MATCH('Waste Estimate from Population'!$A491,'Resin Fractions'!$A$24:$A$41,0),MATCH('Waste Estimate from Population'!K$1,'Resin Fractions'!$A$24:$I$24,0)))*(VLOOKUP($A491,'Waste Per Capita'!$A$3:$C$18,3,FALSE))*$C491</f>
        <v>5063.4981079777663</v>
      </c>
    </row>
    <row r="492" spans="1:11" x14ac:dyDescent="0.2">
      <c r="A492" s="13">
        <v>2012</v>
      </c>
      <c r="B492" s="68" t="s">
        <v>101</v>
      </c>
      <c r="C492" s="70">
        <v>33523</v>
      </c>
      <c r="D492" s="75">
        <f>(INDEX('Resin Fractions'!$A$24:$I$41,MATCH('Waste Estimate from Population'!$A492,'Resin Fractions'!$A$24:$A$41,0),MATCH('Waste Estimate from Population'!D$1,'Resin Fractions'!$A$24:$I$24,0)))*(VLOOKUP($A492,'Waste Per Capita'!$A$3:$C$18,3,FALSE))*$C492</f>
        <v>232.39038206478142</v>
      </c>
      <c r="E492" s="75">
        <f>(INDEX('Resin Fractions'!$A$24:$I$41,MATCH('Waste Estimate from Population'!$A492,'Resin Fractions'!$A$24:$A$41,0),MATCH('Waste Estimate from Population'!E$1,'Resin Fractions'!$A$24:$I$24,0)))*(VLOOKUP($A492,'Waste Per Capita'!$A$3:$C$18,3,FALSE))*$C492</f>
        <v>424.02810856971411</v>
      </c>
      <c r="F492" s="75">
        <f>(INDEX('Resin Fractions'!$A$24:$I$41,MATCH('Waste Estimate from Population'!$A492,'Resin Fractions'!$A$24:$A$41,0),MATCH('Waste Estimate from Population'!F$1,'Resin Fractions'!$A$24:$I$24,0)))*(VLOOKUP($A492,'Waste Per Capita'!$A$3:$C$18,3,FALSE))*$C492</f>
        <v>576.5987445344573</v>
      </c>
      <c r="G492" s="75">
        <f>(INDEX('Resin Fractions'!$A$24:$I$41,MATCH('Waste Estimate from Population'!$A492,'Resin Fractions'!$A$24:$A$41,0),MATCH('Waste Estimate from Population'!G$1,'Resin Fractions'!$A$24:$I$24,0)))*(VLOOKUP($A492,'Waste Per Capita'!$A$3:$C$18,3,FALSE))*$C492</f>
        <v>895.88943540146397</v>
      </c>
      <c r="H492" s="75">
        <f>(INDEX('Resin Fractions'!$A$24:$I$41,MATCH('Waste Estimate from Population'!$A492,'Resin Fractions'!$A$24:$A$41,0),MATCH('Waste Estimate from Population'!H$1,'Resin Fractions'!$A$24:$I$24,0)))*(VLOOKUP($A492,'Waste Per Capita'!$A$3:$C$18,3,FALSE))*$C492</f>
        <v>50.69349841154753</v>
      </c>
      <c r="I492" s="75">
        <f>(INDEX('Resin Fractions'!$A$24:$I$41,MATCH('Waste Estimate from Population'!$A492,'Resin Fractions'!$A$24:$A$41,0),MATCH('Waste Estimate from Population'!I$1,'Resin Fractions'!$A$24:$I$24,0)))*(VLOOKUP($A492,'Waste Per Capita'!$A$3:$C$18,3,FALSE))*$C492</f>
        <v>149.31239117395086</v>
      </c>
      <c r="J492" s="75">
        <f>(INDEX('Resin Fractions'!$A$24:$I$41,MATCH('Waste Estimate from Population'!$A492,'Resin Fractions'!$A$24:$A$41,0),MATCH('Waste Estimate from Population'!J$1,'Resin Fractions'!$A$24:$I$24,0)))*(VLOOKUP($A492,'Waste Per Capita'!$A$3:$C$18,3,FALSE))*$C492</f>
        <v>289.41638327586168</v>
      </c>
      <c r="K492" s="75">
        <f>(INDEX('Resin Fractions'!$A$24:$I$41,MATCH('Waste Estimate from Population'!$A492,'Resin Fractions'!$A$24:$A$41,0),MATCH('Waste Estimate from Population'!K$1,'Resin Fractions'!$A$24:$I$24,0)))*(VLOOKUP($A492,'Waste Per Capita'!$A$3:$C$18,3,FALSE))*$C492</f>
        <v>2618.3289434317767</v>
      </c>
    </row>
    <row r="493" spans="1:11" x14ac:dyDescent="0.2">
      <c r="A493" s="13">
        <v>2012</v>
      </c>
      <c r="B493" s="68" t="s">
        <v>102</v>
      </c>
      <c r="C493" s="70">
        <v>9956888</v>
      </c>
      <c r="D493" s="75">
        <f>(INDEX('Resin Fractions'!$A$24:$I$41,MATCH('Waste Estimate from Population'!$A493,'Resin Fractions'!$A$24:$A$41,0),MATCH('Waste Estimate from Population'!D$1,'Resin Fractions'!$A$24:$I$24,0)))*(VLOOKUP($A493,'Waste Per Capita'!$A$3:$C$18,3,FALSE))*$C493</f>
        <v>69023.804745883041</v>
      </c>
      <c r="E493" s="75">
        <f>(INDEX('Resin Fractions'!$A$24:$I$41,MATCH('Waste Estimate from Population'!$A493,'Resin Fractions'!$A$24:$A$41,0),MATCH('Waste Estimate from Population'!E$1,'Resin Fractions'!$A$24:$I$24,0)))*(VLOOKUP($A493,'Waste Per Capita'!$A$3:$C$18,3,FALSE))*$C493</f>
        <v>125943.39366645239</v>
      </c>
      <c r="F493" s="75">
        <f>(INDEX('Resin Fractions'!$A$24:$I$41,MATCH('Waste Estimate from Population'!$A493,'Resin Fractions'!$A$24:$A$41,0),MATCH('Waste Estimate from Population'!F$1,'Resin Fractions'!$A$24:$I$24,0)))*(VLOOKUP($A493,'Waste Per Capita'!$A$3:$C$18,3,FALSE))*$C493</f>
        <v>171259.40757898171</v>
      </c>
      <c r="G493" s="75">
        <f>(INDEX('Resin Fractions'!$A$24:$I$41,MATCH('Waste Estimate from Population'!$A493,'Resin Fractions'!$A$24:$A$41,0),MATCH('Waste Estimate from Population'!G$1,'Resin Fractions'!$A$24:$I$24,0)))*(VLOOKUP($A493,'Waste Per Capita'!$A$3:$C$18,3,FALSE))*$C493</f>
        <v>266094.04792756058</v>
      </c>
      <c r="H493" s="75">
        <f>(INDEX('Resin Fractions'!$A$24:$I$41,MATCH('Waste Estimate from Population'!$A493,'Resin Fractions'!$A$24:$A$41,0),MATCH('Waste Estimate from Population'!H$1,'Resin Fractions'!$A$24:$I$24,0)))*(VLOOKUP($A493,'Waste Per Capita'!$A$3:$C$18,3,FALSE))*$C493</f>
        <v>15056.811323925562</v>
      </c>
      <c r="I493" s="75">
        <f>(INDEX('Resin Fractions'!$A$24:$I$41,MATCH('Waste Estimate from Population'!$A493,'Resin Fractions'!$A$24:$A$41,0),MATCH('Waste Estimate from Population'!I$1,'Resin Fractions'!$A$24:$I$24,0)))*(VLOOKUP($A493,'Waste Per Capita'!$A$3:$C$18,3,FALSE))*$C493</f>
        <v>44348.261072434369</v>
      </c>
      <c r="J493" s="75">
        <f>(INDEX('Resin Fractions'!$A$24:$I$41,MATCH('Waste Estimate from Population'!$A493,'Resin Fractions'!$A$24:$A$41,0),MATCH('Waste Estimate from Population'!J$1,'Resin Fractions'!$A$24:$I$24,0)))*(VLOOKUP($A493,'Waste Per Capita'!$A$3:$C$18,3,FALSE))*$C493</f>
        <v>85961.474618704407</v>
      </c>
      <c r="K493" s="75">
        <f>(INDEX('Resin Fractions'!$A$24:$I$41,MATCH('Waste Estimate from Population'!$A493,'Resin Fractions'!$A$24:$A$41,0),MATCH('Waste Estimate from Population'!K$1,'Resin Fractions'!$A$24:$I$24,0)))*(VLOOKUP($A493,'Waste Per Capita'!$A$3:$C$18,3,FALSE))*$C493</f>
        <v>777687.20093394199</v>
      </c>
    </row>
    <row r="494" spans="1:11" x14ac:dyDescent="0.2">
      <c r="A494" s="13">
        <v>2012</v>
      </c>
      <c r="B494" s="68" t="s">
        <v>103</v>
      </c>
      <c r="C494" s="70">
        <v>151628</v>
      </c>
      <c r="D494" s="75">
        <f>(INDEX('Resin Fractions'!$A$24:$I$41,MATCH('Waste Estimate from Population'!$A494,'Resin Fractions'!$A$24:$A$41,0),MATCH('Waste Estimate from Population'!D$1,'Resin Fractions'!$A$24:$I$24,0)))*(VLOOKUP($A494,'Waste Per Capita'!$A$3:$C$18,3,FALSE))*$C494</f>
        <v>1051.1257599772896</v>
      </c>
      <c r="E494" s="75">
        <f>(INDEX('Resin Fractions'!$A$24:$I$41,MATCH('Waste Estimate from Population'!$A494,'Resin Fractions'!$A$24:$A$41,0),MATCH('Waste Estimate from Population'!E$1,'Resin Fractions'!$A$24:$I$24,0)))*(VLOOKUP($A494,'Waste Per Capita'!$A$3:$C$18,3,FALSE))*$C494</f>
        <v>1917.9230392926829</v>
      </c>
      <c r="F494" s="75">
        <f>(INDEX('Resin Fractions'!$A$24:$I$41,MATCH('Waste Estimate from Population'!$A494,'Resin Fractions'!$A$24:$A$41,0),MATCH('Waste Estimate from Population'!F$1,'Resin Fractions'!$A$24:$I$24,0)))*(VLOOKUP($A494,'Waste Per Capita'!$A$3:$C$18,3,FALSE))*$C494</f>
        <v>2608.0158230549382</v>
      </c>
      <c r="G494" s="75">
        <f>(INDEX('Resin Fractions'!$A$24:$I$41,MATCH('Waste Estimate from Population'!$A494,'Resin Fractions'!$A$24:$A$41,0),MATCH('Waste Estimate from Population'!G$1,'Resin Fractions'!$A$24:$I$24,0)))*(VLOOKUP($A494,'Waste Per Capita'!$A$3:$C$18,3,FALSE))*$C494</f>
        <v>4052.2006774767528</v>
      </c>
      <c r="H494" s="75">
        <f>(INDEX('Resin Fractions'!$A$24:$I$41,MATCH('Waste Estimate from Population'!$A494,'Resin Fractions'!$A$24:$A$41,0),MATCH('Waste Estimate from Population'!H$1,'Resin Fractions'!$A$24:$I$24,0)))*(VLOOKUP($A494,'Waste Per Capita'!$A$3:$C$18,3,FALSE))*$C494</f>
        <v>229.29194216347369</v>
      </c>
      <c r="I494" s="75">
        <f>(INDEX('Resin Fractions'!$A$24:$I$41,MATCH('Waste Estimate from Population'!$A494,'Resin Fractions'!$A$24:$A$41,0),MATCH('Waste Estimate from Population'!I$1,'Resin Fractions'!$A$24:$I$24,0)))*(VLOOKUP($A494,'Waste Per Capita'!$A$3:$C$18,3,FALSE))*$C494</f>
        <v>675.35540521205803</v>
      </c>
      <c r="J494" s="75">
        <f>(INDEX('Resin Fractions'!$A$24:$I$41,MATCH('Waste Estimate from Population'!$A494,'Resin Fractions'!$A$24:$A$41,0),MATCH('Waste Estimate from Population'!J$1,'Resin Fractions'!$A$24:$I$24,0)))*(VLOOKUP($A494,'Waste Per Capita'!$A$3:$C$18,3,FALSE))*$C494</f>
        <v>1309.0602679757885</v>
      </c>
      <c r="K494" s="75">
        <f>(INDEX('Resin Fractions'!$A$24:$I$41,MATCH('Waste Estimate from Population'!$A494,'Resin Fractions'!$A$24:$A$41,0),MATCH('Waste Estimate from Population'!K$1,'Resin Fractions'!$A$24:$I$24,0)))*(VLOOKUP($A494,'Waste Per Capita'!$A$3:$C$18,3,FALSE))*$C494</f>
        <v>11842.972915152983</v>
      </c>
    </row>
    <row r="495" spans="1:11" x14ac:dyDescent="0.2">
      <c r="A495" s="13">
        <v>2012</v>
      </c>
      <c r="B495" s="68" t="s">
        <v>104</v>
      </c>
      <c r="C495" s="70">
        <v>256662</v>
      </c>
      <c r="D495" s="75">
        <f>(INDEX('Resin Fractions'!$A$24:$I$41,MATCH('Waste Estimate from Population'!$A495,'Resin Fractions'!$A$24:$A$41,0),MATCH('Waste Estimate from Population'!D$1,'Resin Fractions'!$A$24:$I$24,0)))*(VLOOKUP($A495,'Waste Per Capita'!$A$3:$C$18,3,FALSE))*$C495</f>
        <v>1779.2494777171173</v>
      </c>
      <c r="E495" s="75">
        <f>(INDEX('Resin Fractions'!$A$24:$I$41,MATCH('Waste Estimate from Population'!$A495,'Resin Fractions'!$A$24:$A$41,0),MATCH('Waste Estimate from Population'!E$1,'Resin Fractions'!$A$24:$I$24,0)))*(VLOOKUP($A495,'Waste Per Capita'!$A$3:$C$18,3,FALSE))*$C495</f>
        <v>3246.4845748208681</v>
      </c>
      <c r="F495" s="75">
        <f>(INDEX('Resin Fractions'!$A$24:$I$41,MATCH('Waste Estimate from Population'!$A495,'Resin Fractions'!$A$24:$A$41,0),MATCH('Waste Estimate from Population'!F$1,'Resin Fractions'!$A$24:$I$24,0)))*(VLOOKUP($A495,'Waste Per Capita'!$A$3:$C$18,3,FALSE))*$C495</f>
        <v>4414.6104754855733</v>
      </c>
      <c r="G495" s="75">
        <f>(INDEX('Resin Fractions'!$A$24:$I$41,MATCH('Waste Estimate from Population'!$A495,'Resin Fractions'!$A$24:$A$41,0),MATCH('Waste Estimate from Population'!G$1,'Resin Fractions'!$A$24:$I$24,0)))*(VLOOKUP($A495,'Waste Per Capita'!$A$3:$C$18,3,FALSE))*$C495</f>
        <v>6859.1944118667943</v>
      </c>
      <c r="H495" s="75">
        <f>(INDEX('Resin Fractions'!$A$24:$I$41,MATCH('Waste Estimate from Population'!$A495,'Resin Fractions'!$A$24:$A$41,0),MATCH('Waste Estimate from Population'!H$1,'Resin Fractions'!$A$24:$I$24,0)))*(VLOOKUP($A495,'Waste Per Capita'!$A$3:$C$18,3,FALSE))*$C495</f>
        <v>388.12441277047435</v>
      </c>
      <c r="I495" s="75">
        <f>(INDEX('Resin Fractions'!$A$24:$I$41,MATCH('Waste Estimate from Population'!$A495,'Resin Fractions'!$A$24:$A$41,0),MATCH('Waste Estimate from Population'!I$1,'Resin Fractions'!$A$24:$I$24,0)))*(VLOOKUP($A495,'Waste Per Capita'!$A$3:$C$18,3,FALSE))*$C495</f>
        <v>1143.1798151564174</v>
      </c>
      <c r="J495" s="75">
        <f>(INDEX('Resin Fractions'!$A$24:$I$41,MATCH('Waste Estimate from Population'!$A495,'Resin Fractions'!$A$24:$A$41,0),MATCH('Waste Estimate from Population'!J$1,'Resin Fractions'!$A$24:$I$24,0)))*(VLOOKUP($A495,'Waste Per Capita'!$A$3:$C$18,3,FALSE))*$C495</f>
        <v>2215.8574043000094</v>
      </c>
      <c r="K495" s="75">
        <f>(INDEX('Resin Fractions'!$A$24:$I$41,MATCH('Waste Estimate from Population'!$A495,'Resin Fractions'!$A$24:$A$41,0),MATCH('Waste Estimate from Population'!K$1,'Resin Fractions'!$A$24:$I$24,0)))*(VLOOKUP($A495,'Waste Per Capita'!$A$3:$C$18,3,FALSE))*$C495</f>
        <v>20046.700572117254</v>
      </c>
    </row>
    <row r="496" spans="1:11" x14ac:dyDescent="0.2">
      <c r="A496" s="13">
        <v>2012</v>
      </c>
      <c r="B496" s="68" t="s">
        <v>105</v>
      </c>
      <c r="C496" s="70">
        <v>18249</v>
      </c>
      <c r="D496" s="75">
        <f>(INDEX('Resin Fractions'!$A$24:$I$41,MATCH('Waste Estimate from Population'!$A496,'Resin Fractions'!$A$24:$A$41,0),MATCH('Waste Estimate from Population'!D$1,'Resin Fractions'!$A$24:$I$24,0)))*(VLOOKUP($A496,'Waste Per Capita'!$A$3:$C$18,3,FALSE))*$C496</f>
        <v>126.50693799183236</v>
      </c>
      <c r="E496" s="75">
        <f>(INDEX('Resin Fractions'!$A$24:$I$41,MATCH('Waste Estimate from Population'!$A496,'Resin Fractions'!$A$24:$A$41,0),MATCH('Waste Estimate from Population'!E$1,'Resin Fractions'!$A$24:$I$24,0)))*(VLOOKUP($A496,'Waste Per Capita'!$A$3:$C$18,3,FALSE))*$C496</f>
        <v>230.82925016522125</v>
      </c>
      <c r="F496" s="75">
        <f>(INDEX('Resin Fractions'!$A$24:$I$41,MATCH('Waste Estimate from Population'!$A496,'Resin Fractions'!$A$24:$A$41,0),MATCH('Waste Estimate from Population'!F$1,'Resin Fractions'!$A$24:$I$24,0)))*(VLOOKUP($A496,'Waste Per Capita'!$A$3:$C$18,3,FALSE))*$C496</f>
        <v>313.88451179814791</v>
      </c>
      <c r="G496" s="75">
        <f>(INDEX('Resin Fractions'!$A$24:$I$41,MATCH('Waste Estimate from Population'!$A496,'Resin Fractions'!$A$24:$A$41,0),MATCH('Waste Estimate from Population'!G$1,'Resin Fractions'!$A$24:$I$24,0)))*(VLOOKUP($A496,'Waste Per Capita'!$A$3:$C$18,3,FALSE))*$C496</f>
        <v>487.6975899126366</v>
      </c>
      <c r="H496" s="75">
        <f>(INDEX('Resin Fractions'!$A$24:$I$41,MATCH('Waste Estimate from Population'!$A496,'Resin Fractions'!$A$24:$A$41,0),MATCH('Waste Estimate from Population'!H$1,'Resin Fractions'!$A$24:$I$24,0)))*(VLOOKUP($A496,'Waste Per Capita'!$A$3:$C$18,3,FALSE))*$C496</f>
        <v>27.59614749611702</v>
      </c>
      <c r="I496" s="75">
        <f>(INDEX('Resin Fractions'!$A$24:$I$41,MATCH('Waste Estimate from Population'!$A496,'Resin Fractions'!$A$24:$A$41,0),MATCH('Waste Estimate from Population'!I$1,'Resin Fractions'!$A$24:$I$24,0)))*(VLOOKUP($A496,'Waste Per Capita'!$A$3:$C$18,3,FALSE))*$C496</f>
        <v>81.281562704215901</v>
      </c>
      <c r="J496" s="75">
        <f>(INDEX('Resin Fractions'!$A$24:$I$41,MATCH('Waste Estimate from Population'!$A496,'Resin Fractions'!$A$24:$A$41,0),MATCH('Waste Estimate from Population'!J$1,'Resin Fractions'!$A$24:$I$24,0)))*(VLOOKUP($A496,'Waste Per Capita'!$A$3:$C$18,3,FALSE))*$C496</f>
        <v>157.55032599711242</v>
      </c>
      <c r="K496" s="75">
        <f>(INDEX('Resin Fractions'!$A$24:$I$41,MATCH('Waste Estimate from Population'!$A496,'Resin Fractions'!$A$24:$A$41,0),MATCH('Waste Estimate from Population'!K$1,'Resin Fractions'!$A$24:$I$24,0)))*(VLOOKUP($A496,'Waste Per Capita'!$A$3:$C$18,3,FALSE))*$C496</f>
        <v>1425.3463260652834</v>
      </c>
    </row>
    <row r="497" spans="1:11" x14ac:dyDescent="0.2">
      <c r="A497" s="13">
        <v>2012</v>
      </c>
      <c r="B497" s="68" t="s">
        <v>106</v>
      </c>
      <c r="C497" s="70">
        <v>87696</v>
      </c>
      <c r="D497" s="75">
        <f>(INDEX('Resin Fractions'!$A$24:$I$41,MATCH('Waste Estimate from Population'!$A497,'Resin Fractions'!$A$24:$A$41,0),MATCH('Waste Estimate from Population'!D$1,'Resin Fractions'!$A$24:$I$24,0)))*(VLOOKUP($A497,'Waste Per Capita'!$A$3:$C$18,3,FALSE))*$C497</f>
        <v>607.93207486063511</v>
      </c>
      <c r="E497" s="75">
        <f>(INDEX('Resin Fractions'!$A$24:$I$41,MATCH('Waste Estimate from Population'!$A497,'Resin Fractions'!$A$24:$A$41,0),MATCH('Waste Estimate from Population'!E$1,'Resin Fractions'!$A$24:$I$24,0)))*(VLOOKUP($A497,'Waste Per Capita'!$A$3:$C$18,3,FALSE))*$C497</f>
        <v>1109.2554070080139</v>
      </c>
      <c r="F497" s="75">
        <f>(INDEX('Resin Fractions'!$A$24:$I$41,MATCH('Waste Estimate from Population'!$A497,'Resin Fractions'!$A$24:$A$41,0),MATCH('Waste Estimate from Population'!F$1,'Resin Fractions'!$A$24:$I$24,0)))*(VLOOKUP($A497,'Waste Per Capita'!$A$3:$C$18,3,FALSE))*$C497</f>
        <v>1508.3794260863815</v>
      </c>
      <c r="G497" s="75">
        <f>(INDEX('Resin Fractions'!$A$24:$I$41,MATCH('Waste Estimate from Population'!$A497,'Resin Fractions'!$A$24:$A$41,0),MATCH('Waste Estimate from Population'!G$1,'Resin Fractions'!$A$24:$I$24,0)))*(VLOOKUP($A497,'Waste Per Capita'!$A$3:$C$18,3,FALSE))*$C497</f>
        <v>2343.6422732740743</v>
      </c>
      <c r="H497" s="75">
        <f>(INDEX('Resin Fractions'!$A$24:$I$41,MATCH('Waste Estimate from Population'!$A497,'Resin Fractions'!$A$24:$A$41,0),MATCH('Waste Estimate from Population'!H$1,'Resin Fractions'!$A$24:$I$24,0)))*(VLOOKUP($A497,'Waste Per Capita'!$A$3:$C$18,3,FALSE))*$C497</f>
        <v>132.61393779491908</v>
      </c>
      <c r="I497" s="75">
        <f>(INDEX('Resin Fractions'!$A$24:$I$41,MATCH('Waste Estimate from Population'!$A497,'Resin Fractions'!$A$24:$A$41,0),MATCH('Waste Estimate from Population'!I$1,'Resin Fractions'!$A$24:$I$24,0)))*(VLOOKUP($A497,'Waste Per Capita'!$A$3:$C$18,3,FALSE))*$C497</f>
        <v>390.60046703429873</v>
      </c>
      <c r="J497" s="75">
        <f>(INDEX('Resin Fractions'!$A$24:$I$41,MATCH('Waste Estimate from Population'!$A497,'Resin Fractions'!$A$24:$A$41,0),MATCH('Waste Estimate from Population'!J$1,'Resin Fractions'!$A$24:$I$24,0)))*(VLOOKUP($A497,'Waste Per Capita'!$A$3:$C$18,3,FALSE))*$C497</f>
        <v>757.11180824389123</v>
      </c>
      <c r="K497" s="75">
        <f>(INDEX('Resin Fractions'!$A$24:$I$41,MATCH('Waste Estimate from Population'!$A497,'Resin Fractions'!$A$24:$A$41,0),MATCH('Waste Estimate from Population'!K$1,'Resin Fractions'!$A$24:$I$24,0)))*(VLOOKUP($A497,'Waste Per Capita'!$A$3:$C$18,3,FALSE))*$C497</f>
        <v>6849.5353943022128</v>
      </c>
    </row>
    <row r="498" spans="1:11" x14ac:dyDescent="0.2">
      <c r="A498" s="13">
        <v>2012</v>
      </c>
      <c r="B498" s="68" t="s">
        <v>107</v>
      </c>
      <c r="C498" s="70">
        <v>262329</v>
      </c>
      <c r="D498" s="75">
        <f>(INDEX('Resin Fractions'!$A$24:$I$41,MATCH('Waste Estimate from Population'!$A498,'Resin Fractions'!$A$24:$A$41,0),MATCH('Waste Estimate from Population'!D$1,'Resin Fractions'!$A$24:$I$24,0)))*(VLOOKUP($A498,'Waste Per Capita'!$A$3:$C$18,3,FALSE))*$C498</f>
        <v>1818.5346340325164</v>
      </c>
      <c r="E498" s="75">
        <f>(INDEX('Resin Fractions'!$A$24:$I$41,MATCH('Waste Estimate from Population'!$A498,'Resin Fractions'!$A$24:$A$41,0),MATCH('Waste Estimate from Population'!E$1,'Resin Fractions'!$A$24:$I$24,0)))*(VLOOKUP($A498,'Waste Per Capita'!$A$3:$C$18,3,FALSE))*$C498</f>
        <v>3318.1657277983632</v>
      </c>
      <c r="F498" s="75">
        <f>(INDEX('Resin Fractions'!$A$24:$I$41,MATCH('Waste Estimate from Population'!$A498,'Resin Fractions'!$A$24:$A$41,0),MATCH('Waste Estimate from Population'!F$1,'Resin Fractions'!$A$24:$I$24,0)))*(VLOOKUP($A498,'Waste Per Capita'!$A$3:$C$18,3,FALSE))*$C498</f>
        <v>4512.0834070632</v>
      </c>
      <c r="G498" s="75">
        <f>(INDEX('Resin Fractions'!$A$24:$I$41,MATCH('Waste Estimate from Population'!$A498,'Resin Fractions'!$A$24:$A$41,0),MATCH('Waste Estimate from Population'!G$1,'Resin Fractions'!$A$24:$I$24,0)))*(VLOOKUP($A498,'Waste Per Capita'!$A$3:$C$18,3,FALSE))*$C498</f>
        <v>7010.6428332616606</v>
      </c>
      <c r="H498" s="75">
        <f>(INDEX('Resin Fractions'!$A$24:$I$41,MATCH('Waste Estimate from Population'!$A498,'Resin Fractions'!$A$24:$A$41,0),MATCH('Waste Estimate from Population'!H$1,'Resin Fractions'!$A$24:$I$24,0)))*(VLOOKUP($A498,'Waste Per Capita'!$A$3:$C$18,3,FALSE))*$C498</f>
        <v>396.6940531814829</v>
      </c>
      <c r="I498" s="75">
        <f>(INDEX('Resin Fractions'!$A$24:$I$41,MATCH('Waste Estimate from Population'!$A498,'Resin Fractions'!$A$24:$A$41,0),MATCH('Waste Estimate from Population'!I$1,'Resin Fractions'!$A$24:$I$24,0)))*(VLOOKUP($A498,'Waste Per Capita'!$A$3:$C$18,3,FALSE))*$C498</f>
        <v>1168.4207936124858</v>
      </c>
      <c r="J498" s="75">
        <f>(INDEX('Resin Fractions'!$A$24:$I$41,MATCH('Waste Estimate from Population'!$A498,'Resin Fractions'!$A$24:$A$41,0),MATCH('Waste Estimate from Population'!J$1,'Resin Fractions'!$A$24:$I$24,0)))*(VLOOKUP($A498,'Waste Per Capita'!$A$3:$C$18,3,FALSE))*$C498</f>
        <v>2264.7826986956275</v>
      </c>
      <c r="K498" s="75">
        <f>(INDEX('Resin Fractions'!$A$24:$I$41,MATCH('Waste Estimate from Population'!$A498,'Resin Fractions'!$A$24:$A$41,0),MATCH('Waste Estimate from Population'!K$1,'Resin Fractions'!$A$24:$I$24,0)))*(VLOOKUP($A498,'Waste Per Capita'!$A$3:$C$18,3,FALSE))*$C498</f>
        <v>20489.324147645333</v>
      </c>
    </row>
    <row r="499" spans="1:11" x14ac:dyDescent="0.2">
      <c r="A499" s="13">
        <v>2012</v>
      </c>
      <c r="B499" s="68" t="s">
        <v>108</v>
      </c>
      <c r="C499" s="70">
        <v>9659</v>
      </c>
      <c r="D499" s="75">
        <f>(INDEX('Resin Fractions'!$A$24:$I$41,MATCH('Waste Estimate from Population'!$A499,'Resin Fractions'!$A$24:$A$41,0),MATCH('Waste Estimate from Population'!D$1,'Resin Fractions'!$A$24:$I$24,0)))*(VLOOKUP($A499,'Waste Per Capita'!$A$3:$C$18,3,FALSE))*$C499</f>
        <v>66.95876563445168</v>
      </c>
      <c r="E499" s="75">
        <f>(INDEX('Resin Fractions'!$A$24:$I$41,MATCH('Waste Estimate from Population'!$A499,'Resin Fractions'!$A$24:$A$41,0),MATCH('Waste Estimate from Population'!E$1,'Resin Fractions'!$A$24:$I$24,0)))*(VLOOKUP($A499,'Waste Per Capita'!$A$3:$C$18,3,FALSE))*$C499</f>
        <v>122.17544672836168</v>
      </c>
      <c r="F499" s="75">
        <f>(INDEX('Resin Fractions'!$A$24:$I$41,MATCH('Waste Estimate from Population'!$A499,'Resin Fractions'!$A$24:$A$41,0),MATCH('Waste Estimate from Population'!F$1,'Resin Fractions'!$A$24:$I$24,0)))*(VLOOKUP($A499,'Waste Per Capita'!$A$3:$C$18,3,FALSE))*$C499</f>
        <v>166.13570603640258</v>
      </c>
      <c r="G499" s="75">
        <f>(INDEX('Resin Fractions'!$A$24:$I$41,MATCH('Waste Estimate from Population'!$A499,'Resin Fractions'!$A$24:$A$41,0),MATCH('Waste Estimate from Population'!G$1,'Resin Fractions'!$A$24:$I$24,0)))*(VLOOKUP($A499,'Waste Per Capita'!$A$3:$C$18,3,FALSE))*$C499</f>
        <v>258.13310433262956</v>
      </c>
      <c r="H499" s="75">
        <f>(INDEX('Resin Fractions'!$A$24:$I$41,MATCH('Waste Estimate from Population'!$A499,'Resin Fractions'!$A$24:$A$41,0),MATCH('Waste Estimate from Population'!H$1,'Resin Fractions'!$A$24:$I$24,0)))*(VLOOKUP($A499,'Waste Per Capita'!$A$3:$C$18,3,FALSE))*$C499</f>
        <v>14.606344932050758</v>
      </c>
      <c r="I499" s="75">
        <f>(INDEX('Resin Fractions'!$A$24:$I$41,MATCH('Waste Estimate from Population'!$A499,'Resin Fractions'!$A$24:$A$41,0),MATCH('Waste Estimate from Population'!I$1,'Resin Fractions'!$A$24:$I$24,0)))*(VLOOKUP($A499,'Waste Per Capita'!$A$3:$C$18,3,FALSE))*$C499</f>
        <v>43.021459486000403</v>
      </c>
      <c r="J499" s="75">
        <f>(INDEX('Resin Fractions'!$A$24:$I$41,MATCH('Waste Estimate from Population'!$A499,'Resin Fractions'!$A$24:$A$41,0),MATCH('Waste Estimate from Population'!J$1,'Resin Fractions'!$A$24:$I$24,0)))*(VLOOKUP($A499,'Waste Per Capita'!$A$3:$C$18,3,FALSE))*$C499</f>
        <v>83.389698000225167</v>
      </c>
      <c r="K499" s="75">
        <f>(INDEX('Resin Fractions'!$A$24:$I$41,MATCH('Waste Estimate from Population'!$A499,'Resin Fractions'!$A$24:$A$41,0),MATCH('Waste Estimate from Population'!K$1,'Resin Fractions'!$A$24:$I$24,0)))*(VLOOKUP($A499,'Waste Per Capita'!$A$3:$C$18,3,FALSE))*$C499</f>
        <v>754.42052515012176</v>
      </c>
    </row>
    <row r="500" spans="1:11" x14ac:dyDescent="0.2">
      <c r="A500" s="13">
        <v>2012</v>
      </c>
      <c r="B500" s="68" t="s">
        <v>109</v>
      </c>
      <c r="C500" s="70">
        <v>14225</v>
      </c>
      <c r="D500" s="75">
        <f>(INDEX('Resin Fractions'!$A$24:$I$41,MATCH('Waste Estimate from Population'!$A500,'Resin Fractions'!$A$24:$A$41,0),MATCH('Waste Estimate from Population'!D$1,'Resin Fractions'!$A$24:$I$24,0)))*(VLOOKUP($A500,'Waste Per Capita'!$A$3:$C$18,3,FALSE))*$C500</f>
        <v>98.611496133147853</v>
      </c>
      <c r="E500" s="75">
        <f>(INDEX('Resin Fractions'!$A$24:$I$41,MATCH('Waste Estimate from Population'!$A500,'Resin Fractions'!$A$24:$A$41,0),MATCH('Waste Estimate from Population'!E$1,'Resin Fractions'!$A$24:$I$24,0)))*(VLOOKUP($A500,'Waste Per Capita'!$A$3:$C$18,3,FALSE))*$C500</f>
        <v>179.93019253659227</v>
      </c>
      <c r="F500" s="75">
        <f>(INDEX('Resin Fractions'!$A$24:$I$41,MATCH('Waste Estimate from Population'!$A500,'Resin Fractions'!$A$24:$A$41,0),MATCH('Waste Estimate from Population'!F$1,'Resin Fractions'!$A$24:$I$24,0)))*(VLOOKUP($A500,'Waste Per Capita'!$A$3:$C$18,3,FALSE))*$C500</f>
        <v>244.67133433769817</v>
      </c>
      <c r="G500" s="75">
        <f>(INDEX('Resin Fractions'!$A$24:$I$41,MATCH('Waste Estimate from Population'!$A500,'Resin Fractions'!$A$24:$A$41,0),MATCH('Waste Estimate from Population'!G$1,'Resin Fractions'!$A$24:$I$24,0)))*(VLOOKUP($A500,'Waste Per Capita'!$A$3:$C$18,3,FALSE))*$C500</f>
        <v>380.15771913569267</v>
      </c>
      <c r="H500" s="75">
        <f>(INDEX('Resin Fractions'!$A$24:$I$41,MATCH('Waste Estimate from Population'!$A500,'Resin Fractions'!$A$24:$A$41,0),MATCH('Waste Estimate from Population'!H$1,'Resin Fractions'!$A$24:$I$24,0)))*(VLOOKUP($A500,'Waste Per Capita'!$A$3:$C$18,3,FALSE))*$C500</f>
        <v>21.511052558072475</v>
      </c>
      <c r="I500" s="75">
        <f>(INDEX('Resin Fractions'!$A$24:$I$41,MATCH('Waste Estimate from Population'!$A500,'Resin Fractions'!$A$24:$A$41,0),MATCH('Waste Estimate from Population'!I$1,'Resin Fractions'!$A$24:$I$24,0)))*(VLOOKUP($A500,'Waste Per Capita'!$A$3:$C$18,3,FALSE))*$C500</f>
        <v>63.358552768232293</v>
      </c>
      <c r="J500" s="75">
        <f>(INDEX('Resin Fractions'!$A$24:$I$41,MATCH('Waste Estimate from Population'!$A500,'Resin Fractions'!$A$24:$A$41,0),MATCH('Waste Estimate from Population'!J$1,'Resin Fractions'!$A$24:$I$24,0)))*(VLOOKUP($A500,'Waste Per Capita'!$A$3:$C$18,3,FALSE))*$C500</f>
        <v>122.80965462813987</v>
      </c>
      <c r="K500" s="75">
        <f>(INDEX('Resin Fractions'!$A$24:$I$41,MATCH('Waste Estimate from Population'!$A500,'Resin Fractions'!$A$24:$A$41,0),MATCH('Waste Estimate from Population'!K$1,'Resin Fractions'!$A$24:$I$24,0)))*(VLOOKUP($A500,'Waste Per Capita'!$A$3:$C$18,3,FALSE))*$C500</f>
        <v>1111.0500020975755</v>
      </c>
    </row>
    <row r="501" spans="1:11" x14ac:dyDescent="0.2">
      <c r="A501" s="13">
        <v>2012</v>
      </c>
      <c r="B501" s="68" t="s">
        <v>110</v>
      </c>
      <c r="C501" s="70">
        <v>422621</v>
      </c>
      <c r="D501" s="75">
        <f>(INDEX('Resin Fractions'!$A$24:$I$41,MATCH('Waste Estimate from Population'!$A501,'Resin Fractions'!$A$24:$A$41,0),MATCH('Waste Estimate from Population'!D$1,'Resin Fractions'!$A$24:$I$24,0)))*(VLOOKUP($A501,'Waste Per Capita'!$A$3:$C$18,3,FALSE))*$C501</f>
        <v>2929.7215541150849</v>
      </c>
      <c r="E501" s="75">
        <f>(INDEX('Resin Fractions'!$A$24:$I$41,MATCH('Waste Estimate from Population'!$A501,'Resin Fractions'!$A$24:$A$41,0),MATCH('Waste Estimate from Population'!E$1,'Resin Fractions'!$A$24:$I$24,0)))*(VLOOKUP($A501,'Waste Per Capita'!$A$3:$C$18,3,FALSE))*$C501</f>
        <v>5345.6785869952309</v>
      </c>
      <c r="F501" s="75">
        <f>(INDEX('Resin Fractions'!$A$24:$I$41,MATCH('Waste Estimate from Population'!$A501,'Resin Fractions'!$A$24:$A$41,0),MATCH('Waste Estimate from Population'!F$1,'Resin Fractions'!$A$24:$I$24,0)))*(VLOOKUP($A501,'Waste Per Capita'!$A$3:$C$18,3,FALSE))*$C501</f>
        <v>7269.120842821254</v>
      </c>
      <c r="G501" s="75">
        <f>(INDEX('Resin Fractions'!$A$24:$I$41,MATCH('Waste Estimate from Population'!$A501,'Resin Fractions'!$A$24:$A$41,0),MATCH('Waste Estimate from Population'!G$1,'Resin Fractions'!$A$24:$I$24,0)))*(VLOOKUP($A501,'Waste Per Capita'!$A$3:$C$18,3,FALSE))*$C501</f>
        <v>11294.385618196526</v>
      </c>
      <c r="H501" s="75">
        <f>(INDEX('Resin Fractions'!$A$24:$I$41,MATCH('Waste Estimate from Population'!$A501,'Resin Fractions'!$A$24:$A$41,0),MATCH('Waste Estimate from Population'!H$1,'Resin Fractions'!$A$24:$I$24,0)))*(VLOOKUP($A501,'Waste Per Capita'!$A$3:$C$18,3,FALSE))*$C501</f>
        <v>639.08770074834081</v>
      </c>
      <c r="I501" s="75">
        <f>(INDEX('Resin Fractions'!$A$24:$I$41,MATCH('Waste Estimate from Population'!$A501,'Resin Fractions'!$A$24:$A$41,0),MATCH('Waste Estimate from Population'!I$1,'Resin Fractions'!$A$24:$I$24,0)))*(VLOOKUP($A501,'Waste Per Capita'!$A$3:$C$18,3,FALSE))*$C501</f>
        <v>1882.3659001380036</v>
      </c>
      <c r="J501" s="75">
        <f>(INDEX('Resin Fractions'!$A$24:$I$41,MATCH('Waste Estimate from Population'!$A501,'Resin Fractions'!$A$24:$A$41,0),MATCH('Waste Estimate from Population'!J$1,'Resin Fractions'!$A$24:$I$24,0)))*(VLOOKUP($A501,'Waste Per Capita'!$A$3:$C$18,3,FALSE))*$C501</f>
        <v>3648.6424638733988</v>
      </c>
      <c r="K501" s="75">
        <f>(INDEX('Resin Fractions'!$A$24:$I$41,MATCH('Waste Estimate from Population'!$A501,'Resin Fractions'!$A$24:$A$41,0),MATCH('Waste Estimate from Population'!K$1,'Resin Fractions'!$A$24:$I$24,0)))*(VLOOKUP($A501,'Waste Per Capita'!$A$3:$C$18,3,FALSE))*$C501</f>
        <v>33009.002666887834</v>
      </c>
    </row>
    <row r="502" spans="1:11" x14ac:dyDescent="0.2">
      <c r="A502" s="13">
        <v>2012</v>
      </c>
      <c r="B502" s="68" t="s">
        <v>111</v>
      </c>
      <c r="C502" s="70">
        <v>138374</v>
      </c>
      <c r="D502" s="75">
        <f>(INDEX('Resin Fractions'!$A$24:$I$41,MATCH('Waste Estimate from Population'!$A502,'Resin Fractions'!$A$24:$A$41,0),MATCH('Waste Estimate from Population'!D$1,'Resin Fractions'!$A$24:$I$24,0)))*(VLOOKUP($A502,'Waste Per Capita'!$A$3:$C$18,3,FALSE))*$C502</f>
        <v>959.24549496859061</v>
      </c>
      <c r="E502" s="75">
        <f>(INDEX('Resin Fractions'!$A$24:$I$41,MATCH('Waste Estimate from Population'!$A502,'Resin Fractions'!$A$24:$A$41,0),MATCH('Waste Estimate from Population'!E$1,'Resin Fractions'!$A$24:$I$24,0)))*(VLOOKUP($A502,'Waste Per Capita'!$A$3:$C$18,3,FALSE))*$C502</f>
        <v>1750.2749006719453</v>
      </c>
      <c r="F502" s="75">
        <f>(INDEX('Resin Fractions'!$A$24:$I$41,MATCH('Waste Estimate from Population'!$A502,'Resin Fractions'!$A$24:$A$41,0),MATCH('Waste Estimate from Population'!F$1,'Resin Fractions'!$A$24:$I$24,0)))*(VLOOKUP($A502,'Waste Per Capita'!$A$3:$C$18,3,FALSE))*$C502</f>
        <v>2380.0457797992722</v>
      </c>
      <c r="G502" s="75">
        <f>(INDEX('Resin Fractions'!$A$24:$I$41,MATCH('Waste Estimate from Population'!$A502,'Resin Fractions'!$A$24:$A$41,0),MATCH('Waste Estimate from Population'!G$1,'Resin Fractions'!$A$24:$I$24,0)))*(VLOOKUP($A502,'Waste Per Capita'!$A$3:$C$18,3,FALSE))*$C502</f>
        <v>3697.9925643361926</v>
      </c>
      <c r="H502" s="75">
        <f>(INDEX('Resin Fractions'!$A$24:$I$41,MATCH('Waste Estimate from Population'!$A502,'Resin Fractions'!$A$24:$A$41,0),MATCH('Waste Estimate from Population'!H$1,'Resin Fractions'!$A$24:$I$24,0)))*(VLOOKUP($A502,'Waste Per Capita'!$A$3:$C$18,3,FALSE))*$C502</f>
        <v>209.24923632131603</v>
      </c>
      <c r="I502" s="75">
        <f>(INDEX('Resin Fractions'!$A$24:$I$41,MATCH('Waste Estimate from Population'!$A502,'Resin Fractions'!$A$24:$A$41,0),MATCH('Waste Estimate from Population'!I$1,'Resin Fractions'!$A$24:$I$24,0)))*(VLOOKUP($A502,'Waste Per Capita'!$A$3:$C$18,3,FALSE))*$C502</f>
        <v>616.32171393682779</v>
      </c>
      <c r="J502" s="75">
        <f>(INDEX('Resin Fractions'!$A$24:$I$41,MATCH('Waste Estimate from Population'!$A502,'Resin Fractions'!$A$24:$A$41,0),MATCH('Waste Estimate from Population'!J$1,'Resin Fractions'!$A$24:$I$24,0)))*(VLOOKUP($A502,'Waste Per Capita'!$A$3:$C$18,3,FALSE))*$C502</f>
        <v>1194.6336133226168</v>
      </c>
      <c r="K502" s="75">
        <f>(INDEX('Resin Fractions'!$A$24:$I$41,MATCH('Waste Estimate from Population'!$A502,'Resin Fractions'!$A$24:$A$41,0),MATCH('Waste Estimate from Population'!K$1,'Resin Fractions'!$A$24:$I$24,0)))*(VLOOKUP($A502,'Waste Per Capita'!$A$3:$C$18,3,FALSE))*$C502</f>
        <v>10807.76330335676</v>
      </c>
    </row>
    <row r="503" spans="1:11" x14ac:dyDescent="0.2">
      <c r="A503" s="13">
        <v>2012</v>
      </c>
      <c r="B503" s="68" t="s">
        <v>112</v>
      </c>
      <c r="C503" s="70">
        <v>98090</v>
      </c>
      <c r="D503" s="75">
        <f>(INDEX('Resin Fractions'!$A$24:$I$41,MATCH('Waste Estimate from Population'!$A503,'Resin Fractions'!$A$24:$A$41,0),MATCH('Waste Estimate from Population'!D$1,'Resin Fractions'!$A$24:$I$24,0)))*(VLOOKUP($A503,'Waste Per Capita'!$A$3:$C$18,3,FALSE))*$C503</f>
        <v>679.98605663975206</v>
      </c>
      <c r="E503" s="75">
        <f>(INDEX('Resin Fractions'!$A$24:$I$41,MATCH('Waste Estimate from Population'!$A503,'Resin Fractions'!$A$24:$A$41,0),MATCH('Waste Estimate from Population'!E$1,'Resin Fractions'!$A$24:$I$24,0)))*(VLOOKUP($A503,'Waste Per Capita'!$A$3:$C$18,3,FALSE))*$C503</f>
        <v>1240.727774053732</v>
      </c>
      <c r="F503" s="75">
        <f>(INDEX('Resin Fractions'!$A$24:$I$41,MATCH('Waste Estimate from Population'!$A503,'Resin Fractions'!$A$24:$A$41,0),MATCH('Waste Estimate from Population'!F$1,'Resin Fractions'!$A$24:$I$24,0)))*(VLOOKUP($A503,'Waste Per Capita'!$A$3:$C$18,3,FALSE))*$C503</f>
        <v>1687.1572010674736</v>
      </c>
      <c r="G503" s="75">
        <f>(INDEX('Resin Fractions'!$A$24:$I$41,MATCH('Waste Estimate from Population'!$A503,'Resin Fractions'!$A$24:$A$41,0),MATCH('Waste Estimate from Population'!G$1,'Resin Fractions'!$A$24:$I$24,0)))*(VLOOKUP($A503,'Waste Per Capita'!$A$3:$C$18,3,FALSE))*$C503</f>
        <v>2621.4179732878802</v>
      </c>
      <c r="H503" s="75">
        <f>(INDEX('Resin Fractions'!$A$24:$I$41,MATCH('Waste Estimate from Population'!$A503,'Resin Fractions'!$A$24:$A$41,0),MATCH('Waste Estimate from Population'!H$1,'Resin Fractions'!$A$24:$I$24,0)))*(VLOOKUP($A503,'Waste Per Capita'!$A$3:$C$18,3,FALSE))*$C503</f>
        <v>148.33175011749236</v>
      </c>
      <c r="I503" s="75">
        <f>(INDEX('Resin Fractions'!$A$24:$I$41,MATCH('Waste Estimate from Population'!$A503,'Resin Fractions'!$A$24:$A$41,0),MATCH('Waste Estimate from Population'!I$1,'Resin Fractions'!$A$24:$I$24,0)))*(VLOOKUP($A503,'Waste Per Capita'!$A$3:$C$18,3,FALSE))*$C503</f>
        <v>436.89563733117086</v>
      </c>
      <c r="J503" s="75">
        <f>(INDEX('Resin Fractions'!$A$24:$I$41,MATCH('Waste Estimate from Population'!$A503,'Resin Fractions'!$A$24:$A$41,0),MATCH('Waste Estimate from Population'!J$1,'Resin Fractions'!$A$24:$I$24,0)))*(VLOOKUP($A503,'Waste Per Capita'!$A$3:$C$18,3,FALSE))*$C503</f>
        <v>846.84703145688854</v>
      </c>
      <c r="K503" s="75">
        <f>(INDEX('Resin Fractions'!$A$24:$I$41,MATCH('Waste Estimate from Population'!$A503,'Resin Fractions'!$A$24:$A$41,0),MATCH('Waste Estimate from Population'!K$1,'Resin Fractions'!$A$24:$I$24,0)))*(VLOOKUP($A503,'Waste Per Capita'!$A$3:$C$18,3,FALSE))*$C503</f>
        <v>7661.363423954389</v>
      </c>
    </row>
    <row r="504" spans="1:11" x14ac:dyDescent="0.2">
      <c r="A504" s="13">
        <v>2012</v>
      </c>
      <c r="B504" s="68" t="s">
        <v>113</v>
      </c>
      <c r="C504" s="70">
        <v>3072381</v>
      </c>
      <c r="D504" s="75">
        <f>(INDEX('Resin Fractions'!$A$24:$I$41,MATCH('Waste Estimate from Population'!$A504,'Resin Fractions'!$A$24:$A$41,0),MATCH('Waste Estimate from Population'!D$1,'Resin Fractions'!$A$24:$I$24,0)))*(VLOOKUP($A504,'Waste Per Capita'!$A$3:$C$18,3,FALSE))*$C504</f>
        <v>21298.564998316833</v>
      </c>
      <c r="E504" s="75">
        <f>(INDEX('Resin Fractions'!$A$24:$I$41,MATCH('Waste Estimate from Population'!$A504,'Resin Fractions'!$A$24:$A$41,0),MATCH('Waste Estimate from Population'!E$1,'Resin Fractions'!$A$24:$I$24,0)))*(VLOOKUP($A504,'Waste Per Capita'!$A$3:$C$18,3,FALSE))*$C504</f>
        <v>38862.151485115493</v>
      </c>
      <c r="F504" s="75">
        <f>(INDEX('Resin Fractions'!$A$24:$I$41,MATCH('Waste Estimate from Population'!$A504,'Resin Fractions'!$A$24:$A$41,0),MATCH('Waste Estimate from Population'!F$1,'Resin Fractions'!$A$24:$I$24,0)))*(VLOOKUP($A504,'Waste Per Capita'!$A$3:$C$18,3,FALSE))*$C504</f>
        <v>52845.241396400103</v>
      </c>
      <c r="G504" s="75">
        <f>(INDEX('Resin Fractions'!$A$24:$I$41,MATCH('Waste Estimate from Population'!$A504,'Resin Fractions'!$A$24:$A$41,0),MATCH('Waste Estimate from Population'!G$1,'Resin Fractions'!$A$24:$I$24,0)))*(VLOOKUP($A504,'Waste Per Capita'!$A$3:$C$18,3,FALSE))*$C504</f>
        <v>82108.214641535233</v>
      </c>
      <c r="H504" s="75">
        <f>(INDEX('Resin Fractions'!$A$24:$I$41,MATCH('Waste Estimate from Population'!$A504,'Resin Fractions'!$A$24:$A$41,0),MATCH('Waste Estimate from Population'!H$1,'Resin Fractions'!$A$24:$I$24,0)))*(VLOOKUP($A504,'Waste Per Capita'!$A$3:$C$18,3,FALSE))*$C504</f>
        <v>4646.0561806272945</v>
      </c>
      <c r="I504" s="75">
        <f>(INDEX('Resin Fractions'!$A$24:$I$41,MATCH('Waste Estimate from Population'!$A504,'Resin Fractions'!$A$24:$A$41,0),MATCH('Waste Estimate from Population'!I$1,'Resin Fractions'!$A$24:$I$24,0)))*(VLOOKUP($A504,'Waste Per Capita'!$A$3:$C$18,3,FALSE))*$C504</f>
        <v>13684.471965737384</v>
      </c>
      <c r="J504" s="75">
        <f>(INDEX('Resin Fractions'!$A$24:$I$41,MATCH('Waste Estimate from Population'!$A504,'Resin Fractions'!$A$24:$A$41,0),MATCH('Waste Estimate from Population'!J$1,'Resin Fractions'!$A$24:$I$24,0)))*(VLOOKUP($A504,'Waste Per Capita'!$A$3:$C$18,3,FALSE))*$C504</f>
        <v>26524.994692165834</v>
      </c>
      <c r="K504" s="75">
        <f>(INDEX('Resin Fractions'!$A$24:$I$41,MATCH('Waste Estimate from Population'!$A504,'Resin Fractions'!$A$24:$A$41,0),MATCH('Waste Estimate from Population'!K$1,'Resin Fractions'!$A$24:$I$24,0)))*(VLOOKUP($A504,'Waste Per Capita'!$A$3:$C$18,3,FALSE))*$C504</f>
        <v>239969.69535989815</v>
      </c>
    </row>
    <row r="505" spans="1:11" x14ac:dyDescent="0.2">
      <c r="A505" s="13">
        <v>2012</v>
      </c>
      <c r="B505" s="68" t="s">
        <v>114</v>
      </c>
      <c r="C505" s="70">
        <v>359648</v>
      </c>
      <c r="D505" s="75">
        <f>(INDEX('Resin Fractions'!$A$24:$I$41,MATCH('Waste Estimate from Population'!$A505,'Resin Fractions'!$A$24:$A$41,0),MATCH('Waste Estimate from Population'!D$1,'Resin Fractions'!$A$24:$I$24,0)))*(VLOOKUP($A505,'Waste Per Capita'!$A$3:$C$18,3,FALSE))*$C505</f>
        <v>2493.1759129205175</v>
      </c>
      <c r="E505" s="75">
        <f>(INDEX('Resin Fractions'!$A$24:$I$41,MATCH('Waste Estimate from Population'!$A505,'Resin Fractions'!$A$24:$A$41,0),MATCH('Waste Estimate from Population'!E$1,'Resin Fractions'!$A$24:$I$24,0)))*(VLOOKUP($A505,'Waste Per Capita'!$A$3:$C$18,3,FALSE))*$C505</f>
        <v>4549.1412221722558</v>
      </c>
      <c r="F505" s="75">
        <f>(INDEX('Resin Fractions'!$A$24:$I$41,MATCH('Waste Estimate from Population'!$A505,'Resin Fractions'!$A$24:$A$41,0),MATCH('Waste Estimate from Population'!F$1,'Resin Fractions'!$A$24:$I$24,0)))*(VLOOKUP($A505,'Waste Per Capita'!$A$3:$C$18,3,FALSE))*$C505</f>
        <v>6185.979335809101</v>
      </c>
      <c r="G505" s="75">
        <f>(INDEX('Resin Fractions'!$A$24:$I$41,MATCH('Waste Estimate from Population'!$A505,'Resin Fractions'!$A$24:$A$41,0),MATCH('Waste Estimate from Population'!G$1,'Resin Fractions'!$A$24:$I$24,0)))*(VLOOKUP($A505,'Waste Per Capita'!$A$3:$C$18,3,FALSE))*$C505</f>
        <v>9611.456124549286</v>
      </c>
      <c r="H505" s="75">
        <f>(INDEX('Resin Fractions'!$A$24:$I$41,MATCH('Waste Estimate from Population'!$A505,'Resin Fractions'!$A$24:$A$41,0),MATCH('Waste Estimate from Population'!H$1,'Resin Fractions'!$A$24:$I$24,0)))*(VLOOKUP($A505,'Waste Per Capita'!$A$3:$C$18,3,FALSE))*$C505</f>
        <v>543.85989668932507</v>
      </c>
      <c r="I505" s="75">
        <f>(INDEX('Resin Fractions'!$A$24:$I$41,MATCH('Waste Estimate from Population'!$A505,'Resin Fractions'!$A$24:$A$41,0),MATCH('Waste Estimate from Population'!I$1,'Resin Fractions'!$A$24:$I$24,0)))*(VLOOKUP($A505,'Waste Per Capita'!$A$3:$C$18,3,FALSE))*$C505</f>
        <v>1601.8823751134769</v>
      </c>
      <c r="J505" s="75">
        <f>(INDEX('Resin Fractions'!$A$24:$I$41,MATCH('Waste Estimate from Population'!$A505,'Resin Fractions'!$A$24:$A$41,0),MATCH('Waste Estimate from Population'!J$1,'Resin Fractions'!$A$24:$I$24,0)))*(VLOOKUP($A505,'Waste Per Capita'!$A$3:$C$18,3,FALSE))*$C505</f>
        <v>3104.9734037048324</v>
      </c>
      <c r="K505" s="75">
        <f>(INDEX('Resin Fractions'!$A$24:$I$41,MATCH('Waste Estimate from Population'!$A505,'Resin Fractions'!$A$24:$A$41,0),MATCH('Waste Estimate from Population'!K$1,'Resin Fractions'!$A$24:$I$24,0)))*(VLOOKUP($A505,'Waste Per Capita'!$A$3:$C$18,3,FALSE))*$C505</f>
        <v>28090.468270958794</v>
      </c>
    </row>
    <row r="506" spans="1:11" x14ac:dyDescent="0.2">
      <c r="A506" s="13">
        <v>2012</v>
      </c>
      <c r="B506" s="68" t="s">
        <v>115</v>
      </c>
      <c r="C506" s="70">
        <v>19426</v>
      </c>
      <c r="D506" s="75">
        <f>(INDEX('Resin Fractions'!$A$24:$I$41,MATCH('Waste Estimate from Population'!$A506,'Resin Fractions'!$A$24:$A$41,0),MATCH('Waste Estimate from Population'!D$1,'Resin Fractions'!$A$24:$I$24,0)))*(VLOOKUP($A506,'Waste Per Capita'!$A$3:$C$18,3,FALSE))*$C506</f>
        <v>134.6662160901603</v>
      </c>
      <c r="E506" s="75">
        <f>(INDEX('Resin Fractions'!$A$24:$I$41,MATCH('Waste Estimate from Population'!$A506,'Resin Fractions'!$A$24:$A$41,0),MATCH('Waste Estimate from Population'!E$1,'Resin Fractions'!$A$24:$I$24,0)))*(VLOOKUP($A506,'Waste Per Capita'!$A$3:$C$18,3,FALSE))*$C506</f>
        <v>245.71697154417163</v>
      </c>
      <c r="F506" s="75">
        <f>(INDEX('Resin Fractions'!$A$24:$I$41,MATCH('Waste Estimate from Population'!$A506,'Resin Fractions'!$A$24:$A$41,0),MATCH('Waste Estimate from Population'!F$1,'Resin Fractions'!$A$24:$I$24,0)))*(VLOOKUP($A506,'Waste Per Capita'!$A$3:$C$18,3,FALSE))*$C506</f>
        <v>334.12902220345336</v>
      </c>
      <c r="G506" s="75">
        <f>(INDEX('Resin Fractions'!$A$24:$I$41,MATCH('Waste Estimate from Population'!$A506,'Resin Fractions'!$A$24:$A$41,0),MATCH('Waste Estimate from Population'!G$1,'Resin Fractions'!$A$24:$I$24,0)))*(VLOOKUP($A506,'Waste Per Capita'!$A$3:$C$18,3,FALSE))*$C506</f>
        <v>519.15246762249319</v>
      </c>
      <c r="H506" s="75">
        <f>(INDEX('Resin Fractions'!$A$24:$I$41,MATCH('Waste Estimate from Population'!$A506,'Resin Fractions'!$A$24:$A$41,0),MATCH('Waste Estimate from Population'!H$1,'Resin Fractions'!$A$24:$I$24,0)))*(VLOOKUP($A506,'Waste Per Capita'!$A$3:$C$18,3,FALSE))*$C506</f>
        <v>29.376007521484421</v>
      </c>
      <c r="I506" s="75">
        <f>(INDEX('Resin Fractions'!$A$24:$I$41,MATCH('Waste Estimate from Population'!$A506,'Resin Fractions'!$A$24:$A$41,0),MATCH('Waste Estimate from Population'!I$1,'Resin Fractions'!$A$24:$I$24,0)))*(VLOOKUP($A506,'Waste Per Capita'!$A$3:$C$18,3,FALSE))*$C506</f>
        <v>86.523954029924809</v>
      </c>
      <c r="J506" s="75">
        <f>(INDEX('Resin Fractions'!$A$24:$I$41,MATCH('Waste Estimate from Population'!$A506,'Resin Fractions'!$A$24:$A$41,0),MATCH('Waste Estimate from Population'!J$1,'Resin Fractions'!$A$24:$I$24,0)))*(VLOOKUP($A506,'Waste Per Capita'!$A$3:$C$18,3,FALSE))*$C506</f>
        <v>167.71179970518418</v>
      </c>
      <c r="K506" s="75">
        <f>(INDEX('Resin Fractions'!$A$24:$I$41,MATCH('Waste Estimate from Population'!$A506,'Resin Fractions'!$A$24:$A$41,0),MATCH('Waste Estimate from Population'!K$1,'Resin Fractions'!$A$24:$I$24,0)))*(VLOOKUP($A506,'Waste Per Capita'!$A$3:$C$18,3,FALSE))*$C506</f>
        <v>1517.2764387168718</v>
      </c>
    </row>
    <row r="507" spans="1:11" x14ac:dyDescent="0.2">
      <c r="A507" s="13">
        <v>2012</v>
      </c>
      <c r="B507" s="68" t="s">
        <v>116</v>
      </c>
      <c r="C507" s="70">
        <v>2244472</v>
      </c>
      <c r="D507" s="75">
        <f>(INDEX('Resin Fractions'!$A$24:$I$41,MATCH('Waste Estimate from Population'!$A507,'Resin Fractions'!$A$24:$A$41,0),MATCH('Waste Estimate from Population'!D$1,'Resin Fractions'!$A$24:$I$24,0)))*(VLOOKUP($A507,'Waste Per Capita'!$A$3:$C$18,3,FALSE))*$C507</f>
        <v>15559.278871631539</v>
      </c>
      <c r="E507" s="75">
        <f>(INDEX('Resin Fractions'!$A$24:$I$41,MATCH('Waste Estimate from Population'!$A507,'Resin Fractions'!$A$24:$A$41,0),MATCH('Waste Estimate from Population'!E$1,'Resin Fractions'!$A$24:$I$24,0)))*(VLOOKUP($A507,'Waste Per Capita'!$A$3:$C$18,3,FALSE))*$C507</f>
        <v>28390.037195289304</v>
      </c>
      <c r="F507" s="75">
        <f>(INDEX('Resin Fractions'!$A$24:$I$41,MATCH('Waste Estimate from Population'!$A507,'Resin Fractions'!$A$24:$A$41,0),MATCH('Waste Estimate from Population'!F$1,'Resin Fractions'!$A$24:$I$24,0)))*(VLOOKUP($A507,'Waste Per Capita'!$A$3:$C$18,3,FALSE))*$C507</f>
        <v>38605.128936632835</v>
      </c>
      <c r="G507" s="75">
        <f>(INDEX('Resin Fractions'!$A$24:$I$41,MATCH('Waste Estimate from Population'!$A507,'Resin Fractions'!$A$24:$A$41,0),MATCH('Waste Estimate from Population'!G$1,'Resin Fractions'!$A$24:$I$24,0)))*(VLOOKUP($A507,'Waste Per Capita'!$A$3:$C$18,3,FALSE))*$C507</f>
        <v>59982.661243158269</v>
      </c>
      <c r="H507" s="75">
        <f>(INDEX('Resin Fractions'!$A$24:$I$41,MATCH('Waste Estimate from Population'!$A507,'Resin Fractions'!$A$24:$A$41,0),MATCH('Waste Estimate from Population'!H$1,'Resin Fractions'!$A$24:$I$24,0)))*(VLOOKUP($A507,'Waste Per Capita'!$A$3:$C$18,3,FALSE))*$C507</f>
        <v>3394.0917509400383</v>
      </c>
      <c r="I507" s="75">
        <f>(INDEX('Resin Fractions'!$A$24:$I$41,MATCH('Waste Estimate from Population'!$A507,'Resin Fractions'!$A$24:$A$41,0),MATCH('Waste Estimate from Population'!I$1,'Resin Fractions'!$A$24:$I$24,0)))*(VLOOKUP($A507,'Waste Per Capita'!$A$3:$C$18,3,FALSE))*$C507</f>
        <v>9996.9418382298682</v>
      </c>
      <c r="J507" s="75">
        <f>(INDEX('Resin Fractions'!$A$24:$I$41,MATCH('Waste Estimate from Population'!$A507,'Resin Fractions'!$A$24:$A$41,0),MATCH('Waste Estimate from Population'!J$1,'Resin Fractions'!$A$24:$I$24,0)))*(VLOOKUP($A507,'Waste Per Capita'!$A$3:$C$18,3,FALSE))*$C507</f>
        <v>19377.351925661183</v>
      </c>
      <c r="K507" s="75">
        <f>(INDEX('Resin Fractions'!$A$24:$I$41,MATCH('Waste Estimate from Population'!$A507,'Resin Fractions'!$A$24:$A$41,0),MATCH('Waste Estimate from Population'!K$1,'Resin Fractions'!$A$24:$I$24,0)))*(VLOOKUP($A507,'Waste Per Capita'!$A$3:$C$18,3,FALSE))*$C507</f>
        <v>175305.49176154303</v>
      </c>
    </row>
    <row r="508" spans="1:11" x14ac:dyDescent="0.2">
      <c r="A508" s="13">
        <v>2012</v>
      </c>
      <c r="B508" s="68" t="s">
        <v>117</v>
      </c>
      <c r="C508" s="70">
        <v>1442546</v>
      </c>
      <c r="D508" s="75">
        <f>(INDEX('Resin Fractions'!$A$24:$I$41,MATCH('Waste Estimate from Population'!$A508,'Resin Fractions'!$A$24:$A$41,0),MATCH('Waste Estimate from Population'!D$1,'Resin Fractions'!$A$24:$I$24,0)))*(VLOOKUP($A508,'Waste Per Capita'!$A$3:$C$18,3,FALSE))*$C508</f>
        <v>10000.113834860311</v>
      </c>
      <c r="E508" s="75">
        <f>(INDEX('Resin Fractions'!$A$24:$I$41,MATCH('Waste Estimate from Population'!$A508,'Resin Fractions'!$A$24:$A$41,0),MATCH('Waste Estimate from Population'!E$1,'Resin Fractions'!$A$24:$I$24,0)))*(VLOOKUP($A508,'Waste Per Capita'!$A$3:$C$18,3,FALSE))*$C508</f>
        <v>18246.578525335048</v>
      </c>
      <c r="F508" s="75">
        <f>(INDEX('Resin Fractions'!$A$24:$I$41,MATCH('Waste Estimate from Population'!$A508,'Resin Fractions'!$A$24:$A$41,0),MATCH('Waste Estimate from Population'!F$1,'Resin Fractions'!$A$24:$I$24,0)))*(VLOOKUP($A508,'Waste Per Capita'!$A$3:$C$18,3,FALSE))*$C508</f>
        <v>24811.926514130693</v>
      </c>
      <c r="G508" s="75">
        <f>(INDEX('Resin Fractions'!$A$24:$I$41,MATCH('Waste Estimate from Population'!$A508,'Resin Fractions'!$A$24:$A$41,0),MATCH('Waste Estimate from Population'!G$1,'Resin Fractions'!$A$24:$I$24,0)))*(VLOOKUP($A508,'Waste Per Capita'!$A$3:$C$18,3,FALSE))*$C508</f>
        <v>38551.49364557588</v>
      </c>
      <c r="H508" s="75">
        <f>(INDEX('Resin Fractions'!$A$24:$I$41,MATCH('Waste Estimate from Population'!$A508,'Resin Fractions'!$A$24:$A$41,0),MATCH('Waste Estimate from Population'!H$1,'Resin Fractions'!$A$24:$I$24,0)))*(VLOOKUP($A508,'Waste Per Capita'!$A$3:$C$18,3,FALSE))*$C508</f>
        <v>2181.4188276581522</v>
      </c>
      <c r="I508" s="75">
        <f>(INDEX('Resin Fractions'!$A$24:$I$41,MATCH('Waste Estimate from Population'!$A508,'Resin Fractions'!$A$24:$A$41,0),MATCH('Waste Estimate from Population'!I$1,'Resin Fractions'!$A$24:$I$24,0)))*(VLOOKUP($A508,'Waste Per Capita'!$A$3:$C$18,3,FALSE))*$C508</f>
        <v>6425.1407284079032</v>
      </c>
      <c r="J508" s="75">
        <f>(INDEX('Resin Fractions'!$A$24:$I$41,MATCH('Waste Estimate from Population'!$A508,'Resin Fractions'!$A$24:$A$41,0),MATCH('Waste Estimate from Population'!J$1,'Resin Fractions'!$A$24:$I$24,0)))*(VLOOKUP($A508,'Waste Per Capita'!$A$3:$C$18,3,FALSE))*$C508</f>
        <v>12454.029950453754</v>
      </c>
      <c r="K508" s="75">
        <f>(INDEX('Resin Fractions'!$A$24:$I$41,MATCH('Waste Estimate from Population'!$A508,'Resin Fractions'!$A$24:$A$41,0),MATCH('Waste Estimate from Population'!K$1,'Resin Fractions'!$A$24:$I$24,0)))*(VLOOKUP($A508,'Waste Per Capita'!$A$3:$C$18,3,FALSE))*$C508</f>
        <v>112670.70202642173</v>
      </c>
    </row>
    <row r="509" spans="1:11" x14ac:dyDescent="0.2">
      <c r="A509" s="13">
        <v>2012</v>
      </c>
      <c r="B509" s="68" t="s">
        <v>118</v>
      </c>
      <c r="C509" s="70">
        <v>56518</v>
      </c>
      <c r="D509" s="75">
        <f>(INDEX('Resin Fractions'!$A$24:$I$41,MATCH('Waste Estimate from Population'!$A509,'Resin Fractions'!$A$24:$A$41,0),MATCH('Waste Estimate from Population'!D$1,'Resin Fractions'!$A$24:$I$24,0)))*(VLOOKUP($A509,'Waste Per Capita'!$A$3:$C$18,3,FALSE))*$C509</f>
        <v>391.7978585907382</v>
      </c>
      <c r="E509" s="75">
        <f>(INDEX('Resin Fractions'!$A$24:$I$41,MATCH('Waste Estimate from Population'!$A509,'Resin Fractions'!$A$24:$A$41,0),MATCH('Waste Estimate from Population'!E$1,'Resin Fractions'!$A$24:$I$24,0)))*(VLOOKUP($A509,'Waste Per Capita'!$A$3:$C$18,3,FALSE))*$C509</f>
        <v>714.88890135557983</v>
      </c>
      <c r="F509" s="75">
        <f>(INDEX('Resin Fractions'!$A$24:$I$41,MATCH('Waste Estimate from Population'!$A509,'Resin Fractions'!$A$24:$A$41,0),MATCH('Waste Estimate from Population'!F$1,'Resin Fractions'!$A$24:$I$24,0)))*(VLOOKUP($A509,'Waste Per Capita'!$A$3:$C$18,3,FALSE))*$C509</f>
        <v>972.11490151831458</v>
      </c>
      <c r="G509" s="75">
        <f>(INDEX('Resin Fractions'!$A$24:$I$41,MATCH('Waste Estimate from Population'!$A509,'Resin Fractions'!$A$24:$A$41,0),MATCH('Waste Estimate from Population'!G$1,'Resin Fractions'!$A$24:$I$24,0)))*(VLOOKUP($A509,'Waste Per Capita'!$A$3:$C$18,3,FALSE))*$C509</f>
        <v>1510.4220717125538</v>
      </c>
      <c r="H509" s="75">
        <f>(INDEX('Resin Fractions'!$A$24:$I$41,MATCH('Waste Estimate from Population'!$A509,'Resin Fractions'!$A$24:$A$41,0),MATCH('Waste Estimate from Population'!H$1,'Resin Fractions'!$A$24:$I$24,0)))*(VLOOKUP($A509,'Waste Per Capita'!$A$3:$C$18,3,FALSE))*$C509</f>
        <v>85.466549629324433</v>
      </c>
      <c r="I509" s="75">
        <f>(INDEX('Resin Fractions'!$A$24:$I$41,MATCH('Waste Estimate from Population'!$A509,'Resin Fractions'!$A$24:$A$41,0),MATCH('Waste Estimate from Population'!I$1,'Resin Fractions'!$A$24:$I$24,0)))*(VLOOKUP($A509,'Waste Per Capita'!$A$3:$C$18,3,FALSE))*$C509</f>
        <v>251.73277225693869</v>
      </c>
      <c r="J509" s="75">
        <f>(INDEX('Resin Fractions'!$A$24:$I$41,MATCH('Waste Estimate from Population'!$A509,'Resin Fractions'!$A$24:$A$41,0),MATCH('Waste Estimate from Population'!J$1,'Resin Fractions'!$A$24:$I$24,0)))*(VLOOKUP($A509,'Waste Per Capita'!$A$3:$C$18,3,FALSE))*$C509</f>
        <v>487.94067207544526</v>
      </c>
      <c r="K509" s="75">
        <f>(INDEX('Resin Fractions'!$A$24:$I$41,MATCH('Waste Estimate from Population'!$A509,'Resin Fractions'!$A$24:$A$41,0),MATCH('Waste Estimate from Population'!K$1,'Resin Fractions'!$A$24:$I$24,0)))*(VLOOKUP($A509,'Waste Per Capita'!$A$3:$C$18,3,FALSE))*$C509</f>
        <v>4414.3637271388943</v>
      </c>
    </row>
    <row r="510" spans="1:11" x14ac:dyDescent="0.2">
      <c r="A510" s="13">
        <v>2012</v>
      </c>
      <c r="B510" s="68" t="s">
        <v>119</v>
      </c>
      <c r="C510" s="70">
        <v>2071326</v>
      </c>
      <c r="D510" s="75">
        <f>(INDEX('Resin Fractions'!$A$24:$I$41,MATCH('Waste Estimate from Population'!$A510,'Resin Fractions'!$A$24:$A$41,0),MATCH('Waste Estimate from Population'!D$1,'Resin Fractions'!$A$24:$I$24,0)))*(VLOOKUP($A510,'Waste Per Capita'!$A$3:$C$18,3,FALSE))*$C510</f>
        <v>14358.984593285668</v>
      </c>
      <c r="E510" s="75">
        <f>(INDEX('Resin Fractions'!$A$24:$I$41,MATCH('Waste Estimate from Population'!$A510,'Resin Fractions'!$A$24:$A$41,0),MATCH('Waste Estimate from Population'!E$1,'Resin Fractions'!$A$24:$I$24,0)))*(VLOOKUP($A510,'Waste Per Capita'!$A$3:$C$18,3,FALSE))*$C510</f>
        <v>26199.935745943727</v>
      </c>
      <c r="F510" s="75">
        <f>(INDEX('Resin Fractions'!$A$24:$I$41,MATCH('Waste Estimate from Population'!$A510,'Resin Fractions'!$A$24:$A$41,0),MATCH('Waste Estimate from Population'!F$1,'Resin Fractions'!$A$24:$I$24,0)))*(VLOOKUP($A510,'Waste Per Capita'!$A$3:$C$18,3,FALSE))*$C510</f>
        <v>35627.001495140037</v>
      </c>
      <c r="G510" s="75">
        <f>(INDEX('Resin Fractions'!$A$24:$I$41,MATCH('Waste Estimate from Population'!$A510,'Resin Fractions'!$A$24:$A$41,0),MATCH('Waste Estimate from Population'!G$1,'Resin Fractions'!$A$24:$I$24,0)))*(VLOOKUP($A510,'Waste Per Capita'!$A$3:$C$18,3,FALSE))*$C510</f>
        <v>55355.400193072601</v>
      </c>
      <c r="H510" s="75">
        <f>(INDEX('Resin Fractions'!$A$24:$I$41,MATCH('Waste Estimate from Population'!$A510,'Resin Fractions'!$A$24:$A$41,0),MATCH('Waste Estimate from Population'!H$1,'Resin Fractions'!$A$24:$I$24,0)))*(VLOOKUP($A510,'Waste Per Capita'!$A$3:$C$18,3,FALSE))*$C510</f>
        <v>3132.2602777435518</v>
      </c>
      <c r="I510" s="75">
        <f>(INDEX('Resin Fractions'!$A$24:$I$41,MATCH('Waste Estimate from Population'!$A510,'Resin Fractions'!$A$24:$A$41,0),MATCH('Waste Estimate from Population'!I$1,'Resin Fractions'!$A$24:$I$24,0)))*(VLOOKUP($A510,'Waste Per Capita'!$A$3:$C$18,3,FALSE))*$C510</f>
        <v>9225.7446517547651</v>
      </c>
      <c r="J510" s="75">
        <f>(INDEX('Resin Fractions'!$A$24:$I$41,MATCH('Waste Estimate from Population'!$A510,'Resin Fractions'!$A$24:$A$41,0),MATCH('Waste Estimate from Population'!J$1,'Resin Fractions'!$A$24:$I$24,0)))*(VLOOKUP($A510,'Waste Per Capita'!$A$3:$C$18,3,FALSE))*$C510</f>
        <v>17882.518852884808</v>
      </c>
      <c r="K510" s="75">
        <f>(INDEX('Resin Fractions'!$A$24:$I$41,MATCH('Waste Estimate from Population'!$A510,'Resin Fractions'!$A$24:$A$41,0),MATCH('Waste Estimate from Population'!K$1,'Resin Fractions'!$A$24:$I$24,0)))*(VLOOKUP($A510,'Waste Per Capita'!$A$3:$C$18,3,FALSE))*$C510</f>
        <v>161781.84580982514</v>
      </c>
    </row>
    <row r="511" spans="1:11" x14ac:dyDescent="0.2">
      <c r="A511" s="13">
        <v>2012</v>
      </c>
      <c r="B511" s="68" t="s">
        <v>120</v>
      </c>
      <c r="C511" s="70">
        <v>3161808</v>
      </c>
      <c r="D511" s="75">
        <f>(INDEX('Resin Fractions'!$A$24:$I$41,MATCH('Waste Estimate from Population'!$A511,'Resin Fractions'!$A$24:$A$41,0),MATCH('Waste Estimate from Population'!D$1,'Resin Fractions'!$A$24:$I$24,0)))*(VLOOKUP($A511,'Waste Per Capita'!$A$3:$C$18,3,FALSE))*$C511</f>
        <v>21918.496827118168</v>
      </c>
      <c r="E511" s="75">
        <f>(INDEX('Resin Fractions'!$A$24:$I$41,MATCH('Waste Estimate from Population'!$A511,'Resin Fractions'!$A$24:$A$41,0),MATCH('Waste Estimate from Population'!E$1,'Resin Fractions'!$A$24:$I$24,0)))*(VLOOKUP($A511,'Waste Per Capita'!$A$3:$C$18,3,FALSE))*$C511</f>
        <v>39993.302088136224</v>
      </c>
      <c r="F511" s="75">
        <f>(INDEX('Resin Fractions'!$A$24:$I$41,MATCH('Waste Estimate from Population'!$A511,'Resin Fractions'!$A$24:$A$41,0),MATCH('Waste Estimate from Population'!F$1,'Resin Fractions'!$A$24:$I$24,0)))*(VLOOKUP($A511,'Waste Per Capita'!$A$3:$C$18,3,FALSE))*$C511</f>
        <v>54383.394184858262</v>
      </c>
      <c r="G511" s="75">
        <f>(INDEX('Resin Fractions'!$A$24:$I$41,MATCH('Waste Estimate from Population'!$A511,'Resin Fractions'!$A$24:$A$41,0),MATCH('Waste Estimate from Population'!G$1,'Resin Fractions'!$A$24:$I$24,0)))*(VLOOKUP($A511,'Waste Per Capita'!$A$3:$C$18,3,FALSE))*$C511</f>
        <v>84498.117231984972</v>
      </c>
      <c r="H511" s="75">
        <f>(INDEX('Resin Fractions'!$A$24:$I$41,MATCH('Waste Estimate from Population'!$A511,'Resin Fractions'!$A$24:$A$41,0),MATCH('Waste Estimate from Population'!H$1,'Resin Fractions'!$A$24:$I$24,0)))*(VLOOKUP($A511,'Waste Per Capita'!$A$3:$C$18,3,FALSE))*$C511</f>
        <v>4781.2877375419339</v>
      </c>
      <c r="I511" s="75">
        <f>(INDEX('Resin Fractions'!$A$24:$I$41,MATCH('Waste Estimate from Population'!$A511,'Resin Fractions'!$A$24:$A$41,0),MATCH('Waste Estimate from Population'!I$1,'Resin Fractions'!$A$24:$I$24,0)))*(VLOOKUP($A511,'Waste Per Capita'!$A$3:$C$18,3,FALSE))*$C511</f>
        <v>14082.782355783411</v>
      </c>
      <c r="J511" s="75">
        <f>(INDEX('Resin Fractions'!$A$24:$I$41,MATCH('Waste Estimate from Population'!$A511,'Resin Fractions'!$A$24:$A$41,0),MATCH('Waste Estimate from Population'!J$1,'Resin Fractions'!$A$24:$I$24,0)))*(VLOOKUP($A511,'Waste Per Capita'!$A$3:$C$18,3,FALSE))*$C511</f>
        <v>27297.050859788375</v>
      </c>
      <c r="K511" s="75">
        <f>(INDEX('Resin Fractions'!$A$24:$I$41,MATCH('Waste Estimate from Population'!$A511,'Resin Fractions'!$A$24:$A$41,0),MATCH('Waste Estimate from Population'!K$1,'Resin Fractions'!$A$24:$I$24,0)))*(VLOOKUP($A511,'Waste Per Capita'!$A$3:$C$18,3,FALSE))*$C511</f>
        <v>246954.43128521132</v>
      </c>
    </row>
    <row r="512" spans="1:11" x14ac:dyDescent="0.2">
      <c r="A512" s="13">
        <v>2012</v>
      </c>
      <c r="B512" s="68" t="s">
        <v>121</v>
      </c>
      <c r="C512" s="70">
        <v>829289</v>
      </c>
      <c r="D512" s="75">
        <f>(INDEX('Resin Fractions'!$A$24:$I$41,MATCH('Waste Estimate from Population'!$A512,'Resin Fractions'!$A$24:$A$41,0),MATCH('Waste Estimate from Population'!D$1,'Resin Fractions'!$A$24:$I$24,0)))*(VLOOKUP($A512,'Waste Per Capita'!$A$3:$C$18,3,FALSE))*$C512</f>
        <v>5748.8526549569106</v>
      </c>
      <c r="E512" s="75">
        <f>(INDEX('Resin Fractions'!$A$24:$I$41,MATCH('Waste Estimate from Population'!$A512,'Resin Fractions'!$A$24:$A$41,0),MATCH('Waste Estimate from Population'!E$1,'Resin Fractions'!$A$24:$I$24,0)))*(VLOOKUP($A512,'Waste Per Capita'!$A$3:$C$18,3,FALSE))*$C512</f>
        <v>10489.569732054697</v>
      </c>
      <c r="F512" s="75">
        <f>(INDEX('Resin Fractions'!$A$24:$I$41,MATCH('Waste Estimate from Population'!$A512,'Resin Fractions'!$A$24:$A$41,0),MATCH('Waste Estimate from Population'!F$1,'Resin Fractions'!$A$24:$I$24,0)))*(VLOOKUP($A512,'Waste Per Capita'!$A$3:$C$18,3,FALSE))*$C512</f>
        <v>14263.848589214436</v>
      </c>
      <c r="G512" s="75">
        <f>(INDEX('Resin Fractions'!$A$24:$I$41,MATCH('Waste Estimate from Population'!$A512,'Resin Fractions'!$A$24:$A$41,0),MATCH('Waste Estimate from Population'!G$1,'Resin Fractions'!$A$24:$I$24,0)))*(VLOOKUP($A512,'Waste Per Capita'!$A$3:$C$18,3,FALSE))*$C512</f>
        <v>22162.433373941614</v>
      </c>
      <c r="H512" s="75">
        <f>(INDEX('Resin Fractions'!$A$24:$I$41,MATCH('Waste Estimate from Population'!$A512,'Resin Fractions'!$A$24:$A$41,0),MATCH('Waste Estimate from Population'!H$1,'Resin Fractions'!$A$24:$I$24,0)))*(VLOOKUP($A512,'Waste Per Capita'!$A$3:$C$18,3,FALSE))*$C512</f>
        <v>1254.0512664204825</v>
      </c>
      <c r="I512" s="75">
        <f>(INDEX('Resin Fractions'!$A$24:$I$41,MATCH('Waste Estimate from Population'!$A512,'Resin Fractions'!$A$24:$A$41,0),MATCH('Waste Estimate from Population'!I$1,'Resin Fractions'!$A$24:$I$24,0)))*(VLOOKUP($A512,'Waste Per Capita'!$A$3:$C$18,3,FALSE))*$C512</f>
        <v>3693.6766865809905</v>
      </c>
      <c r="J512" s="75">
        <f>(INDEX('Resin Fractions'!$A$24:$I$41,MATCH('Waste Estimate from Population'!$A512,'Resin Fractions'!$A$24:$A$41,0),MATCH('Waste Estimate from Population'!J$1,'Resin Fractions'!$A$24:$I$24,0)))*(VLOOKUP($A512,'Waste Per Capita'!$A$3:$C$18,3,FALSE))*$C512</f>
        <v>7159.5568138429162</v>
      </c>
      <c r="K512" s="75">
        <f>(INDEX('Resin Fractions'!$A$24:$I$41,MATCH('Waste Estimate from Population'!$A512,'Resin Fractions'!$A$24:$A$41,0),MATCH('Waste Estimate from Population'!K$1,'Resin Fractions'!$A$24:$I$24,0)))*(VLOOKUP($A512,'Waste Per Capita'!$A$3:$C$18,3,FALSE))*$C512</f>
        <v>64771.989117012039</v>
      </c>
    </row>
    <row r="513" spans="1:11" x14ac:dyDescent="0.2">
      <c r="A513" s="13">
        <v>2012</v>
      </c>
      <c r="B513" s="68" t="s">
        <v>122</v>
      </c>
      <c r="C513" s="70">
        <v>699127</v>
      </c>
      <c r="D513" s="75">
        <f>(INDEX('Resin Fractions'!$A$24:$I$41,MATCH('Waste Estimate from Population'!$A513,'Resin Fractions'!$A$24:$A$41,0),MATCH('Waste Estimate from Population'!D$1,'Resin Fractions'!$A$24:$I$24,0)))*(VLOOKUP($A513,'Waste Per Capita'!$A$3:$C$18,3,FALSE))*$C513</f>
        <v>4846.5349354713017</v>
      </c>
      <c r="E513" s="75">
        <f>(INDEX('Resin Fractions'!$A$24:$I$41,MATCH('Waste Estimate from Population'!$A513,'Resin Fractions'!$A$24:$A$41,0),MATCH('Waste Estimate from Population'!E$1,'Resin Fractions'!$A$24:$I$24,0)))*(VLOOKUP($A513,'Waste Per Capita'!$A$3:$C$18,3,FALSE))*$C513</f>
        <v>8843.1673615135423</v>
      </c>
      <c r="F513" s="75">
        <f>(INDEX('Resin Fractions'!$A$24:$I$41,MATCH('Waste Estimate from Population'!$A513,'Resin Fractions'!$A$24:$A$41,0),MATCH('Waste Estimate from Population'!F$1,'Resin Fractions'!$A$24:$I$24,0)))*(VLOOKUP($A513,'Waste Per Capita'!$A$3:$C$18,3,FALSE))*$C513</f>
        <v>12025.049979719641</v>
      </c>
      <c r="G513" s="75">
        <f>(INDEX('Resin Fractions'!$A$24:$I$41,MATCH('Waste Estimate from Population'!$A513,'Resin Fractions'!$A$24:$A$41,0),MATCH('Waste Estimate from Population'!G$1,'Resin Fractions'!$A$24:$I$24,0)))*(VLOOKUP($A513,'Waste Per Capita'!$A$3:$C$18,3,FALSE))*$C513</f>
        <v>18683.903388835108</v>
      </c>
      <c r="H513" s="75">
        <f>(INDEX('Resin Fractions'!$A$24:$I$41,MATCH('Waste Estimate from Population'!$A513,'Resin Fractions'!$A$24:$A$41,0),MATCH('Waste Estimate from Population'!H$1,'Resin Fractions'!$A$24:$I$24,0)))*(VLOOKUP($A513,'Waste Per Capita'!$A$3:$C$18,3,FALSE))*$C513</f>
        <v>1057.2202208623926</v>
      </c>
      <c r="I513" s="75">
        <f>(INDEX('Resin Fractions'!$A$24:$I$41,MATCH('Waste Estimate from Population'!$A513,'Resin Fractions'!$A$24:$A$41,0),MATCH('Waste Estimate from Population'!I$1,'Resin Fractions'!$A$24:$I$24,0)))*(VLOOKUP($A513,'Waste Per Capita'!$A$3:$C$18,3,FALSE))*$C513</f>
        <v>3113.9314531596442</v>
      </c>
      <c r="J513" s="75">
        <f>(INDEX('Resin Fractions'!$A$24:$I$41,MATCH('Waste Estimate from Population'!$A513,'Resin Fractions'!$A$24:$A$41,0),MATCH('Waste Estimate from Population'!J$1,'Resin Fractions'!$A$24:$I$24,0)))*(VLOOKUP($A513,'Waste Per Capita'!$A$3:$C$18,3,FALSE))*$C513</f>
        <v>6035.8204155506173</v>
      </c>
      <c r="K513" s="75">
        <f>(INDEX('Resin Fractions'!$A$24:$I$41,MATCH('Waste Estimate from Population'!$A513,'Resin Fractions'!$A$24:$A$41,0),MATCH('Waste Estimate from Population'!K$1,'Resin Fractions'!$A$24:$I$24,0)))*(VLOOKUP($A513,'Waste Per Capita'!$A$3:$C$18,3,FALSE))*$C513</f>
        <v>54605.627755112248</v>
      </c>
    </row>
    <row r="514" spans="1:11" x14ac:dyDescent="0.2">
      <c r="A514" s="13">
        <v>2012</v>
      </c>
      <c r="B514" s="68" t="s">
        <v>123</v>
      </c>
      <c r="C514" s="70">
        <v>271933</v>
      </c>
      <c r="D514" s="75">
        <f>(INDEX('Resin Fractions'!$A$24:$I$41,MATCH('Waste Estimate from Population'!$A514,'Resin Fractions'!$A$24:$A$41,0),MATCH('Waste Estimate from Population'!D$1,'Resin Fractions'!$A$24:$I$24,0)))*(VLOOKUP($A514,'Waste Per Capita'!$A$3:$C$18,3,FALSE))*$C514</f>
        <v>1885.1121249894761</v>
      </c>
      <c r="E514" s="75">
        <f>(INDEX('Resin Fractions'!$A$24:$I$41,MATCH('Waste Estimate from Population'!$A514,'Resin Fractions'!$A$24:$A$41,0),MATCH('Waste Estimate from Population'!E$1,'Resin Fractions'!$A$24:$I$24,0)))*(VLOOKUP($A514,'Waste Per Capita'!$A$3:$C$18,3,FALSE))*$C514</f>
        <v>3439.6454866118206</v>
      </c>
      <c r="F514" s="75">
        <f>(INDEX('Resin Fractions'!$A$24:$I$41,MATCH('Waste Estimate from Population'!$A514,'Resin Fractions'!$A$24:$A$41,0),MATCH('Waste Estimate from Population'!F$1,'Resin Fractions'!$A$24:$I$24,0)))*(VLOOKUP($A514,'Waste Per Capita'!$A$3:$C$18,3,FALSE))*$C514</f>
        <v>4677.2731079404766</v>
      </c>
      <c r="G514" s="75">
        <f>(INDEX('Resin Fractions'!$A$24:$I$41,MATCH('Waste Estimate from Population'!$A514,'Resin Fractions'!$A$24:$A$41,0),MATCH('Waste Estimate from Population'!G$1,'Resin Fractions'!$A$24:$I$24,0)))*(VLOOKUP($A514,'Waste Per Capita'!$A$3:$C$18,3,FALSE))*$C514</f>
        <v>7267.3060834956987</v>
      </c>
      <c r="H514" s="75">
        <f>(INDEX('Resin Fractions'!$A$24:$I$41,MATCH('Waste Estimate from Population'!$A514,'Resin Fractions'!$A$24:$A$41,0),MATCH('Waste Estimate from Population'!H$1,'Resin Fractions'!$A$24:$I$24,0)))*(VLOOKUP($A514,'Waste Per Capita'!$A$3:$C$18,3,FALSE))*$C514</f>
        <v>411.21722708431088</v>
      </c>
      <c r="I514" s="75">
        <f>(INDEX('Resin Fractions'!$A$24:$I$41,MATCH('Waste Estimate from Population'!$A514,'Resin Fractions'!$A$24:$A$41,0),MATCH('Waste Estimate from Population'!I$1,'Resin Fractions'!$A$24:$I$24,0)))*(VLOOKUP($A514,'Waste Per Capita'!$A$3:$C$18,3,FALSE))*$C514</f>
        <v>1211.19728154121</v>
      </c>
      <c r="J514" s="75">
        <f>(INDEX('Resin Fractions'!$A$24:$I$41,MATCH('Waste Estimate from Population'!$A514,'Resin Fractions'!$A$24:$A$41,0),MATCH('Waste Estimate from Population'!J$1,'Resin Fractions'!$A$24:$I$24,0)))*(VLOOKUP($A514,'Waste Per Capita'!$A$3:$C$18,3,FALSE))*$C514</f>
        <v>2347.6975614758494</v>
      </c>
      <c r="K514" s="75">
        <f>(INDEX('Resin Fractions'!$A$24:$I$41,MATCH('Waste Estimate from Population'!$A514,'Resin Fractions'!$A$24:$A$41,0),MATCH('Waste Estimate from Population'!K$1,'Resin Fractions'!$A$24:$I$24,0)))*(VLOOKUP($A514,'Waste Per Capita'!$A$3:$C$18,3,FALSE))*$C514</f>
        <v>21239.448873138841</v>
      </c>
    </row>
    <row r="515" spans="1:11" x14ac:dyDescent="0.2">
      <c r="A515" s="13">
        <v>2012</v>
      </c>
      <c r="B515" s="68" t="s">
        <v>124</v>
      </c>
      <c r="C515" s="70">
        <v>737002</v>
      </c>
      <c r="D515" s="75">
        <f>(INDEX('Resin Fractions'!$A$24:$I$41,MATCH('Waste Estimate from Population'!$A515,'Resin Fractions'!$A$24:$A$41,0),MATCH('Waste Estimate from Population'!D$1,'Resin Fractions'!$A$24:$I$24,0)))*(VLOOKUP($A515,'Waste Per Capita'!$A$3:$C$18,3,FALSE))*$C515</f>
        <v>5109.0945429259918</v>
      </c>
      <c r="E515" s="75">
        <f>(INDEX('Resin Fractions'!$A$24:$I$41,MATCH('Waste Estimate from Population'!$A515,'Resin Fractions'!$A$24:$A$41,0),MATCH('Waste Estimate from Population'!E$1,'Resin Fractions'!$A$24:$I$24,0)))*(VLOOKUP($A515,'Waste Per Capita'!$A$3:$C$18,3,FALSE))*$C515</f>
        <v>9322.2433574589522</v>
      </c>
      <c r="F515" s="75">
        <f>(INDEX('Resin Fractions'!$A$24:$I$41,MATCH('Waste Estimate from Population'!$A515,'Resin Fractions'!$A$24:$A$41,0),MATCH('Waste Estimate from Population'!F$1,'Resin Fractions'!$A$24:$I$24,0)))*(VLOOKUP($A515,'Waste Per Capita'!$A$3:$C$18,3,FALSE))*$C515</f>
        <v>12676.503532481702</v>
      </c>
      <c r="G515" s="75">
        <f>(INDEX('Resin Fractions'!$A$24:$I$41,MATCH('Waste Estimate from Population'!$A515,'Resin Fractions'!$A$24:$A$41,0),MATCH('Waste Estimate from Population'!G$1,'Resin Fractions'!$A$24:$I$24,0)))*(VLOOKUP($A515,'Waste Per Capita'!$A$3:$C$18,3,FALSE))*$C515</f>
        <v>19696.098370365115</v>
      </c>
      <c r="H515" s="75">
        <f>(INDEX('Resin Fractions'!$A$24:$I$41,MATCH('Waste Estimate from Population'!$A515,'Resin Fractions'!$A$24:$A$41,0),MATCH('Waste Estimate from Population'!H$1,'Resin Fractions'!$A$24:$I$24,0)))*(VLOOKUP($A515,'Waste Per Capita'!$A$3:$C$18,3,FALSE))*$C515</f>
        <v>1114.4948159862588</v>
      </c>
      <c r="I515" s="75">
        <f>(INDEX('Resin Fractions'!$A$24:$I$41,MATCH('Waste Estimate from Population'!$A515,'Resin Fractions'!$A$24:$A$41,0),MATCH('Waste Estimate from Population'!I$1,'Resin Fractions'!$A$24:$I$24,0)))*(VLOOKUP($A515,'Waste Per Capita'!$A$3:$C$18,3,FALSE))*$C515</f>
        <v>3282.627775556607</v>
      </c>
      <c r="J515" s="75">
        <f>(INDEX('Resin Fractions'!$A$24:$I$41,MATCH('Waste Estimate from Population'!$A515,'Resin Fractions'!$A$24:$A$41,0),MATCH('Waste Estimate from Population'!J$1,'Resin Fractions'!$A$24:$I$24,0)))*(VLOOKUP($A515,'Waste Per Capita'!$A$3:$C$18,3,FALSE))*$C515</f>
        <v>6362.809214780199</v>
      </c>
      <c r="K515" s="75">
        <f>(INDEX('Resin Fractions'!$A$24:$I$41,MATCH('Waste Estimate from Population'!$A515,'Resin Fractions'!$A$24:$A$41,0),MATCH('Waste Estimate from Population'!K$1,'Resin Fractions'!$A$24:$I$24,0)))*(VLOOKUP($A515,'Waste Per Capita'!$A$3:$C$18,3,FALSE))*$C515</f>
        <v>57563.871609554822</v>
      </c>
    </row>
    <row r="516" spans="1:11" x14ac:dyDescent="0.2">
      <c r="A516" s="13">
        <v>2012</v>
      </c>
      <c r="B516" s="68" t="s">
        <v>125</v>
      </c>
      <c r="C516" s="70">
        <v>428337</v>
      </c>
      <c r="D516" s="75">
        <f>(INDEX('Resin Fractions'!$A$24:$I$41,MATCH('Waste Estimate from Population'!$A516,'Resin Fractions'!$A$24:$A$41,0),MATCH('Waste Estimate from Population'!D$1,'Resin Fractions'!$A$24:$I$24,0)))*(VLOOKUP($A516,'Waste Per Capita'!$A$3:$C$18,3,FALSE))*$C516</f>
        <v>2969.3463915067946</v>
      </c>
      <c r="E516" s="75">
        <f>(INDEX('Resin Fractions'!$A$24:$I$41,MATCH('Waste Estimate from Population'!$A516,'Resin Fractions'!$A$24:$A$41,0),MATCH('Waste Estimate from Population'!E$1,'Resin Fractions'!$A$24:$I$24,0)))*(VLOOKUP($A516,'Waste Per Capita'!$A$3:$C$18,3,FALSE))*$C516</f>
        <v>5417.9795346605506</v>
      </c>
      <c r="F516" s="75">
        <f>(INDEX('Resin Fractions'!$A$24:$I$41,MATCH('Waste Estimate from Population'!$A516,'Resin Fractions'!$A$24:$A$41,0),MATCH('Waste Estimate from Population'!F$1,'Resin Fractions'!$A$24:$I$24,0)))*(VLOOKUP($A516,'Waste Per Capita'!$A$3:$C$18,3,FALSE))*$C516</f>
        <v>7367.4365789951926</v>
      </c>
      <c r="G516" s="75">
        <f>(INDEX('Resin Fractions'!$A$24:$I$41,MATCH('Waste Estimate from Population'!$A516,'Resin Fractions'!$A$24:$A$41,0),MATCH('Waste Estimate from Population'!G$1,'Resin Fractions'!$A$24:$I$24,0)))*(VLOOKUP($A516,'Waste Per Capita'!$A$3:$C$18,3,FALSE))*$C516</f>
        <v>11447.143545970137</v>
      </c>
      <c r="H516" s="75">
        <f>(INDEX('Resin Fractions'!$A$24:$I$41,MATCH('Waste Estimate from Population'!$A516,'Resin Fractions'!$A$24:$A$41,0),MATCH('Waste Estimate from Population'!H$1,'Resin Fractions'!$A$24:$I$24,0)))*(VLOOKUP($A516,'Waste Per Capita'!$A$3:$C$18,3,FALSE))*$C516</f>
        <v>647.7314389853841</v>
      </c>
      <c r="I516" s="75">
        <f>(INDEX('Resin Fractions'!$A$24:$I$41,MATCH('Waste Estimate from Population'!$A516,'Resin Fractions'!$A$24:$A$41,0),MATCH('Waste Estimate from Population'!I$1,'Resin Fractions'!$A$24:$I$24,0)))*(VLOOKUP($A516,'Waste Per Capita'!$A$3:$C$18,3,FALSE))*$C516</f>
        <v>1907.8251259814633</v>
      </c>
      <c r="J516" s="75">
        <f>(INDEX('Resin Fractions'!$A$24:$I$41,MATCH('Waste Estimate from Population'!$A516,'Resin Fractions'!$A$24:$A$41,0),MATCH('Waste Estimate from Population'!J$1,'Resin Fractions'!$A$24:$I$24,0)))*(VLOOKUP($A516,'Waste Per Capita'!$A$3:$C$18,3,FALSE))*$C516</f>
        <v>3697.9907932832016</v>
      </c>
      <c r="K516" s="75">
        <f>(INDEX('Resin Fractions'!$A$24:$I$41,MATCH('Waste Estimate from Population'!$A516,'Resin Fractions'!$A$24:$A$41,0),MATCH('Waste Estimate from Population'!K$1,'Resin Fractions'!$A$24:$I$24,0)))*(VLOOKUP($A516,'Waste Per Capita'!$A$3:$C$18,3,FALSE))*$C516</f>
        <v>33455.453409382724</v>
      </c>
    </row>
    <row r="517" spans="1:11" x14ac:dyDescent="0.2">
      <c r="A517" s="13">
        <v>2012</v>
      </c>
      <c r="B517" s="68" t="s">
        <v>126</v>
      </c>
      <c r="C517" s="70">
        <v>1834926</v>
      </c>
      <c r="D517" s="75">
        <f>(INDEX('Resin Fractions'!$A$24:$I$41,MATCH('Waste Estimate from Population'!$A517,'Resin Fractions'!$A$24:$A$41,0),MATCH('Waste Estimate from Population'!D$1,'Resin Fractions'!$A$24:$I$24,0)))*(VLOOKUP($A517,'Waste Per Capita'!$A$3:$C$18,3,FALSE))*$C517</f>
        <v>12720.196706756587</v>
      </c>
      <c r="E517" s="75">
        <f>(INDEX('Resin Fractions'!$A$24:$I$41,MATCH('Waste Estimate from Population'!$A517,'Resin Fractions'!$A$24:$A$41,0),MATCH('Waste Estimate from Population'!E$1,'Resin Fractions'!$A$24:$I$24,0)))*(VLOOKUP($A517,'Waste Per Capita'!$A$3:$C$18,3,FALSE))*$C517</f>
        <v>23209.742598973575</v>
      </c>
      <c r="F517" s="75">
        <f>(INDEX('Resin Fractions'!$A$24:$I$41,MATCH('Waste Estimate from Population'!$A517,'Resin Fractions'!$A$24:$A$41,0),MATCH('Waste Estimate from Population'!F$1,'Resin Fractions'!$A$24:$I$24,0)))*(VLOOKUP($A517,'Waste Per Capita'!$A$3:$C$18,3,FALSE))*$C517</f>
        <v>31560.899320276636</v>
      </c>
      <c r="G517" s="75">
        <f>(INDEX('Resin Fractions'!$A$24:$I$41,MATCH('Waste Estimate from Population'!$A517,'Resin Fractions'!$A$24:$A$41,0),MATCH('Waste Estimate from Population'!G$1,'Resin Fractions'!$A$24:$I$24,0)))*(VLOOKUP($A517,'Waste Per Capita'!$A$3:$C$18,3,FALSE))*$C517</f>
        <v>49037.700031126893</v>
      </c>
      <c r="H517" s="75">
        <f>(INDEX('Resin Fractions'!$A$24:$I$41,MATCH('Waste Estimate from Population'!$A517,'Resin Fractions'!$A$24:$A$41,0),MATCH('Waste Estimate from Population'!H$1,'Resin Fractions'!$A$24:$I$24,0)))*(VLOOKUP($A517,'Waste Per Capita'!$A$3:$C$18,3,FALSE))*$C517</f>
        <v>2774.7760721387481</v>
      </c>
      <c r="I517" s="75">
        <f>(INDEX('Resin Fractions'!$A$24:$I$41,MATCH('Waste Estimate from Population'!$A517,'Resin Fractions'!$A$24:$A$41,0),MATCH('Waste Estimate from Population'!I$1,'Resin Fractions'!$A$24:$I$24,0)))*(VLOOKUP($A517,'Waste Per Capita'!$A$3:$C$18,3,FALSE))*$C517</f>
        <v>8172.8123582988683</v>
      </c>
      <c r="J517" s="75">
        <f>(INDEX('Resin Fractions'!$A$24:$I$41,MATCH('Waste Estimate from Population'!$A517,'Resin Fractions'!$A$24:$A$41,0),MATCH('Waste Estimate from Population'!J$1,'Resin Fractions'!$A$24:$I$24,0)))*(VLOOKUP($A517,'Waste Per Capita'!$A$3:$C$18,3,FALSE))*$C517</f>
        <v>15841.590743634037</v>
      </c>
      <c r="K517" s="75">
        <f>(INDEX('Resin Fractions'!$A$24:$I$41,MATCH('Waste Estimate from Population'!$A517,'Resin Fractions'!$A$24:$A$41,0),MATCH('Waste Estimate from Population'!K$1,'Resin Fractions'!$A$24:$I$24,0)))*(VLOOKUP($A517,'Waste Per Capita'!$A$3:$C$18,3,FALSE))*$C517</f>
        <v>143317.71783120534</v>
      </c>
    </row>
    <row r="518" spans="1:11" x14ac:dyDescent="0.2">
      <c r="A518" s="13">
        <v>2012</v>
      </c>
      <c r="B518" s="68" t="s">
        <v>127</v>
      </c>
      <c r="C518" s="70">
        <v>267332</v>
      </c>
      <c r="D518" s="75">
        <f>(INDEX('Resin Fractions'!$A$24:$I$41,MATCH('Waste Estimate from Population'!$A518,'Resin Fractions'!$A$24:$A$41,0),MATCH('Waste Estimate from Population'!D$1,'Resin Fractions'!$A$24:$I$24,0)))*(VLOOKUP($A518,'Waste Per Capita'!$A$3:$C$18,3,FALSE))*$C518</f>
        <v>1853.2167651505576</v>
      </c>
      <c r="E518" s="75">
        <f>(INDEX('Resin Fractions'!$A$24:$I$41,MATCH('Waste Estimate from Population'!$A518,'Resin Fractions'!$A$24:$A$41,0),MATCH('Waste Estimate from Population'!E$1,'Resin Fractions'!$A$24:$I$24,0)))*(VLOOKUP($A518,'Waste Per Capita'!$A$3:$C$18,3,FALSE))*$C518</f>
        <v>3381.4480303122873</v>
      </c>
      <c r="F518" s="75">
        <f>(INDEX('Resin Fractions'!$A$24:$I$41,MATCH('Waste Estimate from Population'!$A518,'Resin Fractions'!$A$24:$A$41,0),MATCH('Waste Estimate from Population'!F$1,'Resin Fractions'!$A$24:$I$24,0)))*(VLOOKUP($A518,'Waste Per Capita'!$A$3:$C$18,3,FALSE))*$C518</f>
        <v>4598.1354763561003</v>
      </c>
      <c r="G518" s="75">
        <f>(INDEX('Resin Fractions'!$A$24:$I$41,MATCH('Waste Estimate from Population'!$A518,'Resin Fractions'!$A$24:$A$41,0),MATCH('Waste Estimate from Population'!G$1,'Resin Fractions'!$A$24:$I$24,0)))*(VLOOKUP($A518,'Waste Per Capita'!$A$3:$C$18,3,FALSE))*$C518</f>
        <v>7144.346106993532</v>
      </c>
      <c r="H518" s="75">
        <f>(INDEX('Resin Fractions'!$A$24:$I$41,MATCH('Waste Estimate from Population'!$A518,'Resin Fractions'!$A$24:$A$41,0),MATCH('Waste Estimate from Population'!H$1,'Resin Fractions'!$A$24:$I$24,0)))*(VLOOKUP($A518,'Waste Per Capita'!$A$3:$C$18,3,FALSE))*$C518</f>
        <v>404.25959243969282</v>
      </c>
      <c r="I518" s="75">
        <f>(INDEX('Resin Fractions'!$A$24:$I$41,MATCH('Waste Estimate from Population'!$A518,'Resin Fractions'!$A$24:$A$41,0),MATCH('Waste Estimate from Population'!I$1,'Resin Fractions'!$A$24:$I$24,0)))*(VLOOKUP($A518,'Waste Per Capita'!$A$3:$C$18,3,FALSE))*$C518</f>
        <v>1190.7042972679842</v>
      </c>
      <c r="J518" s="75">
        <f>(INDEX('Resin Fractions'!$A$24:$I$41,MATCH('Waste Estimate from Population'!$A518,'Resin Fractions'!$A$24:$A$41,0),MATCH('Waste Estimate from Population'!J$1,'Resin Fractions'!$A$24:$I$24,0)))*(VLOOKUP($A518,'Waste Per Capita'!$A$3:$C$18,3,FALSE))*$C518</f>
        <v>2307.9754369806597</v>
      </c>
      <c r="K518" s="75">
        <f>(INDEX('Resin Fractions'!$A$24:$I$41,MATCH('Waste Estimate from Population'!$A518,'Resin Fractions'!$A$24:$A$41,0),MATCH('Waste Estimate from Population'!K$1,'Resin Fractions'!$A$24:$I$24,0)))*(VLOOKUP($A518,'Waste Per Capita'!$A$3:$C$18,3,FALSE))*$C518</f>
        <v>20880.085705500813</v>
      </c>
    </row>
    <row r="519" spans="1:11" x14ac:dyDescent="0.2">
      <c r="A519" s="13">
        <v>2012</v>
      </c>
      <c r="B519" s="68" t="s">
        <v>128</v>
      </c>
      <c r="C519" s="70">
        <v>178076</v>
      </c>
      <c r="D519" s="75">
        <f>(INDEX('Resin Fractions'!$A$24:$I$41,MATCH('Waste Estimate from Population'!$A519,'Resin Fractions'!$A$24:$A$41,0),MATCH('Waste Estimate from Population'!D$1,'Resin Fractions'!$A$24:$I$24,0)))*(VLOOKUP($A519,'Waste Per Capita'!$A$3:$C$18,3,FALSE))*$C519</f>
        <v>1234.4703539828779</v>
      </c>
      <c r="E519" s="75">
        <f>(INDEX('Resin Fractions'!$A$24:$I$41,MATCH('Waste Estimate from Population'!$A519,'Resin Fractions'!$A$24:$A$41,0),MATCH('Waste Estimate from Population'!E$1,'Resin Fractions'!$A$24:$I$24,0)))*(VLOOKUP($A519,'Waste Per Capita'!$A$3:$C$18,3,FALSE))*$C519</f>
        <v>2252.4603842633537</v>
      </c>
      <c r="F519" s="75">
        <f>(INDEX('Resin Fractions'!$A$24:$I$41,MATCH('Waste Estimate from Population'!$A519,'Resin Fractions'!$A$24:$A$41,0),MATCH('Waste Estimate from Population'!F$1,'Resin Fractions'!$A$24:$I$24,0)))*(VLOOKUP($A519,'Waste Per Capita'!$A$3:$C$18,3,FALSE))*$C519</f>
        <v>3062.9239039381328</v>
      </c>
      <c r="G519" s="75">
        <f>(INDEX('Resin Fractions'!$A$24:$I$41,MATCH('Waste Estimate from Population'!$A519,'Resin Fractions'!$A$24:$A$41,0),MATCH('Waste Estimate from Population'!G$1,'Resin Fractions'!$A$24:$I$24,0)))*(VLOOKUP($A519,'Waste Per Capita'!$A$3:$C$18,3,FALSE))*$C519</f>
        <v>4759.0134265594097</v>
      </c>
      <c r="H519" s="75">
        <f>(INDEX('Resin Fractions'!$A$24:$I$41,MATCH('Waste Estimate from Population'!$A519,'Resin Fractions'!$A$24:$A$41,0),MATCH('Waste Estimate from Population'!H$1,'Resin Fractions'!$A$24:$I$24,0)))*(VLOOKUP($A519,'Waste Per Capita'!$A$3:$C$18,3,FALSE))*$C519</f>
        <v>269.2866218159096</v>
      </c>
      <c r="I519" s="75">
        <f>(INDEX('Resin Fractions'!$A$24:$I$41,MATCH('Waste Estimate from Population'!$A519,'Resin Fractions'!$A$24:$A$41,0),MATCH('Waste Estimate from Population'!I$1,'Resin Fractions'!$A$24:$I$24,0)))*(VLOOKUP($A519,'Waste Per Capita'!$A$3:$C$18,3,FALSE))*$C519</f>
        <v>793.15554606367198</v>
      </c>
      <c r="J519" s="75">
        <f>(INDEX('Resin Fractions'!$A$24:$I$41,MATCH('Waste Estimate from Population'!$A519,'Resin Fractions'!$A$24:$A$41,0),MATCH('Waste Estimate from Population'!J$1,'Resin Fractions'!$A$24:$I$24,0)))*(VLOOKUP($A519,'Waste Per Capita'!$A$3:$C$18,3,FALSE))*$C519</f>
        <v>1537.395575223946</v>
      </c>
      <c r="K519" s="75">
        <f>(INDEX('Resin Fractions'!$A$24:$I$41,MATCH('Waste Estimate from Population'!$A519,'Resin Fractions'!$A$24:$A$41,0),MATCH('Waste Estimate from Population'!K$1,'Resin Fractions'!$A$24:$I$24,0)))*(VLOOKUP($A519,'Waste Per Capita'!$A$3:$C$18,3,FALSE))*$C519</f>
        <v>13908.705811847301</v>
      </c>
    </row>
    <row r="520" spans="1:11" x14ac:dyDescent="0.2">
      <c r="A520" s="13">
        <v>2012</v>
      </c>
      <c r="B520" s="68" t="s">
        <v>129</v>
      </c>
      <c r="C520" s="70">
        <v>3233</v>
      </c>
      <c r="D520" s="75">
        <f>(INDEX('Resin Fractions'!$A$24:$I$41,MATCH('Waste Estimate from Population'!$A520,'Resin Fractions'!$A$24:$A$41,0),MATCH('Waste Estimate from Population'!D$1,'Resin Fractions'!$A$24:$I$24,0)))*(VLOOKUP($A520,'Waste Per Capita'!$A$3:$C$18,3,FALSE))*$C520</f>
        <v>22.412018769663764</v>
      </c>
      <c r="E520" s="75">
        <f>(INDEX('Resin Fractions'!$A$24:$I$41,MATCH('Waste Estimate from Population'!$A520,'Resin Fractions'!$A$24:$A$41,0),MATCH('Waste Estimate from Population'!E$1,'Resin Fractions'!$A$24:$I$24,0)))*(VLOOKUP($A520,'Waste Per Capita'!$A$3:$C$18,3,FALSE))*$C520</f>
        <v>40.893800525188247</v>
      </c>
      <c r="F520" s="75">
        <f>(INDEX('Resin Fractions'!$A$24:$I$41,MATCH('Waste Estimate from Population'!$A520,'Resin Fractions'!$A$24:$A$41,0),MATCH('Waste Estimate from Population'!F$1,'Resin Fractions'!$A$24:$I$24,0)))*(VLOOKUP($A520,'Waste Per Capita'!$A$3:$C$18,3,FALSE))*$C520</f>
        <v>55.607903262831506</v>
      </c>
      <c r="G520" s="75">
        <f>(INDEX('Resin Fractions'!$A$24:$I$41,MATCH('Waste Estimate from Population'!$A520,'Resin Fractions'!$A$24:$A$41,0),MATCH('Waste Estimate from Population'!G$1,'Resin Fractions'!$A$24:$I$24,0)))*(VLOOKUP($A520,'Waste Per Capita'!$A$3:$C$18,3,FALSE))*$C520</f>
        <v>86.400696377201712</v>
      </c>
      <c r="H520" s="75">
        <f>(INDEX('Resin Fractions'!$A$24:$I$41,MATCH('Waste Estimate from Population'!$A520,'Resin Fractions'!$A$24:$A$41,0),MATCH('Waste Estimate from Population'!H$1,'Resin Fractions'!$A$24:$I$24,0)))*(VLOOKUP($A520,'Waste Per Capita'!$A$3:$C$18,3,FALSE))*$C520</f>
        <v>4.8889443177678951</v>
      </c>
      <c r="I520" s="75">
        <f>(INDEX('Resin Fractions'!$A$24:$I$41,MATCH('Waste Estimate from Population'!$A520,'Resin Fractions'!$A$24:$A$41,0),MATCH('Waste Estimate from Population'!I$1,'Resin Fractions'!$A$24:$I$24,0)))*(VLOOKUP($A520,'Waste Per Capita'!$A$3:$C$18,3,FALSE))*$C520</f>
        <v>14.399873539521616</v>
      </c>
      <c r="J520" s="75">
        <f>(INDEX('Resin Fractions'!$A$24:$I$41,MATCH('Waste Estimate from Population'!$A520,'Resin Fractions'!$A$24:$A$41,0),MATCH('Waste Estimate from Population'!J$1,'Resin Fractions'!$A$24:$I$24,0)))*(VLOOKUP($A520,'Waste Per Capita'!$A$3:$C$18,3,FALSE))*$C520</f>
        <v>27.911677568560716</v>
      </c>
      <c r="K520" s="75">
        <f>(INDEX('Resin Fractions'!$A$24:$I$41,MATCH('Waste Estimate from Population'!$A520,'Resin Fractions'!$A$24:$A$41,0),MATCH('Waste Estimate from Population'!K$1,'Resin Fractions'!$A$24:$I$24,0)))*(VLOOKUP($A520,'Waste Per Capita'!$A$3:$C$18,3,FALSE))*$C520</f>
        <v>252.51491436073545</v>
      </c>
    </row>
    <row r="521" spans="1:11" x14ac:dyDescent="0.2">
      <c r="A521" s="13">
        <v>2012</v>
      </c>
      <c r="B521" s="68" t="s">
        <v>130</v>
      </c>
      <c r="C521" s="70">
        <v>44841</v>
      </c>
      <c r="D521" s="75">
        <f>(INDEX('Resin Fractions'!$A$24:$I$41,MATCH('Waste Estimate from Population'!$A521,'Resin Fractions'!$A$24:$A$41,0),MATCH('Waste Estimate from Population'!D$1,'Resin Fractions'!$A$24:$I$24,0)))*(VLOOKUP($A521,'Waste Per Capita'!$A$3:$C$18,3,FALSE))*$C521</f>
        <v>310.8497784257633</v>
      </c>
      <c r="E521" s="75">
        <f>(INDEX('Resin Fractions'!$A$24:$I$41,MATCH('Waste Estimate from Population'!$A521,'Resin Fractions'!$A$24:$A$41,0),MATCH('Waste Estimate from Population'!E$1,'Resin Fractions'!$A$24:$I$24,0)))*(VLOOKUP($A521,'Waste Per Capita'!$A$3:$C$18,3,FALSE))*$C521</f>
        <v>567.18803258582318</v>
      </c>
      <c r="F521" s="75">
        <f>(INDEX('Resin Fractions'!$A$24:$I$41,MATCH('Waste Estimate from Population'!$A521,'Resin Fractions'!$A$24:$A$41,0),MATCH('Waste Estimate from Population'!F$1,'Resin Fractions'!$A$24:$I$24,0)))*(VLOOKUP($A521,'Waste Per Capita'!$A$3:$C$18,3,FALSE))*$C521</f>
        <v>771.26940618887329</v>
      </c>
      <c r="G521" s="75">
        <f>(INDEX('Resin Fractions'!$A$24:$I$41,MATCH('Waste Estimate from Population'!$A521,'Resin Fractions'!$A$24:$A$41,0),MATCH('Waste Estimate from Population'!G$1,'Resin Fractions'!$A$24:$I$24,0)))*(VLOOKUP($A521,'Waste Per Capita'!$A$3:$C$18,3,FALSE))*$C521</f>
        <v>1198.3586842716061</v>
      </c>
      <c r="H521" s="75">
        <f>(INDEX('Resin Fractions'!$A$24:$I$41,MATCH('Waste Estimate from Population'!$A521,'Resin Fractions'!$A$24:$A$41,0),MATCH('Waste Estimate from Population'!H$1,'Resin Fractions'!$A$24:$I$24,0)))*(VLOOKUP($A521,'Waste Per Capita'!$A$3:$C$18,3,FALSE))*$C521</f>
        <v>67.808584025063467</v>
      </c>
      <c r="I521" s="75">
        <f>(INDEX('Resin Fractions'!$A$24:$I$41,MATCH('Waste Estimate from Population'!$A521,'Resin Fractions'!$A$24:$A$41,0),MATCH('Waste Estimate from Population'!I$1,'Resin Fractions'!$A$24:$I$24,0)))*(VLOOKUP($A521,'Waste Per Capita'!$A$3:$C$18,3,FALSE))*$C521</f>
        <v>199.7230836330618</v>
      </c>
      <c r="J521" s="75">
        <f>(INDEX('Resin Fractions'!$A$24:$I$41,MATCH('Waste Estimate from Population'!$A521,'Resin Fractions'!$A$24:$A$41,0),MATCH('Waste Estimate from Population'!J$1,'Resin Fractions'!$A$24:$I$24,0)))*(VLOOKUP($A521,'Waste Per Capita'!$A$3:$C$18,3,FALSE))*$C521</f>
        <v>387.12883818491525</v>
      </c>
      <c r="K521" s="75">
        <f>(INDEX('Resin Fractions'!$A$24:$I$41,MATCH('Waste Estimate from Population'!$A521,'Resin Fractions'!$A$24:$A$41,0),MATCH('Waste Estimate from Population'!K$1,'Resin Fractions'!$A$24:$I$24,0)))*(VLOOKUP($A521,'Waste Per Capita'!$A$3:$C$18,3,FALSE))*$C521</f>
        <v>3502.3264073151063</v>
      </c>
    </row>
    <row r="522" spans="1:11" x14ac:dyDescent="0.2">
      <c r="A522" s="13">
        <v>2012</v>
      </c>
      <c r="B522" s="68" t="s">
        <v>131</v>
      </c>
      <c r="C522" s="70">
        <v>416495</v>
      </c>
      <c r="D522" s="75">
        <f>(INDEX('Resin Fractions'!$A$24:$I$41,MATCH('Waste Estimate from Population'!$A522,'Resin Fractions'!$A$24:$A$41,0),MATCH('Waste Estimate from Population'!D$1,'Resin Fractions'!$A$24:$I$24,0)))*(VLOOKUP($A522,'Waste Per Capita'!$A$3:$C$18,3,FALSE))*$C522</f>
        <v>2887.2544873093439</v>
      </c>
      <c r="E522" s="75">
        <f>(INDEX('Resin Fractions'!$A$24:$I$41,MATCH('Waste Estimate from Population'!$A522,'Resin Fractions'!$A$24:$A$41,0),MATCH('Waste Estimate from Population'!E$1,'Resin Fractions'!$A$24:$I$24,0)))*(VLOOKUP($A522,'Waste Per Capita'!$A$3:$C$18,3,FALSE))*$C522</f>
        <v>5268.1916021460811</v>
      </c>
      <c r="F522" s="75">
        <f>(INDEX('Resin Fractions'!$A$24:$I$41,MATCH('Waste Estimate from Population'!$A522,'Resin Fractions'!$A$24:$A$41,0),MATCH('Waste Estimate from Population'!F$1,'Resin Fractions'!$A$24:$I$24,0)))*(VLOOKUP($A522,'Waste Per Capita'!$A$3:$C$18,3,FALSE))*$C522</f>
        <v>7163.7530681883718</v>
      </c>
      <c r="G522" s="75">
        <f>(INDEX('Resin Fractions'!$A$24:$I$41,MATCH('Waste Estimate from Population'!$A522,'Resin Fractions'!$A$24:$A$41,0),MATCH('Waste Estimate from Population'!G$1,'Resin Fractions'!$A$24:$I$24,0)))*(VLOOKUP($A522,'Waste Per Capita'!$A$3:$C$18,3,FALSE))*$C522</f>
        <v>11130.670596233414</v>
      </c>
      <c r="H522" s="75">
        <f>(INDEX('Resin Fractions'!$A$24:$I$41,MATCH('Waste Estimate from Population'!$A522,'Resin Fractions'!$A$24:$A$41,0),MATCH('Waste Estimate from Population'!H$1,'Resin Fractions'!$A$24:$I$24,0)))*(VLOOKUP($A522,'Waste Per Capita'!$A$3:$C$18,3,FALSE))*$C522</f>
        <v>629.82396029345489</v>
      </c>
      <c r="I522" s="75">
        <f>(INDEX('Resin Fractions'!$A$24:$I$41,MATCH('Waste Estimate from Population'!$A522,'Resin Fractions'!$A$24:$A$41,0),MATCH('Waste Estimate from Population'!I$1,'Resin Fractions'!$A$24:$I$24,0)))*(VLOOKUP($A522,'Waste Per Capita'!$A$3:$C$18,3,FALSE))*$C522</f>
        <v>1855.0805226857581</v>
      </c>
      <c r="J522" s="75">
        <f>(INDEX('Resin Fractions'!$A$24:$I$41,MATCH('Waste Estimate from Population'!$A522,'Resin Fractions'!$A$24:$A$41,0),MATCH('Waste Estimate from Population'!J$1,'Resin Fractions'!$A$24:$I$24,0)))*(VLOOKUP($A522,'Waste Per Capita'!$A$3:$C$18,3,FALSE))*$C522</f>
        <v>3595.7544537326617</v>
      </c>
      <c r="K522" s="75">
        <f>(INDEX('Resin Fractions'!$A$24:$I$41,MATCH('Waste Estimate from Population'!$A522,'Resin Fractions'!$A$24:$A$41,0),MATCH('Waste Estimate from Population'!K$1,'Resin Fractions'!$A$24:$I$24,0)))*(VLOOKUP($A522,'Waste Per Capita'!$A$3:$C$18,3,FALSE))*$C522</f>
        <v>32530.528690589083</v>
      </c>
    </row>
    <row r="523" spans="1:11" x14ac:dyDescent="0.2">
      <c r="A523" s="13">
        <v>2012</v>
      </c>
      <c r="B523" s="68" t="s">
        <v>132</v>
      </c>
      <c r="C523" s="70">
        <v>488837</v>
      </c>
      <c r="D523" s="75">
        <f>(INDEX('Resin Fractions'!$A$24:$I$41,MATCH('Waste Estimate from Population'!$A523,'Resin Fractions'!$A$24:$A$41,0),MATCH('Waste Estimate from Population'!D$1,'Resin Fractions'!$A$24:$I$24,0)))*(VLOOKUP($A523,'Waste Per Capita'!$A$3:$C$18,3,FALSE))*$C523</f>
        <v>3388.7485367479508</v>
      </c>
      <c r="E523" s="75">
        <f>(INDEX('Resin Fractions'!$A$24:$I$41,MATCH('Waste Estimate from Population'!$A523,'Resin Fractions'!$A$24:$A$41,0),MATCH('Waste Estimate from Population'!E$1,'Resin Fractions'!$A$24:$I$24,0)))*(VLOOKUP($A523,'Waste Per Capita'!$A$3:$C$18,3,FALSE))*$C523</f>
        <v>6183.2362410551959</v>
      </c>
      <c r="F523" s="75">
        <f>(INDEX('Resin Fractions'!$A$24:$I$41,MATCH('Waste Estimate from Population'!$A523,'Resin Fractions'!$A$24:$A$41,0),MATCH('Waste Estimate from Population'!F$1,'Resin Fractions'!$A$24:$I$24,0)))*(VLOOKUP($A523,'Waste Per Capita'!$A$3:$C$18,3,FALSE))*$C523</f>
        <v>8408.0422540342606</v>
      </c>
      <c r="G523" s="75">
        <f>(INDEX('Resin Fractions'!$A$24:$I$41,MATCH('Waste Estimate from Population'!$A523,'Resin Fractions'!$A$24:$A$41,0),MATCH('Waste Estimate from Population'!G$1,'Resin Fractions'!$A$24:$I$24,0)))*(VLOOKUP($A523,'Waste Per Capita'!$A$3:$C$18,3,FALSE))*$C523</f>
        <v>13063.983054420711</v>
      </c>
      <c r="H523" s="75">
        <f>(INDEX('Resin Fractions'!$A$24:$I$41,MATCH('Waste Estimate from Population'!$A523,'Resin Fractions'!$A$24:$A$41,0),MATCH('Waste Estimate from Population'!H$1,'Resin Fractions'!$A$24:$I$24,0)))*(VLOOKUP($A523,'Waste Per Capita'!$A$3:$C$18,3,FALSE))*$C523</f>
        <v>739.21957113043754</v>
      </c>
      <c r="I523" s="75">
        <f>(INDEX('Resin Fractions'!$A$24:$I$41,MATCH('Waste Estimate from Population'!$A523,'Resin Fractions'!$A$24:$A$41,0),MATCH('Waste Estimate from Population'!I$1,'Resin Fractions'!$A$24:$I$24,0)))*(VLOOKUP($A523,'Waste Per Capita'!$A$3:$C$18,3,FALSE))*$C523</f>
        <v>2177.2938389851929</v>
      </c>
      <c r="J523" s="75">
        <f>(INDEX('Resin Fractions'!$A$24:$I$41,MATCH('Waste Estimate from Population'!$A523,'Resin Fractions'!$A$24:$A$41,0),MATCH('Waste Estimate from Population'!J$1,'Resin Fractions'!$A$24:$I$24,0)))*(VLOOKUP($A523,'Waste Per Capita'!$A$3:$C$18,3,FALSE))*$C523</f>
        <v>4220.3095352868895</v>
      </c>
      <c r="K523" s="75">
        <f>(INDEX('Resin Fractions'!$A$24:$I$41,MATCH('Waste Estimate from Population'!$A523,'Resin Fractions'!$A$24:$A$41,0),MATCH('Waste Estimate from Population'!K$1,'Resin Fractions'!$A$24:$I$24,0)))*(VLOOKUP($A523,'Waste Per Capita'!$A$3:$C$18,3,FALSE))*$C523</f>
        <v>38180.833031660637</v>
      </c>
    </row>
    <row r="524" spans="1:11" x14ac:dyDescent="0.2">
      <c r="A524" s="13">
        <v>2012</v>
      </c>
      <c r="B524" s="68" t="s">
        <v>133</v>
      </c>
      <c r="C524" s="70">
        <v>522176</v>
      </c>
      <c r="D524" s="75">
        <f>(INDEX('Resin Fractions'!$A$24:$I$41,MATCH('Waste Estimate from Population'!$A524,'Resin Fractions'!$A$24:$A$41,0),MATCH('Waste Estimate from Population'!D$1,'Resin Fractions'!$A$24:$I$24,0)))*(VLOOKUP($A524,'Waste Per Capita'!$A$3:$C$18,3,FALSE))*$C524</f>
        <v>3619.8633817098498</v>
      </c>
      <c r="E524" s="75">
        <f>(INDEX('Resin Fractions'!$A$24:$I$41,MATCH('Waste Estimate from Population'!$A524,'Resin Fractions'!$A$24:$A$41,0),MATCH('Waste Estimate from Population'!E$1,'Resin Fractions'!$A$24:$I$24,0)))*(VLOOKUP($A524,'Waste Per Capita'!$A$3:$C$18,3,FALSE))*$C524</f>
        <v>6604.9369573277754</v>
      </c>
      <c r="F524" s="75">
        <f>(INDEX('Resin Fractions'!$A$24:$I$41,MATCH('Waste Estimate from Population'!$A524,'Resin Fractions'!$A$24:$A$41,0),MATCH('Waste Estimate from Population'!F$1,'Resin Fractions'!$A$24:$I$24,0)))*(VLOOKUP($A524,'Waste Per Capita'!$A$3:$C$18,3,FALSE))*$C524</f>
        <v>8981.4761813090954</v>
      </c>
      <c r="G524" s="75">
        <f>(INDEX('Resin Fractions'!$A$24:$I$41,MATCH('Waste Estimate from Population'!$A524,'Resin Fractions'!$A$24:$A$41,0),MATCH('Waste Estimate from Population'!G$1,'Resin Fractions'!$A$24:$I$24,0)))*(VLOOKUP($A524,'Waste Per Capita'!$A$3:$C$18,3,FALSE))*$C524</f>
        <v>13954.955159746887</v>
      </c>
      <c r="H524" s="75">
        <f>(INDEX('Resin Fractions'!$A$24:$I$41,MATCH('Waste Estimate from Population'!$A524,'Resin Fractions'!$A$24:$A$41,0),MATCH('Waste Estimate from Population'!H$1,'Resin Fractions'!$A$24:$I$24,0)))*(VLOOKUP($A524,'Waste Per Capita'!$A$3:$C$18,3,FALSE))*$C524</f>
        <v>789.63482464422157</v>
      </c>
      <c r="I524" s="75">
        <f>(INDEX('Resin Fractions'!$A$24:$I$41,MATCH('Waste Estimate from Population'!$A524,'Resin Fractions'!$A$24:$A$41,0),MATCH('Waste Estimate from Population'!I$1,'Resin Fractions'!$A$24:$I$24,0)))*(VLOOKUP($A524,'Waste Per Capita'!$A$3:$C$18,3,FALSE))*$C524</f>
        <v>2325.7866889493471</v>
      </c>
      <c r="J524" s="75">
        <f>(INDEX('Resin Fractions'!$A$24:$I$41,MATCH('Waste Estimate from Population'!$A524,'Resin Fractions'!$A$24:$A$41,0),MATCH('Waste Estimate from Population'!J$1,'Resin Fractions'!$A$24:$I$24,0)))*(VLOOKUP($A524,'Waste Per Capita'!$A$3:$C$18,3,FALSE))*$C524</f>
        <v>4508.1373789176496</v>
      </c>
      <c r="K524" s="75">
        <f>(INDEX('Resin Fractions'!$A$24:$I$41,MATCH('Waste Estimate from Population'!$A524,'Resin Fractions'!$A$24:$A$41,0),MATCH('Waste Estimate from Population'!K$1,'Resin Fractions'!$A$24:$I$24,0)))*(VLOOKUP($A524,'Waste Per Capita'!$A$3:$C$18,3,FALSE))*$C524</f>
        <v>40784.790572604819</v>
      </c>
    </row>
    <row r="525" spans="1:11" x14ac:dyDescent="0.2">
      <c r="A525" s="13">
        <v>2012</v>
      </c>
      <c r="B525" s="68" t="s">
        <v>134</v>
      </c>
      <c r="C525" s="70">
        <v>94950</v>
      </c>
      <c r="D525" s="75">
        <f>(INDEX('Resin Fractions'!$A$24:$I$41,MATCH('Waste Estimate from Population'!$A525,'Resin Fractions'!$A$24:$A$41,0),MATCH('Waste Estimate from Population'!D$1,'Resin Fractions'!$A$24:$I$24,0)))*(VLOOKUP($A525,'Waste Per Capita'!$A$3:$C$18,3,FALSE))*$C525</f>
        <v>658.21873868839293</v>
      </c>
      <c r="E525" s="75">
        <f>(INDEX('Resin Fractions'!$A$24:$I$41,MATCH('Waste Estimate from Population'!$A525,'Resin Fractions'!$A$24:$A$41,0),MATCH('Waste Estimate from Population'!E$1,'Resin Fractions'!$A$24:$I$24,0)))*(VLOOKUP($A525,'Waste Per Capita'!$A$3:$C$18,3,FALSE))*$C525</f>
        <v>1201.0103185482908</v>
      </c>
      <c r="F525" s="75">
        <f>(INDEX('Resin Fractions'!$A$24:$I$41,MATCH('Waste Estimate from Population'!$A525,'Resin Fractions'!$A$24:$A$41,0),MATCH('Waste Estimate from Population'!F$1,'Resin Fractions'!$A$24:$I$24,0)))*(VLOOKUP($A525,'Waste Per Capita'!$A$3:$C$18,3,FALSE))*$C525</f>
        <v>1633.1489065282558</v>
      </c>
      <c r="G525" s="75">
        <f>(INDEX('Resin Fractions'!$A$24:$I$41,MATCH('Waste Estimate from Population'!$A525,'Resin Fractions'!$A$24:$A$41,0),MATCH('Waste Estimate from Population'!G$1,'Resin Fractions'!$A$24:$I$24,0)))*(VLOOKUP($A525,'Waste Per Capita'!$A$3:$C$18,3,FALSE))*$C525</f>
        <v>2537.5026665682967</v>
      </c>
      <c r="H525" s="75">
        <f>(INDEX('Resin Fractions'!$A$24:$I$41,MATCH('Waste Estimate from Population'!$A525,'Resin Fractions'!$A$24:$A$41,0),MATCH('Waste Estimate from Population'!H$1,'Resin Fractions'!$A$24:$I$24,0)))*(VLOOKUP($A525,'Waste Per Capita'!$A$3:$C$18,3,FALSE))*$C525</f>
        <v>143.58344044913753</v>
      </c>
      <c r="I525" s="75">
        <f>(INDEX('Resin Fractions'!$A$24:$I$41,MATCH('Waste Estimate from Population'!$A525,'Resin Fractions'!$A$24:$A$41,0),MATCH('Waste Estimate from Population'!I$1,'Resin Fractions'!$A$24:$I$24,0)))*(VLOOKUP($A525,'Waste Per Capita'!$A$3:$C$18,3,FALSE))*$C525</f>
        <v>422.90998842486158</v>
      </c>
      <c r="J525" s="75">
        <f>(INDEX('Resin Fractions'!$A$24:$I$41,MATCH('Waste Estimate from Population'!$A525,'Resin Fractions'!$A$24:$A$41,0),MATCH('Waste Estimate from Population'!J$1,'Resin Fractions'!$A$24:$I$24,0)))*(VLOOKUP($A525,'Waste Per Capita'!$A$3:$C$18,3,FALSE))*$C525</f>
        <v>819.73825707851529</v>
      </c>
      <c r="K525" s="75">
        <f>(INDEX('Resin Fractions'!$A$24:$I$41,MATCH('Waste Estimate from Population'!$A525,'Resin Fractions'!$A$24:$A$41,0),MATCH('Waste Estimate from Population'!K$1,'Resin Fractions'!$A$24:$I$24,0)))*(VLOOKUP($A525,'Waste Per Capita'!$A$3:$C$18,3,FALSE))*$C525</f>
        <v>7416.1123162857502</v>
      </c>
    </row>
    <row r="526" spans="1:11" x14ac:dyDescent="0.2">
      <c r="A526" s="13">
        <v>2012</v>
      </c>
      <c r="B526" s="68" t="s">
        <v>135</v>
      </c>
      <c r="C526" s="70">
        <v>63104</v>
      </c>
      <c r="D526" s="75">
        <f>(INDEX('Resin Fractions'!$A$24:$I$41,MATCH('Waste Estimate from Population'!$A526,'Resin Fractions'!$A$24:$A$41,0),MATCH('Waste Estimate from Population'!D$1,'Resin Fractions'!$A$24:$I$24,0)))*(VLOOKUP($A526,'Waste Per Capita'!$A$3:$C$18,3,FALSE))*$C526</f>
        <v>437.45376815368451</v>
      </c>
      <c r="E526" s="75">
        <f>(INDEX('Resin Fractions'!$A$24:$I$41,MATCH('Waste Estimate from Population'!$A526,'Resin Fractions'!$A$24:$A$41,0),MATCH('Waste Estimate from Population'!E$1,'Resin Fractions'!$A$24:$I$24,0)))*(VLOOKUP($A526,'Waste Per Capita'!$A$3:$C$18,3,FALSE))*$C526</f>
        <v>798.19436694756553</v>
      </c>
      <c r="F526" s="75">
        <f>(INDEX('Resin Fractions'!$A$24:$I$41,MATCH('Waste Estimate from Population'!$A526,'Resin Fractions'!$A$24:$A$41,0),MATCH('Waste Estimate from Population'!F$1,'Resin Fractions'!$A$24:$I$24,0)))*(VLOOKUP($A526,'Waste Per Capita'!$A$3:$C$18,3,FALSE))*$C526</f>
        <v>1085.3947193002534</v>
      </c>
      <c r="G526" s="75">
        <f>(INDEX('Resin Fractions'!$A$24:$I$41,MATCH('Waste Estimate from Population'!$A526,'Resin Fractions'!$A$24:$A$41,0),MATCH('Waste Estimate from Population'!G$1,'Resin Fractions'!$A$24:$I$24,0)))*(VLOOKUP($A526,'Waste Per Capita'!$A$3:$C$18,3,FALSE))*$C526</f>
        <v>1686.4304188638841</v>
      </c>
      <c r="H526" s="75">
        <f>(INDEX('Resin Fractions'!$A$24:$I$41,MATCH('Waste Estimate from Population'!$A526,'Resin Fractions'!$A$24:$A$41,0),MATCH('Waste Estimate from Population'!H$1,'Resin Fractions'!$A$24:$I$24,0)))*(VLOOKUP($A526,'Waste Per Capita'!$A$3:$C$18,3,FALSE))*$C526</f>
        <v>95.425902328619017</v>
      </c>
      <c r="I526" s="75">
        <f>(INDEX('Resin Fractions'!$A$24:$I$41,MATCH('Waste Estimate from Population'!$A526,'Resin Fractions'!$A$24:$A$41,0),MATCH('Waste Estimate from Population'!I$1,'Resin Fractions'!$A$24:$I$24,0)))*(VLOOKUP($A526,'Waste Per Capita'!$A$3:$C$18,3,FALSE))*$C526</f>
        <v>281.06700273367528</v>
      </c>
      <c r="J526" s="75">
        <f>(INDEX('Resin Fractions'!$A$24:$I$41,MATCH('Waste Estimate from Population'!$A526,'Resin Fractions'!$A$24:$A$41,0),MATCH('Waste Estimate from Population'!J$1,'Resin Fractions'!$A$24:$I$24,0)))*(VLOOKUP($A526,'Waste Per Capita'!$A$3:$C$18,3,FALSE))*$C526</f>
        <v>544.80003132893762</v>
      </c>
      <c r="K526" s="75">
        <f>(INDEX('Resin Fractions'!$A$24:$I$41,MATCH('Waste Estimate from Population'!$A526,'Resin Fractions'!$A$24:$A$41,0),MATCH('Waste Estimate from Population'!K$1,'Resin Fractions'!$A$24:$I$24,0)))*(VLOOKUP($A526,'Waste Per Capita'!$A$3:$C$18,3,FALSE))*$C526</f>
        <v>4928.7662096566191</v>
      </c>
    </row>
    <row r="527" spans="1:11" x14ac:dyDescent="0.2">
      <c r="A527" s="13">
        <v>2012</v>
      </c>
      <c r="B527" s="68" t="s">
        <v>136</v>
      </c>
      <c r="C527" s="70">
        <v>13740</v>
      </c>
      <c r="D527" s="75">
        <f>(INDEX('Resin Fractions'!$A$24:$I$41,MATCH('Waste Estimate from Population'!$A527,'Resin Fractions'!$A$24:$A$41,0),MATCH('Waste Estimate from Population'!D$1,'Resin Fractions'!$A$24:$I$24,0)))*(VLOOKUP($A527,'Waste Per Capita'!$A$3:$C$18,3,FALSE))*$C527</f>
        <v>95.249346704355119</v>
      </c>
      <c r="E527" s="75">
        <f>(INDEX('Resin Fractions'!$A$24:$I$41,MATCH('Waste Estimate from Population'!$A527,'Resin Fractions'!$A$24:$A$41,0),MATCH('Waste Estimate from Population'!E$1,'Resin Fractions'!$A$24:$I$24,0)))*(VLOOKUP($A527,'Waste Per Capita'!$A$3:$C$18,3,FALSE))*$C527</f>
        <v>173.79549001425505</v>
      </c>
      <c r="F527" s="75">
        <f>(INDEX('Resin Fractions'!$A$24:$I$41,MATCH('Waste Estimate from Population'!$A527,'Resin Fractions'!$A$24:$A$41,0),MATCH('Waste Estimate from Population'!F$1,'Resin Fractions'!$A$24:$I$24,0)))*(VLOOKUP($A527,'Waste Per Capita'!$A$3:$C$18,3,FALSE))*$C527</f>
        <v>236.32928884358333</v>
      </c>
      <c r="G527" s="75">
        <f>(INDEX('Resin Fractions'!$A$24:$I$41,MATCH('Waste Estimate from Population'!$A527,'Resin Fractions'!$A$24:$A$41,0),MATCH('Waste Estimate from Population'!G$1,'Resin Fractions'!$A$24:$I$24,0)))*(VLOOKUP($A527,'Waste Per Capita'!$A$3:$C$18,3,FALSE))*$C527</f>
        <v>367.19627844811367</v>
      </c>
      <c r="H527" s="75">
        <f>(INDEX('Resin Fractions'!$A$24:$I$41,MATCH('Waste Estimate from Population'!$A527,'Resin Fractions'!$A$24:$A$41,0),MATCH('Waste Estimate from Population'!H$1,'Resin Fractions'!$A$24:$I$24,0)))*(VLOOKUP($A527,'Waste Per Capita'!$A$3:$C$18,3,FALSE))*$C527</f>
        <v>20.777635300380723</v>
      </c>
      <c r="I527" s="75">
        <f>(INDEX('Resin Fractions'!$A$24:$I$41,MATCH('Waste Estimate from Population'!$A527,'Resin Fractions'!$A$24:$A$41,0),MATCH('Waste Estimate from Population'!I$1,'Resin Fractions'!$A$24:$I$24,0)))*(VLOOKUP($A527,'Waste Per Capita'!$A$3:$C$18,3,FALSE))*$C527</f>
        <v>61.198349035888342</v>
      </c>
      <c r="J527" s="75">
        <f>(INDEX('Resin Fractions'!$A$24:$I$41,MATCH('Waste Estimate from Population'!$A527,'Resin Fractions'!$A$24:$A$41,0),MATCH('Waste Estimate from Population'!J$1,'Resin Fractions'!$A$24:$I$24,0)))*(VLOOKUP($A527,'Waste Per Capita'!$A$3:$C$18,3,FALSE))*$C527</f>
        <v>118.62247132447393</v>
      </c>
      <c r="K527" s="75">
        <f>(INDEX('Resin Fractions'!$A$24:$I$41,MATCH('Waste Estimate from Population'!$A527,'Resin Fractions'!$A$24:$A$41,0),MATCH('Waste Estimate from Population'!K$1,'Resin Fractions'!$A$24:$I$24,0)))*(VLOOKUP($A527,'Waste Per Capita'!$A$3:$C$18,3,FALSE))*$C527</f>
        <v>1073.1688596710501</v>
      </c>
    </row>
    <row r="528" spans="1:11" x14ac:dyDescent="0.2">
      <c r="A528" s="13">
        <v>2012</v>
      </c>
      <c r="B528" s="68" t="s">
        <v>137</v>
      </c>
      <c r="C528" s="70">
        <v>451153</v>
      </c>
      <c r="D528" s="75">
        <f>(INDEX('Resin Fractions'!$A$24:$I$41,MATCH('Waste Estimate from Population'!$A528,'Resin Fractions'!$A$24:$A$41,0),MATCH('Waste Estimate from Population'!D$1,'Resin Fractions'!$A$24:$I$24,0)))*(VLOOKUP($A528,'Waste Per Capita'!$A$3:$C$18,3,FALSE))*$C528</f>
        <v>3127.5129922641868</v>
      </c>
      <c r="E528" s="75">
        <f>(INDEX('Resin Fractions'!$A$24:$I$41,MATCH('Waste Estimate from Population'!$A528,'Resin Fractions'!$A$24:$A$41,0),MATCH('Waste Estimate from Population'!E$1,'Resin Fractions'!$A$24:$I$24,0)))*(VLOOKUP($A528,'Waste Per Capita'!$A$3:$C$18,3,FALSE))*$C528</f>
        <v>5706.5761795051822</v>
      </c>
      <c r="F528" s="75">
        <f>(INDEX('Resin Fractions'!$A$24:$I$41,MATCH('Waste Estimate from Population'!$A528,'Resin Fractions'!$A$24:$A$41,0),MATCH('Waste Estimate from Population'!F$1,'Resin Fractions'!$A$24:$I$24,0)))*(VLOOKUP($A528,'Waste Per Capita'!$A$3:$C$18,3,FALSE))*$C528</f>
        <v>7759.8739191884388</v>
      </c>
      <c r="G528" s="75">
        <f>(INDEX('Resin Fractions'!$A$24:$I$41,MATCH('Waste Estimate from Population'!$A528,'Resin Fractions'!$A$24:$A$41,0),MATCH('Waste Estimate from Population'!G$1,'Resin Fractions'!$A$24:$I$24,0)))*(VLOOKUP($A528,'Waste Per Capita'!$A$3:$C$18,3,FALSE))*$C528</f>
        <v>12056.892475305811</v>
      </c>
      <c r="H528" s="75">
        <f>(INDEX('Resin Fractions'!$A$24:$I$41,MATCH('Waste Estimate from Population'!$A528,'Resin Fractions'!$A$24:$A$41,0),MATCH('Waste Estimate from Population'!H$1,'Resin Fractions'!$A$24:$I$24,0)))*(VLOOKUP($A528,'Waste Per Capita'!$A$3:$C$18,3,FALSE))*$C528</f>
        <v>682.23380630805423</v>
      </c>
      <c r="I528" s="75">
        <f>(INDEX('Resin Fractions'!$A$24:$I$41,MATCH('Waste Estimate from Population'!$A528,'Resin Fractions'!$A$24:$A$41,0),MATCH('Waste Estimate from Population'!I$1,'Resin Fractions'!$A$24:$I$24,0)))*(VLOOKUP($A528,'Waste Per Capita'!$A$3:$C$18,3,FALSE))*$C528</f>
        <v>2009.4482359962251</v>
      </c>
      <c r="J528" s="75">
        <f>(INDEX('Resin Fractions'!$A$24:$I$41,MATCH('Waste Estimate from Population'!$A528,'Resin Fractions'!$A$24:$A$41,0),MATCH('Waste Estimate from Population'!J$1,'Resin Fractions'!$A$24:$I$24,0)))*(VLOOKUP($A528,'Waste Per Capita'!$A$3:$C$18,3,FALSE))*$C528</f>
        <v>3894.9697092758652</v>
      </c>
      <c r="K528" s="75">
        <f>(INDEX('Resin Fractions'!$A$24:$I$41,MATCH('Waste Estimate from Population'!$A528,'Resin Fractions'!$A$24:$A$41,0),MATCH('Waste Estimate from Population'!K$1,'Resin Fractions'!$A$24:$I$24,0)))*(VLOOKUP($A528,'Waste Per Capita'!$A$3:$C$18,3,FALSE))*$C528</f>
        <v>35237.50731784376</v>
      </c>
    </row>
    <row r="529" spans="1:11" x14ac:dyDescent="0.2">
      <c r="A529" s="13">
        <v>2012</v>
      </c>
      <c r="B529" s="68" t="s">
        <v>138</v>
      </c>
      <c r="C529" s="70">
        <v>54991</v>
      </c>
      <c r="D529" s="75">
        <f>(INDEX('Resin Fractions'!$A$24:$I$41,MATCH('Waste Estimate from Population'!$A529,'Resin Fractions'!$A$24:$A$41,0),MATCH('Waste Estimate from Population'!D$1,'Resin Fractions'!$A$24:$I$24,0)))*(VLOOKUP($A529,'Waste Per Capita'!$A$3:$C$18,3,FALSE))*$C529</f>
        <v>381.21228709018868</v>
      </c>
      <c r="E529" s="75">
        <f>(INDEX('Resin Fractions'!$A$24:$I$41,MATCH('Waste Estimate from Population'!$A529,'Resin Fractions'!$A$24:$A$41,0),MATCH('Waste Estimate from Population'!E$1,'Resin Fractions'!$A$24:$I$24,0)))*(VLOOKUP($A529,'Waste Per Capita'!$A$3:$C$18,3,FALSE))*$C529</f>
        <v>695.57407506360255</v>
      </c>
      <c r="F529" s="75">
        <f>(INDEX('Resin Fractions'!$A$24:$I$41,MATCH('Waste Estimate from Population'!$A529,'Resin Fractions'!$A$24:$A$41,0),MATCH('Waste Estimate from Population'!F$1,'Resin Fractions'!$A$24:$I$24,0)))*(VLOOKUP($A529,'Waste Per Capita'!$A$3:$C$18,3,FALSE))*$C529</f>
        <v>945.85035828220452</v>
      </c>
      <c r="G529" s="75">
        <f>(INDEX('Resin Fractions'!$A$24:$I$41,MATCH('Waste Estimate from Population'!$A529,'Resin Fractions'!$A$24:$A$41,0),MATCH('Waste Estimate from Population'!G$1,'Resin Fractions'!$A$24:$I$24,0)))*(VLOOKUP($A529,'Waste Per Capita'!$A$3:$C$18,3,FALSE))*$C529</f>
        <v>1469.6135770116609</v>
      </c>
      <c r="H529" s="75">
        <f>(INDEX('Resin Fractions'!$A$24:$I$41,MATCH('Waste Estimate from Population'!$A529,'Resin Fractions'!$A$24:$A$41,0),MATCH('Waste Estimate from Population'!H$1,'Resin Fractions'!$A$24:$I$24,0)))*(VLOOKUP($A529,'Waste Per Capita'!$A$3:$C$18,3,FALSE))*$C529</f>
        <v>83.157419417993921</v>
      </c>
      <c r="I529" s="75">
        <f>(INDEX('Resin Fractions'!$A$24:$I$41,MATCH('Waste Estimate from Population'!$A529,'Resin Fractions'!$A$24:$A$41,0),MATCH('Waste Estimate from Population'!I$1,'Resin Fractions'!$A$24:$I$24,0)))*(VLOOKUP($A529,'Waste Per Capita'!$A$3:$C$18,3,FALSE))*$C529</f>
        <v>244.93147102129083</v>
      </c>
      <c r="J529" s="75">
        <f>(INDEX('Resin Fractions'!$A$24:$I$41,MATCH('Waste Estimate from Population'!$A529,'Resin Fractions'!$A$24:$A$41,0),MATCH('Waste Estimate from Population'!J$1,'Resin Fractions'!$A$24:$I$24,0)))*(VLOOKUP($A529,'Waste Per Capita'!$A$3:$C$18,3,FALSE))*$C529</f>
        <v>474.75751969462488</v>
      </c>
      <c r="K529" s="75">
        <f>(INDEX('Resin Fractions'!$A$24:$I$41,MATCH('Waste Estimate from Population'!$A529,'Resin Fractions'!$A$24:$A$41,0),MATCH('Waste Estimate from Population'!K$1,'Resin Fractions'!$A$24:$I$24,0)))*(VLOOKUP($A529,'Waste Per Capita'!$A$3:$C$18,3,FALSE))*$C529</f>
        <v>4295.0967075815661</v>
      </c>
    </row>
    <row r="530" spans="1:11" x14ac:dyDescent="0.2">
      <c r="A530" s="13">
        <v>2012</v>
      </c>
      <c r="B530" s="68" t="s">
        <v>139</v>
      </c>
      <c r="C530" s="70">
        <v>834960</v>
      </c>
      <c r="D530" s="75">
        <f>(INDEX('Resin Fractions'!$A$24:$I$41,MATCH('Waste Estimate from Population'!$A530,'Resin Fractions'!$A$24:$A$41,0),MATCH('Waste Estimate from Population'!D$1,'Resin Fractions'!$A$24:$I$24,0)))*(VLOOKUP($A530,'Waste Per Capita'!$A$3:$C$18,3,FALSE))*$C530</f>
        <v>5788.1655403397635</v>
      </c>
      <c r="E530" s="75">
        <f>(INDEX('Resin Fractions'!$A$24:$I$41,MATCH('Waste Estimate from Population'!$A530,'Resin Fractions'!$A$24:$A$41,0),MATCH('Waste Estimate from Population'!E$1,'Resin Fractions'!$A$24:$I$24,0)))*(VLOOKUP($A530,'Waste Per Capita'!$A$3:$C$18,3,FALSE))*$C530</f>
        <v>10561.301480516913</v>
      </c>
      <c r="F530" s="75">
        <f>(INDEX('Resin Fractions'!$A$24:$I$41,MATCH('Waste Estimate from Population'!$A530,'Resin Fractions'!$A$24:$A$41,0),MATCH('Waste Estimate from Population'!F$1,'Resin Fractions'!$A$24:$I$24,0)))*(VLOOKUP($A530,'Waste Per Capita'!$A$3:$C$18,3,FALSE))*$C530</f>
        <v>14361.390321167273</v>
      </c>
      <c r="G530" s="75">
        <f>(INDEX('Resin Fractions'!$A$24:$I$41,MATCH('Waste Estimate from Population'!$A530,'Resin Fractions'!$A$24:$A$41,0),MATCH('Waste Estimate from Population'!G$1,'Resin Fractions'!$A$24:$I$24,0)))*(VLOOKUP($A530,'Waste Per Capita'!$A$3:$C$18,3,FALSE))*$C530</f>
        <v>22313.988693816376</v>
      </c>
      <c r="H530" s="75">
        <f>(INDEX('Resin Fractions'!$A$24:$I$41,MATCH('Waste Estimate from Population'!$A530,'Resin Fractions'!$A$24:$A$41,0),MATCH('Waste Estimate from Population'!H$1,'Resin Fractions'!$A$24:$I$24,0)))*(VLOOKUP($A530,'Waste Per Capita'!$A$3:$C$18,3,FALSE))*$C530</f>
        <v>1262.6269556336165</v>
      </c>
      <c r="I530" s="75">
        <f>(INDEX('Resin Fractions'!$A$24:$I$41,MATCH('Waste Estimate from Population'!$A530,'Resin Fractions'!$A$24:$A$41,0),MATCH('Waste Estimate from Population'!I$1,'Resin Fractions'!$A$24:$I$24,0)))*(VLOOKUP($A530,'Waste Per Capita'!$A$3:$C$18,3,FALSE))*$C530</f>
        <v>3718.9354811503154</v>
      </c>
      <c r="J530" s="75">
        <f>(INDEX('Resin Fractions'!$A$24:$I$41,MATCH('Waste Estimate from Population'!$A530,'Resin Fractions'!$A$24:$A$41,0),MATCH('Waste Estimate from Population'!J$1,'Resin Fractions'!$A$24:$I$24,0)))*(VLOOKUP($A530,'Waste Per Capita'!$A$3:$C$18,3,FALSE))*$C530</f>
        <v>7208.5166417090795</v>
      </c>
      <c r="K530" s="75">
        <f>(INDEX('Resin Fractions'!$A$24:$I$41,MATCH('Waste Estimate from Population'!$A530,'Resin Fractions'!$A$24:$A$41,0),MATCH('Waste Estimate from Population'!K$1,'Resin Fractions'!$A$24:$I$24,0)))*(VLOOKUP($A530,'Waste Per Capita'!$A$3:$C$18,3,FALSE))*$C530</f>
        <v>65214.925114333331</v>
      </c>
    </row>
    <row r="531" spans="1:11" x14ac:dyDescent="0.2">
      <c r="A531" s="13">
        <v>2012</v>
      </c>
      <c r="B531" s="68" t="s">
        <v>140</v>
      </c>
      <c r="C531" s="70">
        <v>204987</v>
      </c>
      <c r="D531" s="75">
        <f>(INDEX('Resin Fractions'!$A$24:$I$41,MATCH('Waste Estimate from Population'!$A531,'Resin Fractions'!$A$24:$A$41,0),MATCH('Waste Estimate from Population'!D$1,'Resin Fractions'!$A$24:$I$24,0)))*(VLOOKUP($A531,'Waste Per Capita'!$A$3:$C$18,3,FALSE))*$C531</f>
        <v>1421.0245875462622</v>
      </c>
      <c r="E531" s="75">
        <f>(INDEX('Resin Fractions'!$A$24:$I$41,MATCH('Waste Estimate from Population'!$A531,'Resin Fractions'!$A$24:$A$41,0),MATCH('Waste Estimate from Population'!E$1,'Resin Fractions'!$A$24:$I$24,0)))*(VLOOKUP($A531,'Waste Per Capita'!$A$3:$C$18,3,FALSE))*$C531</f>
        <v>2592.8541565904002</v>
      </c>
      <c r="F531" s="75">
        <f>(INDEX('Resin Fractions'!$A$24:$I$41,MATCH('Waste Estimate from Population'!$A531,'Resin Fractions'!$A$24:$A$41,0),MATCH('Waste Estimate from Population'!F$1,'Resin Fractions'!$A$24:$I$24,0)))*(VLOOKUP($A531,'Waste Per Capita'!$A$3:$C$18,3,FALSE))*$C531</f>
        <v>3525.7956282517912</v>
      </c>
      <c r="G531" s="75">
        <f>(INDEX('Resin Fractions'!$A$24:$I$41,MATCH('Waste Estimate from Population'!$A531,'Resin Fractions'!$A$24:$A$41,0),MATCH('Waste Estimate from Population'!G$1,'Resin Fractions'!$A$24:$I$24,0)))*(VLOOKUP($A531,'Waste Per Capita'!$A$3:$C$18,3,FALSE))*$C531</f>
        <v>5478.1996746902096</v>
      </c>
      <c r="H531" s="75">
        <f>(INDEX('Resin Fractions'!$A$24:$I$41,MATCH('Waste Estimate from Population'!$A531,'Resin Fractions'!$A$24:$A$41,0),MATCH('Waste Estimate from Population'!H$1,'Resin Fractions'!$A$24:$I$24,0)))*(VLOOKUP($A531,'Waste Per Capita'!$A$3:$C$18,3,FALSE))*$C531</f>
        <v>309.98145031434814</v>
      </c>
      <c r="I531" s="75">
        <f>(INDEX('Resin Fractions'!$A$24:$I$41,MATCH('Waste Estimate from Population'!$A531,'Resin Fractions'!$A$24:$A$41,0),MATCH('Waste Estimate from Population'!I$1,'Resin Fractions'!$A$24:$I$24,0)))*(VLOOKUP($A531,'Waste Per Capita'!$A$3:$C$18,3,FALSE))*$C531</f>
        <v>913.01790202471932</v>
      </c>
      <c r="J531" s="75">
        <f>(INDEX('Resin Fractions'!$A$24:$I$41,MATCH('Waste Estimate from Population'!$A531,'Resin Fractions'!$A$24:$A$41,0),MATCH('Waste Estimate from Population'!J$1,'Resin Fractions'!$A$24:$I$24,0)))*(VLOOKUP($A531,'Waste Per Capita'!$A$3:$C$18,3,FALSE))*$C531</f>
        <v>1769.7281316877684</v>
      </c>
      <c r="K531" s="75">
        <f>(INDEX('Resin Fractions'!$A$24:$I$41,MATCH('Waste Estimate from Population'!$A531,'Resin Fractions'!$A$24:$A$41,0),MATCH('Waste Estimate from Population'!K$1,'Resin Fractions'!$A$24:$I$24,0)))*(VLOOKUP($A531,'Waste Per Capita'!$A$3:$C$18,3,FALSE))*$C531</f>
        <v>16010.601531105498</v>
      </c>
    </row>
    <row r="532" spans="1:11" x14ac:dyDescent="0.2">
      <c r="A532" s="13">
        <v>2012</v>
      </c>
      <c r="B532" s="68" t="s">
        <v>141</v>
      </c>
      <c r="C532" s="70">
        <v>73023</v>
      </c>
      <c r="D532" s="75">
        <f>(INDEX('Resin Fractions'!$A$24:$I$41,MATCH('Waste Estimate from Population'!$A532,'Resin Fractions'!$A$24:$A$41,0),MATCH('Waste Estimate from Population'!D$1,'Resin Fractions'!$A$24:$I$24,0)))*(VLOOKUP($A532,'Waste Per Capita'!$A$3:$C$18,3,FALSE))*$C532</f>
        <v>506.21492317264364</v>
      </c>
      <c r="E532" s="75">
        <f>(INDEX('Resin Fractions'!$A$24:$I$41,MATCH('Waste Estimate from Population'!$A532,'Resin Fractions'!$A$24:$A$41,0),MATCH('Waste Estimate from Population'!E$1,'Resin Fractions'!$A$24:$I$24,0)))*(VLOOKUP($A532,'Waste Per Capita'!$A$3:$C$18,3,FALSE))*$C532</f>
        <v>923.65852018274711</v>
      </c>
      <c r="F532" s="75">
        <f>(INDEX('Resin Fractions'!$A$24:$I$41,MATCH('Waste Estimate from Population'!$A532,'Resin Fractions'!$A$24:$A$41,0),MATCH('Waste Estimate from Population'!F$1,'Resin Fractions'!$A$24:$I$24,0)))*(VLOOKUP($A532,'Waste Per Capita'!$A$3:$C$18,3,FALSE))*$C532</f>
        <v>1256.0024497252537</v>
      </c>
      <c r="G532" s="75">
        <f>(INDEX('Resin Fractions'!$A$24:$I$41,MATCH('Waste Estimate from Population'!$A532,'Resin Fractions'!$A$24:$A$41,0),MATCH('Waste Estimate from Population'!G$1,'Resin Fractions'!$A$24:$I$24,0)))*(VLOOKUP($A532,'Waste Per Capita'!$A$3:$C$18,3,FALSE))*$C532</f>
        <v>1951.511924389855</v>
      </c>
      <c r="H532" s="75">
        <f>(INDEX('Resin Fractions'!$A$24:$I$41,MATCH('Waste Estimate from Population'!$A532,'Resin Fractions'!$A$24:$A$41,0),MATCH('Waste Estimate from Population'!H$1,'Resin Fractions'!$A$24:$I$24,0)))*(VLOOKUP($A532,'Waste Per Capita'!$A$3:$C$18,3,FALSE))*$C532</f>
        <v>110.4254193988138</v>
      </c>
      <c r="I532" s="75">
        <f>(INDEX('Resin Fractions'!$A$24:$I$41,MATCH('Waste Estimate from Population'!$A532,'Resin Fractions'!$A$24:$A$41,0),MATCH('Waste Estimate from Population'!I$1,'Resin Fractions'!$A$24:$I$24,0)))*(VLOOKUP($A532,'Waste Per Capita'!$A$3:$C$18,3,FALSE))*$C532</f>
        <v>325.24650958134458</v>
      </c>
      <c r="J532" s="75">
        <f>(INDEX('Resin Fractions'!$A$24:$I$41,MATCH('Waste Estimate from Population'!$A532,'Resin Fractions'!$A$24:$A$41,0),MATCH('Waste Estimate from Population'!J$1,'Resin Fractions'!$A$24:$I$24,0)))*(VLOOKUP($A532,'Waste Per Capita'!$A$3:$C$18,3,FALSE))*$C532</f>
        <v>630.43440491463321</v>
      </c>
      <c r="K532" s="75">
        <f>(INDEX('Resin Fractions'!$A$24:$I$41,MATCH('Waste Estimate from Population'!$A532,'Resin Fractions'!$A$24:$A$41,0),MATCH('Waste Estimate from Population'!K$1,'Resin Fractions'!$A$24:$I$24,0)))*(VLOOKUP($A532,'Waste Per Capita'!$A$3:$C$18,3,FALSE))*$C532</f>
        <v>5703.4941513652902</v>
      </c>
    </row>
    <row r="533" spans="1:11" x14ac:dyDescent="0.2">
      <c r="A533" s="13">
        <v>2012</v>
      </c>
      <c r="B533" s="68" t="s">
        <v>142</v>
      </c>
      <c r="C533" s="71">
        <v>37924661</v>
      </c>
      <c r="D533" s="75">
        <f>(INDEX('Resin Fractions'!$A$24:$I$41,MATCH('Waste Estimate from Population'!$A533,'Resin Fractions'!$A$24:$A$41,0),MATCH('Waste Estimate from Population'!D$1,'Resin Fractions'!$A$24:$I$24,0)))*(VLOOKUP($A533,'Waste Per Capita'!$A$3:$C$18,3,FALSE))*$C533</f>
        <v>262903.8707593985</v>
      </c>
      <c r="E533" s="75">
        <f>(INDEX('Resin Fractions'!$A$24:$I$41,MATCH('Waste Estimate from Population'!$A533,'Resin Fractions'!$A$24:$A$41,0),MATCH('Waste Estimate from Population'!E$1,'Resin Fractions'!$A$24:$I$24,0)))*(VLOOKUP($A533,'Waste Per Capita'!$A$3:$C$18,3,FALSE))*$C533</f>
        <v>479704.15153708204</v>
      </c>
      <c r="F533" s="75">
        <f>(INDEX('Resin Fractions'!$A$24:$I$41,MATCH('Waste Estimate from Population'!$A533,'Resin Fractions'!$A$24:$A$41,0),MATCH('Waste Estimate from Population'!F$1,'Resin Fractions'!$A$24:$I$24,0)))*(VLOOKUP($A533,'Waste Per Capita'!$A$3:$C$18,3,FALSE))*$C533</f>
        <v>652307.72662037692</v>
      </c>
      <c r="G533" s="75">
        <f>(INDEX('Resin Fractions'!$A$24:$I$41,MATCH('Waste Estimate from Population'!$A533,'Resin Fractions'!$A$24:$A$41,0),MATCH('Waste Estimate from Population'!G$1,'Resin Fractions'!$A$24:$I$24,0)))*(VLOOKUP($A533,'Waste Per Capita'!$A$3:$C$18,3,FALSE))*$C533</f>
        <v>1013522.152882556</v>
      </c>
      <c r="H533" s="75">
        <f>(INDEX('Resin Fractions'!$A$24:$I$41,MATCH('Waste Estimate from Population'!$A533,'Resin Fractions'!$A$24:$A$41,0),MATCH('Waste Estimate from Population'!H$1,'Resin Fractions'!$A$24:$I$24,0)))*(VLOOKUP($A533,'Waste Per Capita'!$A$3:$C$18,3,FALSE))*$C533</f>
        <v>57349.692514452123</v>
      </c>
      <c r="I533" s="75">
        <f>(INDEX('Resin Fractions'!$A$24:$I$41,MATCH('Waste Estimate from Population'!$A533,'Resin Fractions'!$A$24:$A$41,0),MATCH('Waste Estimate from Population'!I$1,'Resin Fractions'!$A$24:$I$24,0)))*(VLOOKUP($A533,'Waste Per Capita'!$A$3:$C$18,3,FALSE))*$C533</f>
        <v>168917.51389707002</v>
      </c>
      <c r="J533" s="75">
        <f>(INDEX('Resin Fractions'!$A$24:$I$41,MATCH('Waste Estimate from Population'!$A533,'Resin Fractions'!$A$24:$A$41,0),MATCH('Waste Estimate from Population'!J$1,'Resin Fractions'!$A$24:$I$24,0)))*(VLOOKUP($A533,'Waste Per Capita'!$A$3:$C$18,3,FALSE))*$C533</f>
        <v>327417.540899774</v>
      </c>
      <c r="K533" s="75">
        <f>(INDEX('Resin Fractions'!$A$24:$I$41,MATCH('Waste Estimate from Population'!$A533,'Resin Fractions'!$A$24:$A$41,0),MATCH('Waste Estimate from Population'!K$1,'Resin Fractions'!$A$24:$I$24,0)))*(VLOOKUP($A533,'Waste Per Capita'!$A$3:$C$18,3,FALSE))*$C533</f>
        <v>2962122.6491107093</v>
      </c>
    </row>
    <row r="534" spans="1:11" x14ac:dyDescent="0.2">
      <c r="A534" s="13">
        <v>2011</v>
      </c>
      <c r="B534" s="68" t="s">
        <v>84</v>
      </c>
      <c r="C534" s="70">
        <v>1525761</v>
      </c>
      <c r="D534" s="75">
        <f>(INDEX('Resin Fractions'!$A$24:$I$41,MATCH('Waste Estimate from Population'!$A534,'Resin Fractions'!$A$24:$A$41,0),MATCH('Waste Estimate from Population'!D$1,'Resin Fractions'!$A$24:$I$24,0)))*(VLOOKUP($A534,'Waste Per Capita'!$A$3:$C$18,3,FALSE))*$C534</f>
        <v>10906.957025586677</v>
      </c>
      <c r="E534" s="75">
        <f>(INDEX('Resin Fractions'!$A$24:$I$41,MATCH('Waste Estimate from Population'!$A534,'Resin Fractions'!$A$24:$A$41,0),MATCH('Waste Estimate from Population'!E$1,'Resin Fractions'!$A$24:$I$24,0)))*(VLOOKUP($A534,'Waste Per Capita'!$A$3:$C$18,3,FALSE))*$C534</f>
        <v>20069.415375264936</v>
      </c>
      <c r="F534" s="75">
        <f>(INDEX('Resin Fractions'!$A$24:$I$41,MATCH('Waste Estimate from Population'!$A534,'Resin Fractions'!$A$24:$A$41,0),MATCH('Waste Estimate from Population'!F$1,'Resin Fractions'!$A$24:$I$24,0)))*(VLOOKUP($A534,'Waste Per Capita'!$A$3:$C$18,3,FALSE))*$C534</f>
        <v>27439.660569328938</v>
      </c>
      <c r="G534" s="75">
        <f>(INDEX('Resin Fractions'!$A$24:$I$41,MATCH('Waste Estimate from Population'!$A534,'Resin Fractions'!$A$24:$A$41,0),MATCH('Waste Estimate from Population'!G$1,'Resin Fractions'!$A$24:$I$24,0)))*(VLOOKUP($A534,'Waste Per Capita'!$A$3:$C$18,3,FALSE))*$C534</f>
        <v>42153.229804772775</v>
      </c>
      <c r="H534" s="75">
        <f>(INDEX('Resin Fractions'!$A$24:$I$41,MATCH('Waste Estimate from Population'!$A534,'Resin Fractions'!$A$24:$A$41,0),MATCH('Waste Estimate from Population'!H$1,'Resin Fractions'!$A$24:$I$24,0)))*(VLOOKUP($A534,'Waste Per Capita'!$A$3:$C$18,3,FALSE))*$C534</f>
        <v>2425.0548131584846</v>
      </c>
      <c r="I534" s="75">
        <f>(INDEX('Resin Fractions'!$A$24:$I$41,MATCH('Waste Estimate from Population'!$A534,'Resin Fractions'!$A$24:$A$41,0),MATCH('Waste Estimate from Population'!I$1,'Resin Fractions'!$A$24:$I$24,0)))*(VLOOKUP($A534,'Waste Per Capita'!$A$3:$C$18,3,FALSE))*$C534</f>
        <v>7099.204170332926</v>
      </c>
      <c r="J534" s="75">
        <f>(INDEX('Resin Fractions'!$A$24:$I$41,MATCH('Waste Estimate from Population'!$A534,'Resin Fractions'!$A$24:$A$41,0),MATCH('Waste Estimate from Population'!J$1,'Resin Fractions'!$A$24:$I$24,0)))*(VLOOKUP($A534,'Waste Per Capita'!$A$3:$C$18,3,FALSE))*$C534</f>
        <v>13943.118049006684</v>
      </c>
      <c r="K534" s="75">
        <f>(INDEX('Resin Fractions'!$A$24:$I$41,MATCH('Waste Estimate from Population'!$A534,'Resin Fractions'!$A$24:$A$41,0),MATCH('Waste Estimate from Population'!K$1,'Resin Fractions'!$A$24:$I$24,0)))*(VLOOKUP($A534,'Waste Per Capita'!$A$3:$C$18,3,FALSE))*$C534</f>
        <v>124036.63980745143</v>
      </c>
    </row>
    <row r="535" spans="1:11" x14ac:dyDescent="0.2">
      <c r="A535" s="13">
        <v>2011</v>
      </c>
      <c r="B535" s="68" t="s">
        <v>85</v>
      </c>
      <c r="C535" s="70">
        <v>1169</v>
      </c>
      <c r="D535" s="75">
        <f>(INDEX('Resin Fractions'!$A$24:$I$41,MATCH('Waste Estimate from Population'!$A535,'Resin Fractions'!$A$24:$A$41,0),MATCH('Waste Estimate from Population'!D$1,'Resin Fractions'!$A$24:$I$24,0)))*(VLOOKUP($A535,'Waste Per Capita'!$A$3:$C$18,3,FALSE))*$C535</f>
        <v>8.3566382696312367</v>
      </c>
      <c r="E535" s="75">
        <f>(INDEX('Resin Fractions'!$A$24:$I$41,MATCH('Waste Estimate from Population'!$A535,'Resin Fractions'!$A$24:$A$41,0),MATCH('Waste Estimate from Population'!E$1,'Resin Fractions'!$A$24:$I$24,0)))*(VLOOKUP($A535,'Waste Per Capita'!$A$3:$C$18,3,FALSE))*$C535</f>
        <v>15.376685190986471</v>
      </c>
      <c r="F535" s="75">
        <f>(INDEX('Resin Fractions'!$A$24:$I$41,MATCH('Waste Estimate from Population'!$A535,'Resin Fractions'!$A$24:$A$41,0),MATCH('Waste Estimate from Population'!F$1,'Resin Fractions'!$A$24:$I$24,0)))*(VLOOKUP($A535,'Waste Per Capita'!$A$3:$C$18,3,FALSE))*$C535</f>
        <v>21.02358312051857</v>
      </c>
      <c r="G535" s="75">
        <f>(INDEX('Resin Fractions'!$A$24:$I$41,MATCH('Waste Estimate from Population'!$A535,'Resin Fractions'!$A$24:$A$41,0),MATCH('Waste Estimate from Population'!G$1,'Resin Fractions'!$A$24:$I$24,0)))*(VLOOKUP($A535,'Waste Per Capita'!$A$3:$C$18,3,FALSE))*$C535</f>
        <v>32.296752664263515</v>
      </c>
      <c r="H535" s="75">
        <f>(INDEX('Resin Fractions'!$A$24:$I$41,MATCH('Waste Estimate from Population'!$A535,'Resin Fractions'!$A$24:$A$41,0),MATCH('Waste Estimate from Population'!H$1,'Resin Fractions'!$A$24:$I$24,0)))*(VLOOKUP($A535,'Waste Per Capita'!$A$3:$C$18,3,FALSE))*$C535</f>
        <v>1.8580164760944007</v>
      </c>
      <c r="I535" s="75">
        <f>(INDEX('Resin Fractions'!$A$24:$I$41,MATCH('Waste Estimate from Population'!$A535,'Resin Fractions'!$A$24:$A$41,0),MATCH('Waste Estimate from Population'!I$1,'Resin Fractions'!$A$24:$I$24,0)))*(VLOOKUP($A535,'Waste Per Capita'!$A$3:$C$18,3,FALSE))*$C535</f>
        <v>5.4392330614815751</v>
      </c>
      <c r="J535" s="75">
        <f>(INDEX('Resin Fractions'!$A$24:$I$41,MATCH('Waste Estimate from Population'!$A535,'Resin Fractions'!$A$24:$A$41,0),MATCH('Waste Estimate from Population'!J$1,'Resin Fractions'!$A$24:$I$24,0)))*(VLOOKUP($A535,'Waste Per Capita'!$A$3:$C$18,3,FALSE))*$C535</f>
        <v>10.682869072737351</v>
      </c>
      <c r="K535" s="75">
        <f>(INDEX('Resin Fractions'!$A$24:$I$41,MATCH('Waste Estimate from Population'!$A535,'Resin Fractions'!$A$24:$A$41,0),MATCH('Waste Estimate from Population'!K$1,'Resin Fractions'!$A$24:$I$24,0)))*(VLOOKUP($A535,'Waste Per Capita'!$A$3:$C$18,3,FALSE))*$C535</f>
        <v>95.033777855713126</v>
      </c>
    </row>
    <row r="536" spans="1:11" x14ac:dyDescent="0.2">
      <c r="A536" s="13">
        <v>2011</v>
      </c>
      <c r="B536" s="68" t="s">
        <v>86</v>
      </c>
      <c r="C536" s="70">
        <v>36876</v>
      </c>
      <c r="D536" s="75">
        <f>(INDEX('Resin Fractions'!$A$24:$I$41,MATCH('Waste Estimate from Population'!$A536,'Resin Fractions'!$A$24:$A$41,0),MATCH('Waste Estimate from Population'!D$1,'Resin Fractions'!$A$24:$I$24,0)))*(VLOOKUP($A536,'Waste Per Capita'!$A$3:$C$18,3,FALSE))*$C536</f>
        <v>263.60940361926555</v>
      </c>
      <c r="E536" s="75">
        <f>(INDEX('Resin Fractions'!$A$24:$I$41,MATCH('Waste Estimate from Population'!$A536,'Resin Fractions'!$A$24:$A$41,0),MATCH('Waste Estimate from Population'!E$1,'Resin Fractions'!$A$24:$I$24,0)))*(VLOOKUP($A536,'Waste Per Capita'!$A$3:$C$18,3,FALSE))*$C536</f>
        <v>485.05615321027983</v>
      </c>
      <c r="F536" s="75">
        <f>(INDEX('Resin Fractions'!$A$24:$I$41,MATCH('Waste Estimate from Population'!$A536,'Resin Fractions'!$A$24:$A$41,0),MATCH('Waste Estimate from Population'!F$1,'Resin Fractions'!$A$24:$I$24,0)))*(VLOOKUP($A536,'Waste Per Capita'!$A$3:$C$18,3,FALSE))*$C536</f>
        <v>663.18704119096901</v>
      </c>
      <c r="G536" s="75">
        <f>(INDEX('Resin Fractions'!$A$24:$I$41,MATCH('Waste Estimate from Population'!$A536,'Resin Fractions'!$A$24:$A$41,0),MATCH('Waste Estimate from Population'!G$1,'Resin Fractions'!$A$24:$I$24,0)))*(VLOOKUP($A536,'Waste Per Capita'!$A$3:$C$18,3,FALSE))*$C536</f>
        <v>1018.7981618882648</v>
      </c>
      <c r="H536" s="75">
        <f>(INDEX('Resin Fractions'!$A$24:$I$41,MATCH('Waste Estimate from Population'!$A536,'Resin Fractions'!$A$24:$A$41,0),MATCH('Waste Estimate from Population'!H$1,'Resin Fractions'!$A$24:$I$24,0)))*(VLOOKUP($A536,'Waste Per Capita'!$A$3:$C$18,3,FALSE))*$C536</f>
        <v>58.610962850690434</v>
      </c>
      <c r="I536" s="75">
        <f>(INDEX('Resin Fractions'!$A$24:$I$41,MATCH('Waste Estimate from Population'!$A536,'Resin Fractions'!$A$24:$A$41,0),MATCH('Waste Estimate from Population'!I$1,'Resin Fractions'!$A$24:$I$24,0)))*(VLOOKUP($A536,'Waste Per Capita'!$A$3:$C$18,3,FALSE))*$C536</f>
        <v>171.5801183705685</v>
      </c>
      <c r="J536" s="75">
        <f>(INDEX('Resin Fractions'!$A$24:$I$41,MATCH('Waste Estimate from Population'!$A536,'Resin Fractions'!$A$24:$A$41,0),MATCH('Waste Estimate from Population'!J$1,'Resin Fractions'!$A$24:$I$24,0)))*(VLOOKUP($A536,'Waste Per Capita'!$A$3:$C$18,3,FALSE))*$C536</f>
        <v>336.99014536036145</v>
      </c>
      <c r="K536" s="75">
        <f>(INDEX('Resin Fractions'!$A$24:$I$41,MATCH('Waste Estimate from Population'!$A536,'Resin Fractions'!$A$24:$A$41,0),MATCH('Waste Estimate from Population'!K$1,'Resin Fractions'!$A$24:$I$24,0)))*(VLOOKUP($A536,'Waste Per Capita'!$A$3:$C$18,3,FALSE))*$C536</f>
        <v>2997.8319864903997</v>
      </c>
    </row>
    <row r="537" spans="1:11" x14ac:dyDescent="0.2">
      <c r="A537" s="13">
        <v>2011</v>
      </c>
      <c r="B537" s="68" t="s">
        <v>87</v>
      </c>
      <c r="C537" s="70">
        <v>220826</v>
      </c>
      <c r="D537" s="75">
        <f>(INDEX('Resin Fractions'!$A$24:$I$41,MATCH('Waste Estimate from Population'!$A537,'Resin Fractions'!$A$24:$A$41,0),MATCH('Waste Estimate from Population'!D$1,'Resin Fractions'!$A$24:$I$24,0)))*(VLOOKUP($A537,'Waste Per Capita'!$A$3:$C$18,3,FALSE))*$C537</f>
        <v>1578.5825513512295</v>
      </c>
      <c r="E537" s="75">
        <f>(INDEX('Resin Fractions'!$A$24:$I$41,MATCH('Waste Estimate from Population'!$A537,'Resin Fractions'!$A$24:$A$41,0),MATCH('Waste Estimate from Population'!E$1,'Resin Fractions'!$A$24:$I$24,0)))*(VLOOKUP($A537,'Waste Per Capita'!$A$3:$C$18,3,FALSE))*$C537</f>
        <v>2904.6808246234204</v>
      </c>
      <c r="F537" s="75">
        <f>(INDEX('Resin Fractions'!$A$24:$I$41,MATCH('Waste Estimate from Population'!$A537,'Resin Fractions'!$A$24:$A$41,0),MATCH('Waste Estimate from Population'!F$1,'Resin Fractions'!$A$24:$I$24,0)))*(VLOOKUP($A537,'Waste Per Capita'!$A$3:$C$18,3,FALSE))*$C537</f>
        <v>3971.3890215326205</v>
      </c>
      <c r="G537" s="75">
        <f>(INDEX('Resin Fractions'!$A$24:$I$41,MATCH('Waste Estimate from Population'!$A537,'Resin Fractions'!$A$24:$A$41,0),MATCH('Waste Estimate from Population'!G$1,'Resin Fractions'!$A$24:$I$24,0)))*(VLOOKUP($A537,'Waste Per Capita'!$A$3:$C$18,3,FALSE))*$C537</f>
        <v>6100.9090708628364</v>
      </c>
      <c r="H537" s="75">
        <f>(INDEX('Resin Fractions'!$A$24:$I$41,MATCH('Waste Estimate from Population'!$A537,'Resin Fractions'!$A$24:$A$41,0),MATCH('Waste Estimate from Population'!H$1,'Resin Fractions'!$A$24:$I$24,0)))*(VLOOKUP($A537,'Waste Per Capita'!$A$3:$C$18,3,FALSE))*$C537</f>
        <v>350.98233220703344</v>
      </c>
      <c r="I537" s="75">
        <f>(INDEX('Resin Fractions'!$A$24:$I$41,MATCH('Waste Estimate from Population'!$A537,'Resin Fractions'!$A$24:$A$41,0),MATCH('Waste Estimate from Population'!I$1,'Resin Fractions'!$A$24:$I$24,0)))*(VLOOKUP($A537,'Waste Per Capita'!$A$3:$C$18,3,FALSE))*$C537</f>
        <v>1027.4799658124298</v>
      </c>
      <c r="J537" s="75">
        <f>(INDEX('Resin Fractions'!$A$24:$I$41,MATCH('Waste Estimate from Population'!$A537,'Resin Fractions'!$A$24:$A$41,0),MATCH('Waste Estimate from Population'!J$1,'Resin Fractions'!$A$24:$I$24,0)))*(VLOOKUP($A537,'Waste Per Capita'!$A$3:$C$18,3,FALSE))*$C537</f>
        <v>2018.0113309292542</v>
      </c>
      <c r="K537" s="75">
        <f>(INDEX('Resin Fractions'!$A$24:$I$41,MATCH('Waste Estimate from Population'!$A537,'Resin Fractions'!$A$24:$A$41,0),MATCH('Waste Estimate from Population'!K$1,'Resin Fractions'!$A$24:$I$24,0)))*(VLOOKUP($A537,'Waste Per Capita'!$A$3:$C$18,3,FALSE))*$C537</f>
        <v>17952.035097318825</v>
      </c>
    </row>
    <row r="538" spans="1:11" x14ac:dyDescent="0.2">
      <c r="A538" s="13">
        <v>2011</v>
      </c>
      <c r="B538" s="68" t="s">
        <v>88</v>
      </c>
      <c r="C538" s="70">
        <v>45540</v>
      </c>
      <c r="D538" s="75">
        <f>(INDEX('Resin Fractions'!$A$24:$I$41,MATCH('Waste Estimate from Population'!$A538,'Resin Fractions'!$A$24:$A$41,0),MATCH('Waste Estimate from Population'!D$1,'Resin Fractions'!$A$24:$I$24,0)))*(VLOOKUP($A538,'Waste Per Capita'!$A$3:$C$18,3,FALSE))*$C538</f>
        <v>325.5443171933332</v>
      </c>
      <c r="E538" s="75">
        <f>(INDEX('Resin Fractions'!$A$24:$I$41,MATCH('Waste Estimate from Population'!$A538,'Resin Fractions'!$A$24:$A$41,0),MATCH('Waste Estimate from Population'!E$1,'Resin Fractions'!$A$24:$I$24,0)))*(VLOOKUP($A538,'Waste Per Capita'!$A$3:$C$18,3,FALSE))*$C538</f>
        <v>599.01988331695804</v>
      </c>
      <c r="F538" s="75">
        <f>(INDEX('Resin Fractions'!$A$24:$I$41,MATCH('Waste Estimate from Population'!$A538,'Resin Fractions'!$A$24:$A$41,0),MATCH('Waste Estimate from Population'!F$1,'Resin Fractions'!$A$24:$I$24,0)))*(VLOOKUP($A538,'Waste Per Capita'!$A$3:$C$18,3,FALSE))*$C538</f>
        <v>819.00254517400822</v>
      </c>
      <c r="G538" s="75">
        <f>(INDEX('Resin Fractions'!$A$24:$I$41,MATCH('Waste Estimate from Population'!$A538,'Resin Fractions'!$A$24:$A$41,0),MATCH('Waste Estimate from Population'!G$1,'Resin Fractions'!$A$24:$I$24,0)))*(VLOOKUP($A538,'Waste Per Capita'!$A$3:$C$18,3,FALSE))*$C538</f>
        <v>1258.1643424555693</v>
      </c>
      <c r="H538" s="75">
        <f>(INDEX('Resin Fractions'!$A$24:$I$41,MATCH('Waste Estimate from Population'!$A538,'Resin Fractions'!$A$24:$A$41,0),MATCH('Waste Estimate from Population'!H$1,'Resin Fractions'!$A$24:$I$24,0)))*(VLOOKUP($A538,'Waste Per Capita'!$A$3:$C$18,3,FALSE))*$C538</f>
        <v>72.381582824071003</v>
      </c>
      <c r="I538" s="75">
        <f>(INDEX('Resin Fractions'!$A$24:$I$41,MATCH('Waste Estimate from Population'!$A538,'Resin Fractions'!$A$24:$A$41,0),MATCH('Waste Estimate from Population'!I$1,'Resin Fractions'!$A$24:$I$24,0)))*(VLOOKUP($A538,'Waste Per Capita'!$A$3:$C$18,3,FALSE))*$C538</f>
        <v>211.8927918048511</v>
      </c>
      <c r="J538" s="75">
        <f>(INDEX('Resin Fractions'!$A$24:$I$41,MATCH('Waste Estimate from Population'!$A538,'Resin Fractions'!$A$24:$A$41,0),MATCH('Waste Estimate from Population'!J$1,'Resin Fractions'!$A$24:$I$24,0)))*(VLOOKUP($A538,'Waste Per Capita'!$A$3:$C$18,3,FALSE))*$C538</f>
        <v>416.16583196959704</v>
      </c>
      <c r="K538" s="75">
        <f>(INDEX('Resin Fractions'!$A$24:$I$41,MATCH('Waste Estimate from Population'!$A538,'Resin Fractions'!$A$24:$A$41,0),MATCH('Waste Estimate from Population'!K$1,'Resin Fractions'!$A$24:$I$24,0)))*(VLOOKUP($A538,'Waste Per Capita'!$A$3:$C$18,3,FALSE))*$C538</f>
        <v>3702.1712947383885</v>
      </c>
    </row>
    <row r="539" spans="1:11" x14ac:dyDescent="0.2">
      <c r="A539" s="13">
        <v>2011</v>
      </c>
      <c r="B539" s="68" t="s">
        <v>89</v>
      </c>
      <c r="C539" s="70">
        <v>21379</v>
      </c>
      <c r="D539" s="75">
        <f>(INDEX('Resin Fractions'!$A$24:$I$41,MATCH('Waste Estimate from Population'!$A539,'Resin Fractions'!$A$24:$A$41,0),MATCH('Waste Estimate from Population'!D$1,'Resin Fractions'!$A$24:$I$24,0)))*(VLOOKUP($A539,'Waste Per Capita'!$A$3:$C$18,3,FALSE))*$C539</f>
        <v>152.82854539473584</v>
      </c>
      <c r="E539" s="75">
        <f>(INDEX('Resin Fractions'!$A$24:$I$41,MATCH('Waste Estimate from Population'!$A539,'Resin Fractions'!$A$24:$A$41,0),MATCH('Waste Estimate from Population'!E$1,'Resin Fractions'!$A$24:$I$24,0)))*(VLOOKUP($A539,'Waste Per Capita'!$A$3:$C$18,3,FALSE))*$C539</f>
        <v>281.21313318913582</v>
      </c>
      <c r="F539" s="75">
        <f>(INDEX('Resin Fractions'!$A$24:$I$41,MATCH('Waste Estimate from Population'!$A539,'Resin Fractions'!$A$24:$A$41,0),MATCH('Waste Estimate from Population'!F$1,'Resin Fractions'!$A$24:$I$24,0)))*(VLOOKUP($A539,'Waste Per Capita'!$A$3:$C$18,3,FALSE))*$C539</f>
        <v>384.48518694060431</v>
      </c>
      <c r="G539" s="75">
        <f>(INDEX('Resin Fractions'!$A$24:$I$41,MATCH('Waste Estimate from Population'!$A539,'Resin Fractions'!$A$24:$A$41,0),MATCH('Waste Estimate from Population'!G$1,'Resin Fractions'!$A$24:$I$24,0)))*(VLOOKUP($A539,'Waste Per Capita'!$A$3:$C$18,3,FALSE))*$C539</f>
        <v>590.6520746016165</v>
      </c>
      <c r="H539" s="75">
        <f>(INDEX('Resin Fractions'!$A$24:$I$41,MATCH('Waste Estimate from Population'!$A539,'Resin Fractions'!$A$24:$A$41,0),MATCH('Waste Estimate from Population'!H$1,'Resin Fractions'!$A$24:$I$24,0)))*(VLOOKUP($A539,'Waste Per Capita'!$A$3:$C$18,3,FALSE))*$C539</f>
        <v>33.979926640224285</v>
      </c>
      <c r="I539" s="75">
        <f>(INDEX('Resin Fractions'!$A$24:$I$41,MATCH('Waste Estimate from Population'!$A539,'Resin Fractions'!$A$24:$A$41,0),MATCH('Waste Estimate from Population'!I$1,'Resin Fractions'!$A$24:$I$24,0)))*(VLOOKUP($A539,'Waste Per Capita'!$A$3:$C$18,3,FALSE))*$C539</f>
        <v>99.474220377600176</v>
      </c>
      <c r="J539" s="75">
        <f>(INDEX('Resin Fractions'!$A$24:$I$41,MATCH('Waste Estimate from Population'!$A539,'Resin Fractions'!$A$24:$A$41,0),MATCH('Waste Estimate from Population'!J$1,'Resin Fractions'!$A$24:$I$24,0)))*(VLOOKUP($A539,'Waste Per Capita'!$A$3:$C$18,3,FALSE))*$C539</f>
        <v>195.37130701971927</v>
      </c>
      <c r="K539" s="75">
        <f>(INDEX('Resin Fractions'!$A$24:$I$41,MATCH('Waste Estimate from Population'!$A539,'Resin Fractions'!$A$24:$A$41,0),MATCH('Waste Estimate from Population'!K$1,'Resin Fractions'!$A$24:$I$24,0)))*(VLOOKUP($A539,'Waste Per Capita'!$A$3:$C$18,3,FALSE))*$C539</f>
        <v>1738.0043941636366</v>
      </c>
    </row>
    <row r="540" spans="1:11" x14ac:dyDescent="0.2">
      <c r="A540" s="13">
        <v>2011</v>
      </c>
      <c r="B540" s="68" t="s">
        <v>90</v>
      </c>
      <c r="C540" s="70">
        <v>1060420</v>
      </c>
      <c r="D540" s="75">
        <f>(INDEX('Resin Fractions'!$A$24:$I$41,MATCH('Waste Estimate from Population'!$A540,'Resin Fractions'!$A$24:$A$41,0),MATCH('Waste Estimate from Population'!D$1,'Resin Fractions'!$A$24:$I$24,0)))*(VLOOKUP($A540,'Waste Per Capita'!$A$3:$C$18,3,FALSE))*$C540</f>
        <v>7580.4502599506886</v>
      </c>
      <c r="E540" s="75">
        <f>(INDEX('Resin Fractions'!$A$24:$I$41,MATCH('Waste Estimate from Population'!$A540,'Resin Fractions'!$A$24:$A$41,0),MATCH('Waste Estimate from Population'!E$1,'Resin Fractions'!$A$24:$I$24,0)))*(VLOOKUP($A540,'Waste Per Capita'!$A$3:$C$18,3,FALSE))*$C540</f>
        <v>13948.455526283897</v>
      </c>
      <c r="F540" s="75">
        <f>(INDEX('Resin Fractions'!$A$24:$I$41,MATCH('Waste Estimate from Population'!$A540,'Resin Fractions'!$A$24:$A$41,0),MATCH('Waste Estimate from Population'!F$1,'Resin Fractions'!$A$24:$I$24,0)))*(VLOOKUP($A540,'Waste Per Capita'!$A$3:$C$18,3,FALSE))*$C540</f>
        <v>19070.853731959196</v>
      </c>
      <c r="G540" s="75">
        <f>(INDEX('Resin Fractions'!$A$24:$I$41,MATCH('Waste Estimate from Population'!$A540,'Resin Fractions'!$A$24:$A$41,0),MATCH('Waste Estimate from Population'!G$1,'Resin Fractions'!$A$24:$I$24,0)))*(VLOOKUP($A540,'Waste Per Capita'!$A$3:$C$18,3,FALSE))*$C540</f>
        <v>29296.939658031068</v>
      </c>
      <c r="H540" s="75">
        <f>(INDEX('Resin Fractions'!$A$24:$I$41,MATCH('Waste Estimate from Population'!$A540,'Resin Fractions'!$A$24:$A$41,0),MATCH('Waste Estimate from Population'!H$1,'Resin Fractions'!$A$24:$I$24,0)))*(VLOOKUP($A540,'Waste Per Capita'!$A$3:$C$18,3,FALSE))*$C540</f>
        <v>1685.4386925406538</v>
      </c>
      <c r="I540" s="75">
        <f>(INDEX('Resin Fractions'!$A$24:$I$41,MATCH('Waste Estimate from Population'!$A540,'Resin Fractions'!$A$24:$A$41,0),MATCH('Waste Estimate from Population'!I$1,'Resin Fractions'!$A$24:$I$24,0)))*(VLOOKUP($A540,'Waste Per Capita'!$A$3:$C$18,3,FALSE))*$C540</f>
        <v>4934.0218332389159</v>
      </c>
      <c r="J540" s="75">
        <f>(INDEX('Resin Fractions'!$A$24:$I$41,MATCH('Waste Estimate from Population'!$A540,'Resin Fractions'!$A$24:$A$41,0),MATCH('Waste Estimate from Population'!J$1,'Resin Fractions'!$A$24:$I$24,0)))*(VLOOKUP($A540,'Waste Per Capita'!$A$3:$C$18,3,FALSE))*$C540</f>
        <v>9690.6142190865194</v>
      </c>
      <c r="K540" s="75">
        <f>(INDEX('Resin Fractions'!$A$24:$I$41,MATCH('Waste Estimate from Population'!$A540,'Resin Fractions'!$A$24:$A$41,0),MATCH('Waste Estimate from Population'!K$1,'Resin Fractions'!$A$24:$I$24,0)))*(VLOOKUP($A540,'Waste Per Capita'!$A$3:$C$18,3,FALSE))*$C540</f>
        <v>86206.773921090949</v>
      </c>
    </row>
    <row r="541" spans="1:11" x14ac:dyDescent="0.2">
      <c r="A541" s="13">
        <v>2011</v>
      </c>
      <c r="B541" s="68" t="s">
        <v>91</v>
      </c>
      <c r="C541" s="70">
        <v>28155</v>
      </c>
      <c r="D541" s="75">
        <f>(INDEX('Resin Fractions'!$A$24:$I$41,MATCH('Waste Estimate from Population'!$A541,'Resin Fractions'!$A$24:$A$41,0),MATCH('Waste Estimate from Population'!D$1,'Resin Fractions'!$A$24:$I$24,0)))*(VLOOKUP($A541,'Waste Per Capita'!$A$3:$C$18,3,FALSE))*$C541</f>
        <v>201.26702350852648</v>
      </c>
      <c r="E541" s="75">
        <f>(INDEX('Resin Fractions'!$A$24:$I$41,MATCH('Waste Estimate from Population'!$A541,'Resin Fractions'!$A$24:$A$41,0),MATCH('Waste Estimate from Population'!E$1,'Resin Fractions'!$A$24:$I$24,0)))*(VLOOKUP($A541,'Waste Per Capita'!$A$3:$C$18,3,FALSE))*$C541</f>
        <v>370.34266172132089</v>
      </c>
      <c r="F541" s="75">
        <f>(INDEX('Resin Fractions'!$A$24:$I$41,MATCH('Waste Estimate from Population'!$A541,'Resin Fractions'!$A$24:$A$41,0),MATCH('Waste Estimate from Population'!F$1,'Resin Fractions'!$A$24:$I$24,0)))*(VLOOKUP($A541,'Waste Per Capita'!$A$3:$C$18,3,FALSE))*$C541</f>
        <v>506.34643520804133</v>
      </c>
      <c r="G541" s="75">
        <f>(INDEX('Resin Fractions'!$A$24:$I$41,MATCH('Waste Estimate from Population'!$A541,'Resin Fractions'!$A$24:$A$41,0),MATCH('Waste Estimate from Population'!G$1,'Resin Fractions'!$A$24:$I$24,0)))*(VLOOKUP($A541,'Waste Per Capita'!$A$3:$C$18,3,FALSE))*$C541</f>
        <v>777.85720381722786</v>
      </c>
      <c r="H541" s="75">
        <f>(INDEX('Resin Fractions'!$A$24:$I$41,MATCH('Waste Estimate from Population'!$A541,'Resin Fractions'!$A$24:$A$41,0),MATCH('Waste Estimate from Population'!H$1,'Resin Fractions'!$A$24:$I$24,0)))*(VLOOKUP($A541,'Waste Per Capita'!$A$3:$C$18,3,FALSE))*$C541</f>
        <v>44.749746693274467</v>
      </c>
      <c r="I541" s="75">
        <f>(INDEX('Resin Fractions'!$A$24:$I$41,MATCH('Waste Estimate from Population'!$A541,'Resin Fractions'!$A$24:$A$41,0),MATCH('Waste Estimate from Population'!I$1,'Resin Fractions'!$A$24:$I$24,0)))*(VLOOKUP($A541,'Waste Per Capita'!$A$3:$C$18,3,FALSE))*$C541</f>
        <v>131.0022299794814</v>
      </c>
      <c r="J541" s="75">
        <f>(INDEX('Resin Fractions'!$A$24:$I$41,MATCH('Waste Estimate from Population'!$A541,'Resin Fractions'!$A$24:$A$41,0),MATCH('Waste Estimate from Population'!J$1,'Resin Fractions'!$A$24:$I$24,0)))*(VLOOKUP($A541,'Waste Per Capita'!$A$3:$C$18,3,FALSE))*$C541</f>
        <v>257.29356607606513</v>
      </c>
      <c r="K541" s="75">
        <f>(INDEX('Resin Fractions'!$A$24:$I$41,MATCH('Waste Estimate from Population'!$A541,'Resin Fractions'!$A$24:$A$41,0),MATCH('Waste Estimate from Population'!K$1,'Resin Fractions'!$A$24:$I$24,0)))*(VLOOKUP($A541,'Waste Per Capita'!$A$3:$C$18,3,FALSE))*$C541</f>
        <v>2288.8588670039376</v>
      </c>
    </row>
    <row r="542" spans="1:11" x14ac:dyDescent="0.2">
      <c r="A542" s="13">
        <v>2011</v>
      </c>
      <c r="B542" s="68" t="s">
        <v>92</v>
      </c>
      <c r="C542" s="70">
        <v>181143</v>
      </c>
      <c r="D542" s="75">
        <f>(INDEX('Resin Fractions'!$A$24:$I$41,MATCH('Waste Estimate from Population'!$A542,'Resin Fractions'!$A$24:$A$41,0),MATCH('Waste Estimate from Population'!D$1,'Resin Fractions'!$A$24:$I$24,0)))*(VLOOKUP($A542,'Waste Per Capita'!$A$3:$C$18,3,FALSE))*$C542</f>
        <v>1294.9072079348255</v>
      </c>
      <c r="E542" s="75">
        <f>(INDEX('Resin Fractions'!$A$24:$I$41,MATCH('Waste Estimate from Population'!$A542,'Resin Fractions'!$A$24:$A$41,0),MATCH('Waste Estimate from Population'!E$1,'Resin Fractions'!$A$24:$I$24,0)))*(VLOOKUP($A542,'Waste Per Capita'!$A$3:$C$18,3,FALSE))*$C542</f>
        <v>2382.7022117629276</v>
      </c>
      <c r="F542" s="75">
        <f>(INDEX('Resin Fractions'!$A$24:$I$41,MATCH('Waste Estimate from Population'!$A542,'Resin Fractions'!$A$24:$A$41,0),MATCH('Waste Estimate from Population'!F$1,'Resin Fractions'!$A$24:$I$24,0)))*(VLOOKUP($A542,'Waste Per Capita'!$A$3:$C$18,3,FALSE))*$C542</f>
        <v>3257.7202029085502</v>
      </c>
      <c r="G542" s="75">
        <f>(INDEX('Resin Fractions'!$A$24:$I$41,MATCH('Waste Estimate from Population'!$A542,'Resin Fractions'!$A$24:$A$41,0),MATCH('Waste Estimate from Population'!G$1,'Resin Fractions'!$A$24:$I$24,0)))*(VLOOKUP($A542,'Waste Per Capita'!$A$3:$C$18,3,FALSE))*$C542</f>
        <v>5004.5600238346333</v>
      </c>
      <c r="H542" s="75">
        <f>(INDEX('Resin Fractions'!$A$24:$I$41,MATCH('Waste Estimate from Population'!$A542,'Resin Fractions'!$A$24:$A$41,0),MATCH('Waste Estimate from Population'!H$1,'Resin Fractions'!$A$24:$I$24,0)))*(VLOOKUP($A542,'Waste Per Capita'!$A$3:$C$18,3,FALSE))*$C542</f>
        <v>287.90990464428398</v>
      </c>
      <c r="I542" s="75">
        <f>(INDEX('Resin Fractions'!$A$24:$I$41,MATCH('Waste Estimate from Population'!$A542,'Resin Fractions'!$A$24:$A$41,0),MATCH('Waste Estimate from Population'!I$1,'Resin Fractions'!$A$24:$I$24,0)))*(VLOOKUP($A542,'Waste Per Capita'!$A$3:$C$18,3,FALSE))*$C542</f>
        <v>842.83917404273484</v>
      </c>
      <c r="J542" s="75">
        <f>(INDEX('Resin Fractions'!$A$24:$I$41,MATCH('Waste Estimate from Population'!$A542,'Resin Fractions'!$A$24:$A$41,0),MATCH('Waste Estimate from Population'!J$1,'Resin Fractions'!$A$24:$I$24,0)))*(VLOOKUP($A542,'Waste Per Capita'!$A$3:$C$18,3,FALSE))*$C542</f>
        <v>1655.3695059391462</v>
      </c>
      <c r="K542" s="75">
        <f>(INDEX('Resin Fractions'!$A$24:$I$41,MATCH('Waste Estimate from Population'!$A542,'Resin Fractions'!$A$24:$A$41,0),MATCH('Waste Estimate from Population'!K$1,'Resin Fractions'!$A$24:$I$24,0)))*(VLOOKUP($A542,'Waste Per Capita'!$A$3:$C$18,3,FALSE))*$C542</f>
        <v>14726.008231067102</v>
      </c>
    </row>
    <row r="543" spans="1:11" x14ac:dyDescent="0.2">
      <c r="A543" s="13">
        <v>2011</v>
      </c>
      <c r="B543" s="68" t="s">
        <v>93</v>
      </c>
      <c r="C543" s="70">
        <v>939567</v>
      </c>
      <c r="D543" s="75">
        <f>(INDEX('Resin Fractions'!$A$24:$I$41,MATCH('Waste Estimate from Population'!$A543,'Resin Fractions'!$A$24:$A$41,0),MATCH('Waste Estimate from Population'!D$1,'Resin Fractions'!$A$24:$I$24,0)))*(VLOOKUP($A543,'Waste Per Capita'!$A$3:$C$18,3,FALSE))*$C543</f>
        <v>6716.5282712426106</v>
      </c>
      <c r="E543" s="75">
        <f>(INDEX('Resin Fractions'!$A$24:$I$41,MATCH('Waste Estimate from Population'!$A543,'Resin Fractions'!$A$24:$A$41,0),MATCH('Waste Estimate from Population'!E$1,'Resin Fractions'!$A$24:$I$24,0)))*(VLOOKUP($A543,'Waste Per Capita'!$A$3:$C$18,3,FALSE))*$C543</f>
        <v>12358.790397638653</v>
      </c>
      <c r="F543" s="75">
        <f>(INDEX('Resin Fractions'!$A$24:$I$41,MATCH('Waste Estimate from Population'!$A543,'Resin Fractions'!$A$24:$A$41,0),MATCH('Waste Estimate from Population'!F$1,'Resin Fractions'!$A$24:$I$24,0)))*(VLOOKUP($A543,'Waste Per Capita'!$A$3:$C$18,3,FALSE))*$C543</f>
        <v>16897.403697002796</v>
      </c>
      <c r="G543" s="75">
        <f>(INDEX('Resin Fractions'!$A$24:$I$41,MATCH('Waste Estimate from Population'!$A543,'Resin Fractions'!$A$24:$A$41,0),MATCH('Waste Estimate from Population'!G$1,'Resin Fractions'!$A$24:$I$24,0)))*(VLOOKUP($A543,'Waste Per Capita'!$A$3:$C$18,3,FALSE))*$C543</f>
        <v>25958.052190337108</v>
      </c>
      <c r="H543" s="75">
        <f>(INDEX('Resin Fractions'!$A$24:$I$41,MATCH('Waste Estimate from Population'!$A543,'Resin Fractions'!$A$24:$A$41,0),MATCH('Waste Estimate from Population'!H$1,'Resin Fractions'!$A$24:$I$24,0)))*(VLOOKUP($A543,'Waste Per Capita'!$A$3:$C$18,3,FALSE))*$C543</f>
        <v>1493.3541200980219</v>
      </c>
      <c r="I543" s="75">
        <f>(INDEX('Resin Fractions'!$A$24:$I$41,MATCH('Waste Estimate from Population'!$A543,'Resin Fractions'!$A$24:$A$41,0),MATCH('Waste Estimate from Population'!I$1,'Resin Fractions'!$A$24:$I$24,0)))*(VLOOKUP($A543,'Waste Per Capita'!$A$3:$C$18,3,FALSE))*$C543</f>
        <v>4371.7056371916678</v>
      </c>
      <c r="J543" s="75">
        <f>(INDEX('Resin Fractions'!$A$24:$I$41,MATCH('Waste Estimate from Population'!$A543,'Resin Fractions'!$A$24:$A$41,0),MATCH('Waste Estimate from Population'!J$1,'Resin Fractions'!$A$24:$I$24,0)))*(VLOOKUP($A543,'Waste Per Capita'!$A$3:$C$18,3,FALSE))*$C543</f>
        <v>8586.2029478739223</v>
      </c>
      <c r="K543" s="75">
        <f>(INDEX('Resin Fractions'!$A$24:$I$41,MATCH('Waste Estimate from Population'!$A543,'Resin Fractions'!$A$24:$A$41,0),MATCH('Waste Estimate from Population'!K$1,'Resin Fractions'!$A$24:$I$24,0)))*(VLOOKUP($A543,'Waste Per Capita'!$A$3:$C$18,3,FALSE))*$C543</f>
        <v>76382.037261384787</v>
      </c>
    </row>
    <row r="544" spans="1:11" x14ac:dyDescent="0.2">
      <c r="A544" s="13">
        <v>2011</v>
      </c>
      <c r="B544" s="68" t="s">
        <v>94</v>
      </c>
      <c r="C544" s="70">
        <v>28312</v>
      </c>
      <c r="D544" s="75">
        <f>(INDEX('Resin Fractions'!$A$24:$I$41,MATCH('Waste Estimate from Population'!$A544,'Resin Fractions'!$A$24:$A$41,0),MATCH('Waste Estimate from Population'!D$1,'Resin Fractions'!$A$24:$I$24,0)))*(VLOOKUP($A544,'Waste Per Capita'!$A$3:$C$18,3,FALSE))*$C544</f>
        <v>202.38934361830587</v>
      </c>
      <c r="E544" s="75">
        <f>(INDEX('Resin Fractions'!$A$24:$I$41,MATCH('Waste Estimate from Population'!$A544,'Resin Fractions'!$A$24:$A$41,0),MATCH('Waste Estimate from Population'!E$1,'Resin Fractions'!$A$24:$I$24,0)))*(VLOOKUP($A544,'Waste Per Capita'!$A$3:$C$18,3,FALSE))*$C544</f>
        <v>372.40779394970832</v>
      </c>
      <c r="F544" s="75">
        <f>(INDEX('Resin Fractions'!$A$24:$I$41,MATCH('Waste Estimate from Population'!$A544,'Resin Fractions'!$A$24:$A$41,0),MATCH('Waste Estimate from Population'!F$1,'Resin Fractions'!$A$24:$I$24,0)))*(VLOOKUP($A544,'Waste Per Capita'!$A$3:$C$18,3,FALSE))*$C544</f>
        <v>509.16996176913744</v>
      </c>
      <c r="G544" s="75">
        <f>(INDEX('Resin Fractions'!$A$24:$I$41,MATCH('Waste Estimate from Population'!$A544,'Resin Fractions'!$A$24:$A$41,0),MATCH('Waste Estimate from Population'!G$1,'Resin Fractions'!$A$24:$I$24,0)))*(VLOOKUP($A544,'Waste Per Capita'!$A$3:$C$18,3,FALSE))*$C544</f>
        <v>782.19474887136755</v>
      </c>
      <c r="H544" s="75">
        <f>(INDEX('Resin Fractions'!$A$24:$I$41,MATCH('Waste Estimate from Population'!$A544,'Resin Fractions'!$A$24:$A$41,0),MATCH('Waste Estimate from Population'!H$1,'Resin Fractions'!$A$24:$I$24,0)))*(VLOOKUP($A544,'Waste Per Capita'!$A$3:$C$18,3,FALSE))*$C544</f>
        <v>44.999283551056173</v>
      </c>
      <c r="I544" s="75">
        <f>(INDEX('Resin Fractions'!$A$24:$I$41,MATCH('Waste Estimate from Population'!$A544,'Resin Fractions'!$A$24:$A$41,0),MATCH('Waste Estimate from Population'!I$1,'Resin Fractions'!$A$24:$I$24,0)))*(VLOOKUP($A544,'Waste Per Capita'!$A$3:$C$18,3,FALSE))*$C544</f>
        <v>131.73273433418851</v>
      </c>
      <c r="J544" s="75">
        <f>(INDEX('Resin Fractions'!$A$24:$I$41,MATCH('Waste Estimate from Population'!$A544,'Resin Fractions'!$A$24:$A$41,0),MATCH('Waste Estimate from Population'!J$1,'Resin Fractions'!$A$24:$I$24,0)))*(VLOOKUP($A544,'Waste Per Capita'!$A$3:$C$18,3,FALSE))*$C544</f>
        <v>258.72830554947808</v>
      </c>
      <c r="K544" s="75">
        <f>(INDEX('Resin Fractions'!$A$24:$I$41,MATCH('Waste Estimate from Population'!$A544,'Resin Fractions'!$A$24:$A$41,0),MATCH('Waste Estimate from Population'!K$1,'Resin Fractions'!$A$24:$I$24,0)))*(VLOOKUP($A544,'Waste Per Capita'!$A$3:$C$18,3,FALSE))*$C544</f>
        <v>2301.6221716432424</v>
      </c>
    </row>
    <row r="545" spans="1:11" x14ac:dyDescent="0.2">
      <c r="A545" s="13">
        <v>2011</v>
      </c>
      <c r="B545" s="68" t="s">
        <v>95</v>
      </c>
      <c r="C545" s="70">
        <v>135606</v>
      </c>
      <c r="D545" s="75">
        <f>(INDEX('Resin Fractions'!$A$24:$I$41,MATCH('Waste Estimate from Population'!$A545,'Resin Fractions'!$A$24:$A$41,0),MATCH('Waste Estimate from Population'!D$1,'Resin Fractions'!$A$24:$I$24,0)))*(VLOOKUP($A545,'Waste Per Capita'!$A$3:$C$18,3,FALSE))*$C545</f>
        <v>969.38433634868557</v>
      </c>
      <c r="E545" s="75">
        <f>(INDEX('Resin Fractions'!$A$24:$I$41,MATCH('Waste Estimate from Population'!$A545,'Resin Fractions'!$A$24:$A$41,0),MATCH('Waste Estimate from Population'!E$1,'Resin Fractions'!$A$24:$I$24,0)))*(VLOOKUP($A545,'Waste Per Capita'!$A$3:$C$18,3,FALSE))*$C545</f>
        <v>1783.7217895713529</v>
      </c>
      <c r="F545" s="75">
        <f>(INDEX('Resin Fractions'!$A$24:$I$41,MATCH('Waste Estimate from Population'!$A545,'Resin Fractions'!$A$24:$A$41,0),MATCH('Waste Estimate from Population'!F$1,'Resin Fractions'!$A$24:$I$24,0)))*(VLOOKUP($A545,'Waste Per Capita'!$A$3:$C$18,3,FALSE))*$C545</f>
        <v>2438.7716104713782</v>
      </c>
      <c r="G545" s="75">
        <f>(INDEX('Resin Fractions'!$A$24:$I$41,MATCH('Waste Estimate from Population'!$A545,'Resin Fractions'!$A$24:$A$41,0),MATCH('Waste Estimate from Population'!G$1,'Resin Fractions'!$A$24:$I$24,0)))*(VLOOKUP($A545,'Waste Per Capita'!$A$3:$C$18,3,FALSE))*$C545</f>
        <v>3746.4785644055764</v>
      </c>
      <c r="H545" s="75">
        <f>(INDEX('Resin Fractions'!$A$24:$I$41,MATCH('Waste Estimate from Population'!$A545,'Resin Fractions'!$A$24:$A$41,0),MATCH('Waste Estimate from Population'!H$1,'Resin Fractions'!$A$24:$I$24,0)))*(VLOOKUP($A545,'Waste Per Capita'!$A$3:$C$18,3,FALSE))*$C545</f>
        <v>215.53309004042541</v>
      </c>
      <c r="I545" s="75">
        <f>(INDEX('Resin Fractions'!$A$24:$I$41,MATCH('Waste Estimate from Population'!$A545,'Resin Fractions'!$A$24:$A$41,0),MATCH('Waste Estimate from Population'!I$1,'Resin Fractions'!$A$24:$I$24,0)))*(VLOOKUP($A545,'Waste Per Capita'!$A$3:$C$18,3,FALSE))*$C545</f>
        <v>630.96034091982085</v>
      </c>
      <c r="J545" s="75">
        <f>(INDEX('Resin Fractions'!$A$24:$I$41,MATCH('Waste Estimate from Population'!$A545,'Resin Fractions'!$A$24:$A$41,0),MATCH('Waste Estimate from Population'!J$1,'Resin Fractions'!$A$24:$I$24,0)))*(VLOOKUP($A545,'Waste Per Capita'!$A$3:$C$18,3,FALSE))*$C545</f>
        <v>1239.2310893734998</v>
      </c>
      <c r="K545" s="75">
        <f>(INDEX('Resin Fractions'!$A$24:$I$41,MATCH('Waste Estimate from Population'!$A545,'Resin Fractions'!$A$24:$A$41,0),MATCH('Waste Estimate from Population'!K$1,'Resin Fractions'!$A$24:$I$24,0)))*(VLOOKUP($A545,'Waste Per Capita'!$A$3:$C$18,3,FALSE))*$C545</f>
        <v>11024.080821130739</v>
      </c>
    </row>
    <row r="546" spans="1:11" x14ac:dyDescent="0.2">
      <c r="A546" s="13">
        <v>2011</v>
      </c>
      <c r="B546" s="68" t="s">
        <v>96</v>
      </c>
      <c r="C546" s="70">
        <v>176095</v>
      </c>
      <c r="D546" s="75">
        <f>(INDEX('Resin Fractions'!$A$24:$I$41,MATCH('Waste Estimate from Population'!$A546,'Resin Fractions'!$A$24:$A$41,0),MATCH('Waste Estimate from Population'!D$1,'Resin Fractions'!$A$24:$I$24,0)))*(VLOOKUP($A546,'Waste Per Capita'!$A$3:$C$18,3,FALSE))*$C546</f>
        <v>1258.8213995643391</v>
      </c>
      <c r="E546" s="75">
        <f>(INDEX('Resin Fractions'!$A$24:$I$41,MATCH('Waste Estimate from Population'!$A546,'Resin Fractions'!$A$24:$A$41,0),MATCH('Waste Estimate from Population'!E$1,'Resin Fractions'!$A$24:$I$24,0)))*(VLOOKUP($A546,'Waste Per Capita'!$A$3:$C$18,3,FALSE))*$C546</f>
        <v>2316.302291451465</v>
      </c>
      <c r="F546" s="75">
        <f>(INDEX('Resin Fractions'!$A$24:$I$41,MATCH('Waste Estimate from Population'!$A546,'Resin Fractions'!$A$24:$A$41,0),MATCH('Waste Estimate from Population'!F$1,'Resin Fractions'!$A$24:$I$24,0)))*(VLOOKUP($A546,'Waste Per Capita'!$A$3:$C$18,3,FALSE))*$C546</f>
        <v>3166.9357310587829</v>
      </c>
      <c r="G546" s="75">
        <f>(INDEX('Resin Fractions'!$A$24:$I$41,MATCH('Waste Estimate from Population'!$A546,'Resin Fractions'!$A$24:$A$41,0),MATCH('Waste Estimate from Population'!G$1,'Resin Fractions'!$A$24:$I$24,0)))*(VLOOKUP($A546,'Waste Per Capita'!$A$3:$C$18,3,FALSE))*$C546</f>
        <v>4865.0955178900631</v>
      </c>
      <c r="H546" s="75">
        <f>(INDEX('Resin Fractions'!$A$24:$I$41,MATCH('Waste Estimate from Population'!$A546,'Resin Fractions'!$A$24:$A$41,0),MATCH('Waste Estimate from Population'!H$1,'Resin Fractions'!$A$24:$I$24,0)))*(VLOOKUP($A546,'Waste Per Capita'!$A$3:$C$18,3,FALSE))*$C546</f>
        <v>279.88657943357015</v>
      </c>
      <c r="I546" s="75">
        <f>(INDEX('Resin Fractions'!$A$24:$I$41,MATCH('Waste Estimate from Population'!$A546,'Resin Fractions'!$A$24:$A$41,0),MATCH('Waste Estimate from Population'!I$1,'Resin Fractions'!$A$24:$I$24,0)))*(VLOOKUP($A546,'Waste Per Capita'!$A$3:$C$18,3,FALSE))*$C546</f>
        <v>819.35136523661083</v>
      </c>
      <c r="J546" s="75">
        <f>(INDEX('Resin Fractions'!$A$24:$I$41,MATCH('Waste Estimate from Population'!$A546,'Resin Fractions'!$A$24:$A$41,0),MATCH('Waste Estimate from Population'!J$1,'Resin Fractions'!$A$24:$I$24,0)))*(VLOOKUP($A546,'Waste Per Capita'!$A$3:$C$18,3,FALSE))*$C546</f>
        <v>1609.2385195583265</v>
      </c>
      <c r="K546" s="75">
        <f>(INDEX('Resin Fractions'!$A$24:$I$41,MATCH('Waste Estimate from Population'!$A546,'Resin Fractions'!$A$24:$A$41,0),MATCH('Waste Estimate from Population'!K$1,'Resin Fractions'!$A$24:$I$24,0)))*(VLOOKUP($A546,'Waste Per Capita'!$A$3:$C$18,3,FALSE))*$C546</f>
        <v>14315.63140419316</v>
      </c>
    </row>
    <row r="547" spans="1:11" x14ac:dyDescent="0.2">
      <c r="A547" s="13">
        <v>2011</v>
      </c>
      <c r="B547" s="68" t="s">
        <v>97</v>
      </c>
      <c r="C547" s="70">
        <v>18550</v>
      </c>
      <c r="D547" s="75">
        <f>(INDEX('Resin Fractions'!$A$24:$I$41,MATCH('Waste Estimate from Population'!$A547,'Resin Fractions'!$A$24:$A$41,0),MATCH('Waste Estimate from Population'!D$1,'Resin Fractions'!$A$24:$I$24,0)))*(VLOOKUP($A547,'Waste Per Capita'!$A$3:$C$18,3,FALSE))*$C547</f>
        <v>132.60533781151364</v>
      </c>
      <c r="E547" s="75">
        <f>(INDEX('Resin Fractions'!$A$24:$I$41,MATCH('Waste Estimate from Population'!$A547,'Resin Fractions'!$A$24:$A$41,0),MATCH('Waste Estimate from Population'!E$1,'Resin Fractions'!$A$24:$I$24,0)))*(VLOOKUP($A547,'Waste Per Capita'!$A$3:$C$18,3,FALSE))*$C547</f>
        <v>244.00129195277935</v>
      </c>
      <c r="F547" s="75">
        <f>(INDEX('Resin Fractions'!$A$24:$I$41,MATCH('Waste Estimate from Population'!$A547,'Resin Fractions'!$A$24:$A$41,0),MATCH('Waste Estimate from Population'!F$1,'Resin Fractions'!$A$24:$I$24,0)))*(VLOOKUP($A547,'Waste Per Capita'!$A$3:$C$18,3,FALSE))*$C547</f>
        <v>333.60775610403715</v>
      </c>
      <c r="G547" s="75">
        <f>(INDEX('Resin Fractions'!$A$24:$I$41,MATCH('Waste Estimate from Population'!$A547,'Resin Fractions'!$A$24:$A$41,0),MATCH('Waste Estimate from Population'!G$1,'Resin Fractions'!$A$24:$I$24,0)))*(VLOOKUP($A547,'Waste Per Capita'!$A$3:$C$18,3,FALSE))*$C547</f>
        <v>512.49338060058881</v>
      </c>
      <c r="H547" s="75">
        <f>(INDEX('Resin Fractions'!$A$24:$I$41,MATCH('Waste Estimate from Population'!$A547,'Resin Fractions'!$A$24:$A$41,0),MATCH('Waste Estimate from Population'!H$1,'Resin Fractions'!$A$24:$I$24,0)))*(VLOOKUP($A547,'Waste Per Capita'!$A$3:$C$18,3,FALSE))*$C547</f>
        <v>29.483494979941089</v>
      </c>
      <c r="I547" s="75">
        <f>(INDEX('Resin Fractions'!$A$24:$I$41,MATCH('Waste Estimate from Population'!$A547,'Resin Fractions'!$A$24:$A$41,0),MATCH('Waste Estimate from Population'!I$1,'Resin Fractions'!$A$24:$I$24,0)))*(VLOOKUP($A547,'Waste Per Capita'!$A$3:$C$18,3,FALSE))*$C547</f>
        <v>86.311183310935178</v>
      </c>
      <c r="J547" s="75">
        <f>(INDEX('Resin Fractions'!$A$24:$I$41,MATCH('Waste Estimate from Population'!$A547,'Resin Fractions'!$A$24:$A$41,0),MATCH('Waste Estimate from Population'!J$1,'Resin Fractions'!$A$24:$I$24,0)))*(VLOOKUP($A547,'Waste Per Capita'!$A$3:$C$18,3,FALSE))*$C547</f>
        <v>169.51858109433522</v>
      </c>
      <c r="K547" s="75">
        <f>(INDEX('Resin Fractions'!$A$24:$I$41,MATCH('Waste Estimate from Population'!$A547,'Resin Fractions'!$A$24:$A$41,0),MATCH('Waste Estimate from Population'!K$1,'Resin Fractions'!$A$24:$I$24,0)))*(VLOOKUP($A547,'Waste Per Capita'!$A$3:$C$18,3,FALSE))*$C547</f>
        <v>1508.0210258541306</v>
      </c>
    </row>
    <row r="548" spans="1:11" x14ac:dyDescent="0.2">
      <c r="A548" s="13">
        <v>2011</v>
      </c>
      <c r="B548" s="68" t="s">
        <v>98</v>
      </c>
      <c r="C548" s="70">
        <v>845995</v>
      </c>
      <c r="D548" s="75">
        <f>(INDEX('Resin Fractions'!$A$24:$I$41,MATCH('Waste Estimate from Population'!$A548,'Resin Fractions'!$A$24:$A$41,0),MATCH('Waste Estimate from Population'!D$1,'Resin Fractions'!$A$24:$I$24,0)))*(VLOOKUP($A548,'Waste Per Capita'!$A$3:$C$18,3,FALSE))*$C548</f>
        <v>6047.6254858140956</v>
      </c>
      <c r="E548" s="75">
        <f>(INDEX('Resin Fractions'!$A$24:$I$41,MATCH('Waste Estimate from Population'!$A548,'Resin Fractions'!$A$24:$A$41,0),MATCH('Waste Estimate from Population'!E$1,'Resin Fractions'!$A$24:$I$24,0)))*(VLOOKUP($A548,'Waste Per Capita'!$A$3:$C$18,3,FALSE))*$C548</f>
        <v>11127.971589519761</v>
      </c>
      <c r="F548" s="75">
        <f>(INDEX('Resin Fractions'!$A$24:$I$41,MATCH('Waste Estimate from Population'!$A548,'Resin Fractions'!$A$24:$A$41,0),MATCH('Waste Estimate from Population'!F$1,'Resin Fractions'!$A$24:$I$24,0)))*(VLOOKUP($A548,'Waste Per Capita'!$A$3:$C$18,3,FALSE))*$C548</f>
        <v>15214.581866589484</v>
      </c>
      <c r="G548" s="75">
        <f>(INDEX('Resin Fractions'!$A$24:$I$41,MATCH('Waste Estimate from Population'!$A548,'Resin Fractions'!$A$24:$A$41,0),MATCH('Waste Estimate from Population'!G$1,'Resin Fractions'!$A$24:$I$24,0)))*(VLOOKUP($A548,'Waste Per Capita'!$A$3:$C$18,3,FALSE))*$C548</f>
        <v>23372.875338069818</v>
      </c>
      <c r="H548" s="75">
        <f>(INDEX('Resin Fractions'!$A$24:$I$41,MATCH('Waste Estimate from Population'!$A548,'Resin Fractions'!$A$24:$A$41,0),MATCH('Waste Estimate from Population'!H$1,'Resin Fractions'!$A$24:$I$24,0)))*(VLOOKUP($A548,'Waste Per Capita'!$A$3:$C$18,3,FALSE))*$C548</f>
        <v>1344.6301528601218</v>
      </c>
      <c r="I548" s="75">
        <f>(INDEX('Resin Fractions'!$A$24:$I$41,MATCH('Waste Estimate from Population'!$A548,'Resin Fractions'!$A$24:$A$41,0),MATCH('Waste Estimate from Population'!I$1,'Resin Fractions'!$A$24:$I$24,0)))*(VLOOKUP($A548,'Waste Per Capita'!$A$3:$C$18,3,FALSE))*$C548</f>
        <v>3936.3250417862323</v>
      </c>
      <c r="J548" s="75">
        <f>(INDEX('Resin Fractions'!$A$24:$I$41,MATCH('Waste Estimate from Population'!$A548,'Resin Fractions'!$A$24:$A$41,0),MATCH('Waste Estimate from Population'!J$1,'Resin Fractions'!$A$24:$I$24,0)))*(VLOOKUP($A548,'Waste Per Capita'!$A$3:$C$18,3,FALSE))*$C548</f>
        <v>7731.0982217197907</v>
      </c>
      <c r="K548" s="75">
        <f>(INDEX('Resin Fractions'!$A$24:$I$41,MATCH('Waste Estimate from Population'!$A548,'Resin Fractions'!$A$24:$A$41,0),MATCH('Waste Estimate from Population'!K$1,'Resin Fractions'!$A$24:$I$24,0)))*(VLOOKUP($A548,'Waste Per Capita'!$A$3:$C$18,3,FALSE))*$C548</f>
        <v>68775.107696359308</v>
      </c>
    </row>
    <row r="549" spans="1:11" x14ac:dyDescent="0.2">
      <c r="A549" s="13">
        <v>2011</v>
      </c>
      <c r="B549" s="68" t="s">
        <v>99</v>
      </c>
      <c r="C549" s="70">
        <v>150146</v>
      </c>
      <c r="D549" s="75">
        <f>(INDEX('Resin Fractions'!$A$24:$I$41,MATCH('Waste Estimate from Population'!$A549,'Resin Fractions'!$A$24:$A$41,0),MATCH('Waste Estimate from Population'!D$1,'Resin Fractions'!$A$24:$I$24,0)))*(VLOOKUP($A549,'Waste Per Capita'!$A$3:$C$18,3,FALSE))*$C549</f>
        <v>1073.3240458785729</v>
      </c>
      <c r="E549" s="75">
        <f>(INDEX('Resin Fractions'!$A$24:$I$41,MATCH('Waste Estimate from Population'!$A549,'Resin Fractions'!$A$24:$A$41,0),MATCH('Waste Estimate from Population'!E$1,'Resin Fractions'!$A$24:$I$24,0)))*(VLOOKUP($A549,'Waste Per Capita'!$A$3:$C$18,3,FALSE))*$C549</f>
        <v>1974.9767105952565</v>
      </c>
      <c r="F549" s="75">
        <f>(INDEX('Resin Fractions'!$A$24:$I$41,MATCH('Waste Estimate from Population'!$A549,'Resin Fractions'!$A$24:$A$41,0),MATCH('Waste Estimate from Population'!F$1,'Resin Fractions'!$A$24:$I$24,0)))*(VLOOKUP($A549,'Waste Per Capita'!$A$3:$C$18,3,FALSE))*$C549</f>
        <v>2700.2625416709848</v>
      </c>
      <c r="G549" s="75">
        <f>(INDEX('Resin Fractions'!$A$24:$I$41,MATCH('Waste Estimate from Population'!$A549,'Resin Fractions'!$A$24:$A$41,0),MATCH('Waste Estimate from Population'!G$1,'Resin Fractions'!$A$24:$I$24,0)))*(VLOOKUP($A549,'Waste Per Capita'!$A$3:$C$18,3,FALSE))*$C549</f>
        <v>4148.184966234825</v>
      </c>
      <c r="H549" s="75">
        <f>(INDEX('Resin Fractions'!$A$24:$I$41,MATCH('Waste Estimate from Population'!$A549,'Resin Fractions'!$A$24:$A$41,0),MATCH('Waste Estimate from Population'!H$1,'Resin Fractions'!$A$24:$I$24,0)))*(VLOOKUP($A549,'Waste Per Capita'!$A$3:$C$18,3,FALSE))*$C549</f>
        <v>238.64306400313933</v>
      </c>
      <c r="I549" s="75">
        <f>(INDEX('Resin Fractions'!$A$24:$I$41,MATCH('Waste Estimate from Population'!$A549,'Resin Fractions'!$A$24:$A$41,0),MATCH('Waste Estimate from Population'!I$1,'Resin Fractions'!$A$24:$I$24,0)))*(VLOOKUP($A549,'Waste Per Capita'!$A$3:$C$18,3,FALSE))*$C549</f>
        <v>698.61341937486111</v>
      </c>
      <c r="J549" s="75">
        <f>(INDEX('Resin Fractions'!$A$24:$I$41,MATCH('Waste Estimate from Population'!$A549,'Resin Fractions'!$A$24:$A$41,0),MATCH('Waste Estimate from Population'!J$1,'Resin Fractions'!$A$24:$I$24,0)))*(VLOOKUP($A549,'Waste Per Capita'!$A$3:$C$18,3,FALSE))*$C549</f>
        <v>1372.1044138539112</v>
      </c>
      <c r="K549" s="75">
        <f>(INDEX('Resin Fractions'!$A$24:$I$41,MATCH('Waste Estimate from Population'!$A549,'Resin Fractions'!$A$24:$A$41,0),MATCH('Waste Estimate from Population'!K$1,'Resin Fractions'!$A$24:$I$24,0)))*(VLOOKUP($A549,'Waste Per Capita'!$A$3:$C$18,3,FALSE))*$C549</f>
        <v>12206.109161611552</v>
      </c>
    </row>
    <row r="550" spans="1:11" x14ac:dyDescent="0.2">
      <c r="A550" s="13">
        <v>2011</v>
      </c>
      <c r="B550" s="68" t="s">
        <v>100</v>
      </c>
      <c r="C550" s="70">
        <v>64998</v>
      </c>
      <c r="D550" s="75">
        <f>(INDEX('Resin Fractions'!$A$24:$I$41,MATCH('Waste Estimate from Population'!$A550,'Resin Fractions'!$A$24:$A$41,0),MATCH('Waste Estimate from Population'!D$1,'Resin Fractions'!$A$24:$I$24,0)))*(VLOOKUP($A550,'Waste Per Capita'!$A$3:$C$18,3,FALSE))*$C550</f>
        <v>464.64052544866644</v>
      </c>
      <c r="E550" s="75">
        <f>(INDEX('Resin Fractions'!$A$24:$I$41,MATCH('Waste Estimate from Population'!$A550,'Resin Fractions'!$A$24:$A$41,0),MATCH('Waste Estimate from Population'!E$1,'Resin Fractions'!$A$24:$I$24,0)))*(VLOOKUP($A550,'Waste Per Capita'!$A$3:$C$18,3,FALSE))*$C550</f>
        <v>854.96474255238559</v>
      </c>
      <c r="F550" s="75">
        <f>(INDEX('Resin Fractions'!$A$24:$I$41,MATCH('Waste Estimate from Population'!$A550,'Resin Fractions'!$A$24:$A$41,0),MATCH('Waste Estimate from Population'!F$1,'Resin Fractions'!$A$24:$I$24,0)))*(VLOOKUP($A550,'Waste Per Capita'!$A$3:$C$18,3,FALSE))*$C550</f>
        <v>1168.9399962938116</v>
      </c>
      <c r="G550" s="75">
        <f>(INDEX('Resin Fractions'!$A$24:$I$41,MATCH('Waste Estimate from Population'!$A550,'Resin Fractions'!$A$24:$A$41,0),MATCH('Waste Estimate from Population'!G$1,'Resin Fractions'!$A$24:$I$24,0)))*(VLOOKUP($A550,'Waste Per Capita'!$A$3:$C$18,3,FALSE))*$C550</f>
        <v>1795.7436524138582</v>
      </c>
      <c r="H550" s="75">
        <f>(INDEX('Resin Fractions'!$A$24:$I$41,MATCH('Waste Estimate from Population'!$A550,'Resin Fractions'!$A$24:$A$41,0),MATCH('Waste Estimate from Population'!H$1,'Resin Fractions'!$A$24:$I$24,0)))*(VLOOKUP($A550,'Waste Per Capita'!$A$3:$C$18,3,FALSE))*$C550</f>
        <v>103.30825912162861</v>
      </c>
      <c r="I550" s="75">
        <f>(INDEX('Resin Fractions'!$A$24:$I$41,MATCH('Waste Estimate from Population'!$A550,'Resin Fractions'!$A$24:$A$41,0),MATCH('Waste Estimate from Population'!I$1,'Resin Fractions'!$A$24:$I$24,0)))*(VLOOKUP($A550,'Waste Per Capita'!$A$3:$C$18,3,FALSE))*$C550</f>
        <v>302.42880284874207</v>
      </c>
      <c r="J550" s="75">
        <f>(INDEX('Resin Fractions'!$A$24:$I$41,MATCH('Waste Estimate from Population'!$A550,'Resin Fractions'!$A$24:$A$41,0),MATCH('Waste Estimate from Population'!J$1,'Resin Fractions'!$A$24:$I$24,0)))*(VLOOKUP($A550,'Waste Per Capita'!$A$3:$C$18,3,FALSE))*$C550</f>
        <v>593.98214199297036</v>
      </c>
      <c r="K550" s="75">
        <f>(INDEX('Resin Fractions'!$A$24:$I$41,MATCH('Waste Estimate from Population'!$A550,'Resin Fractions'!$A$24:$A$41,0),MATCH('Waste Estimate from Population'!K$1,'Resin Fractions'!$A$24:$I$24,0)))*(VLOOKUP($A550,'Waste Per Capita'!$A$3:$C$18,3,FALSE))*$C550</f>
        <v>5284.0081206720633</v>
      </c>
    </row>
    <row r="551" spans="1:11" x14ac:dyDescent="0.2">
      <c r="A551" s="13">
        <v>2011</v>
      </c>
      <c r="B551" s="68" t="s">
        <v>101</v>
      </c>
      <c r="C551" s="70">
        <v>34116</v>
      </c>
      <c r="D551" s="75">
        <f>(INDEX('Resin Fractions'!$A$24:$I$41,MATCH('Waste Estimate from Population'!$A551,'Resin Fractions'!$A$24:$A$41,0),MATCH('Waste Estimate from Population'!D$1,'Resin Fractions'!$A$24:$I$24,0)))*(VLOOKUP($A551,'Waste Per Capita'!$A$3:$C$18,3,FALSE))*$C551</f>
        <v>243.8794450014878</v>
      </c>
      <c r="E551" s="75">
        <f>(INDEX('Resin Fractions'!$A$24:$I$41,MATCH('Waste Estimate from Population'!$A551,'Resin Fractions'!$A$24:$A$41,0),MATCH('Waste Estimate from Population'!E$1,'Resin Fractions'!$A$24:$I$24,0)))*(VLOOKUP($A551,'Waste Per Capita'!$A$3:$C$18,3,FALSE))*$C551</f>
        <v>448.75191785773694</v>
      </c>
      <c r="F551" s="75">
        <f>(INDEX('Resin Fractions'!$A$24:$I$41,MATCH('Waste Estimate from Population'!$A551,'Resin Fractions'!$A$24:$A$41,0),MATCH('Waste Estimate from Population'!F$1,'Resin Fractions'!$A$24:$I$24,0)))*(VLOOKUP($A551,'Waste Per Capita'!$A$3:$C$18,3,FALSE))*$C551</f>
        <v>613.55052330163517</v>
      </c>
      <c r="G551" s="75">
        <f>(INDEX('Resin Fractions'!$A$24:$I$41,MATCH('Waste Estimate from Population'!$A551,'Resin Fractions'!$A$24:$A$41,0),MATCH('Waste Estimate from Population'!G$1,'Resin Fractions'!$A$24:$I$24,0)))*(VLOOKUP($A551,'Waste Per Capita'!$A$3:$C$18,3,FALSE))*$C551</f>
        <v>942.54577749701809</v>
      </c>
      <c r="H551" s="75">
        <f>(INDEX('Resin Fractions'!$A$24:$I$41,MATCH('Waste Estimate from Population'!$A551,'Resin Fractions'!$A$24:$A$41,0),MATCH('Waste Estimate from Population'!H$1,'Resin Fractions'!$A$24:$I$24,0)))*(VLOOKUP($A551,'Waste Per Capita'!$A$3:$C$18,3,FALSE))*$C551</f>
        <v>54.224200255292189</v>
      </c>
      <c r="I551" s="75">
        <f>(INDEX('Resin Fractions'!$A$24:$I$41,MATCH('Waste Estimate from Population'!$A551,'Resin Fractions'!$A$24:$A$41,0),MATCH('Waste Estimate from Population'!I$1,'Resin Fractions'!$A$24:$I$24,0)))*(VLOOKUP($A551,'Waste Per Capita'!$A$3:$C$18,3,FALSE))*$C551</f>
        <v>158.73813098845631</v>
      </c>
      <c r="J551" s="75">
        <f>(INDEX('Resin Fractions'!$A$24:$I$41,MATCH('Waste Estimate from Population'!$A551,'Resin Fractions'!$A$24:$A$41,0),MATCH('Waste Estimate from Population'!J$1,'Resin Fractions'!$A$24:$I$24,0)))*(VLOOKUP($A551,'Waste Per Capita'!$A$3:$C$18,3,FALSE))*$C551</f>
        <v>311.76797372584042</v>
      </c>
      <c r="K551" s="75">
        <f>(INDEX('Resin Fractions'!$A$24:$I$41,MATCH('Waste Estimate from Population'!$A551,'Resin Fractions'!$A$24:$A$41,0),MATCH('Waste Estimate from Population'!K$1,'Resin Fractions'!$A$24:$I$24,0)))*(VLOOKUP($A551,'Waste Per Capita'!$A$3:$C$18,3,FALSE))*$C551</f>
        <v>2773.4579686274674</v>
      </c>
    </row>
    <row r="552" spans="1:11" x14ac:dyDescent="0.2">
      <c r="A552" s="13">
        <v>2011</v>
      </c>
      <c r="B552" s="68" t="s">
        <v>102</v>
      </c>
      <c r="C552" s="70">
        <v>9881070</v>
      </c>
      <c r="D552" s="75">
        <f>(INDEX('Resin Fractions'!$A$24:$I$41,MATCH('Waste Estimate from Population'!$A552,'Resin Fractions'!$A$24:$A$41,0),MATCH('Waste Estimate from Population'!D$1,'Resin Fractions'!$A$24:$I$24,0)))*(VLOOKUP($A552,'Waste Per Capita'!$A$3:$C$18,3,FALSE))*$C552</f>
        <v>70635.181956291795</v>
      </c>
      <c r="E552" s="75">
        <f>(INDEX('Resin Fractions'!$A$24:$I$41,MATCH('Waste Estimate from Population'!$A552,'Resin Fractions'!$A$24:$A$41,0),MATCH('Waste Estimate from Population'!E$1,'Resin Fractions'!$A$24:$I$24,0)))*(VLOOKUP($A552,'Waste Per Capita'!$A$3:$C$18,3,FALSE))*$C552</f>
        <v>129972.71406338811</v>
      </c>
      <c r="F552" s="75">
        <f>(INDEX('Resin Fractions'!$A$24:$I$41,MATCH('Waste Estimate from Population'!$A552,'Resin Fractions'!$A$24:$A$41,0),MATCH('Waste Estimate from Population'!F$1,'Resin Fractions'!$A$24:$I$24,0)))*(VLOOKUP($A552,'Waste Per Capita'!$A$3:$C$18,3,FALSE))*$C552</f>
        <v>177703.58979013038</v>
      </c>
      <c r="G552" s="75">
        <f>(INDEX('Resin Fractions'!$A$24:$I$41,MATCH('Waste Estimate from Population'!$A552,'Resin Fractions'!$A$24:$A$41,0),MATCH('Waste Estimate from Population'!G$1,'Resin Fractions'!$A$24:$I$24,0)))*(VLOOKUP($A552,'Waste Per Capita'!$A$3:$C$18,3,FALSE))*$C552</f>
        <v>272990.99559304904</v>
      </c>
      <c r="H552" s="75">
        <f>(INDEX('Resin Fractions'!$A$24:$I$41,MATCH('Waste Estimate from Population'!$A552,'Resin Fractions'!$A$24:$A$41,0),MATCH('Waste Estimate from Population'!H$1,'Resin Fractions'!$A$24:$I$24,0)))*(VLOOKUP($A552,'Waste Per Capita'!$A$3:$C$18,3,FALSE))*$C552</f>
        <v>15705.039231344823</v>
      </c>
      <c r="I552" s="75">
        <f>(INDEX('Resin Fractions'!$A$24:$I$41,MATCH('Waste Estimate from Population'!$A552,'Resin Fractions'!$A$24:$A$41,0),MATCH('Waste Estimate from Population'!I$1,'Resin Fractions'!$A$24:$I$24,0)))*(VLOOKUP($A552,'Waste Per Capita'!$A$3:$C$18,3,FALSE))*$C552</f>
        <v>45975.571109335971</v>
      </c>
      <c r="J552" s="75">
        <f>(INDEX('Resin Fractions'!$A$24:$I$41,MATCH('Waste Estimate from Population'!$A552,'Resin Fractions'!$A$24:$A$41,0),MATCH('Waste Estimate from Population'!J$1,'Resin Fractions'!$A$24:$I$24,0)))*(VLOOKUP($A552,'Waste Per Capita'!$A$3:$C$18,3,FALSE))*$C552</f>
        <v>90297.841837940854</v>
      </c>
      <c r="K552" s="75">
        <f>(INDEX('Resin Fractions'!$A$24:$I$41,MATCH('Waste Estimate from Population'!$A552,'Resin Fractions'!$A$24:$A$41,0),MATCH('Waste Estimate from Population'!K$1,'Resin Fractions'!$A$24:$I$24,0)))*(VLOOKUP($A552,'Waste Per Capita'!$A$3:$C$18,3,FALSE))*$C552</f>
        <v>803280.93358148099</v>
      </c>
    </row>
    <row r="553" spans="1:11" x14ac:dyDescent="0.2">
      <c r="A553" s="13">
        <v>2011</v>
      </c>
      <c r="B553" s="68" t="s">
        <v>103</v>
      </c>
      <c r="C553" s="70">
        <v>151257</v>
      </c>
      <c r="D553" s="75">
        <f>(INDEX('Resin Fractions'!$A$24:$I$41,MATCH('Waste Estimate from Population'!$A553,'Resin Fractions'!$A$24:$A$41,0),MATCH('Waste Estimate from Population'!D$1,'Resin Fractions'!$A$24:$I$24,0)))*(VLOOKUP($A553,'Waste Per Capita'!$A$3:$C$18,3,FALSE))*$C553</f>
        <v>1081.2660690758014</v>
      </c>
      <c r="E553" s="75">
        <f>(INDEX('Resin Fractions'!$A$24:$I$41,MATCH('Waste Estimate from Population'!$A553,'Resin Fractions'!$A$24:$A$41,0),MATCH('Waste Estimate from Population'!E$1,'Resin Fractions'!$A$24:$I$24,0)))*(VLOOKUP($A553,'Waste Per Capita'!$A$3:$C$18,3,FALSE))*$C553</f>
        <v>1989.5904806955011</v>
      </c>
      <c r="F553" s="75">
        <f>(INDEX('Resin Fractions'!$A$24:$I$41,MATCH('Waste Estimate from Population'!$A553,'Resin Fractions'!$A$24:$A$41,0),MATCH('Waste Estimate from Population'!F$1,'Resin Fractions'!$A$24:$I$24,0)))*(VLOOKUP($A553,'Waste Per Capita'!$A$3:$C$18,3,FALSE))*$C553</f>
        <v>2720.2430385460025</v>
      </c>
      <c r="G553" s="75">
        <f>(INDEX('Resin Fractions'!$A$24:$I$41,MATCH('Waste Estimate from Population'!$A553,'Resin Fractions'!$A$24:$A$41,0),MATCH('Waste Estimate from Population'!G$1,'Resin Fractions'!$A$24:$I$24,0)))*(VLOOKUP($A553,'Waste Per Capita'!$A$3:$C$18,3,FALSE))*$C553</f>
        <v>4178.8793137198518</v>
      </c>
      <c r="H553" s="75">
        <f>(INDEX('Resin Fractions'!$A$24:$I$41,MATCH('Waste Estimate from Population'!$A553,'Resin Fractions'!$A$24:$A$41,0),MATCH('Waste Estimate from Population'!H$1,'Resin Fractions'!$A$24:$I$24,0)))*(VLOOKUP($A553,'Waste Per Capita'!$A$3:$C$18,3,FALSE))*$C553</f>
        <v>240.40889488846085</v>
      </c>
      <c r="I553" s="75">
        <f>(INDEX('Resin Fractions'!$A$24:$I$41,MATCH('Waste Estimate from Population'!$A553,'Resin Fractions'!$A$24:$A$41,0),MATCH('Waste Estimate from Population'!I$1,'Resin Fractions'!$A$24:$I$24,0)))*(VLOOKUP($A553,'Waste Per Capita'!$A$3:$C$18,3,FALSE))*$C553</f>
        <v>703.78278458555917</v>
      </c>
      <c r="J553" s="75">
        <f>(INDEX('Resin Fractions'!$A$24:$I$41,MATCH('Waste Estimate from Population'!$A553,'Resin Fractions'!$A$24:$A$41,0),MATCH('Waste Estimate from Population'!J$1,'Resin Fractions'!$A$24:$I$24,0)))*(VLOOKUP($A553,'Waste Per Capita'!$A$3:$C$18,3,FALSE))*$C553</f>
        <v>1382.2572517836043</v>
      </c>
      <c r="K553" s="75">
        <f>(INDEX('Resin Fractions'!$A$24:$I$41,MATCH('Waste Estimate from Population'!$A553,'Resin Fractions'!$A$24:$A$41,0),MATCH('Waste Estimate from Population'!K$1,'Resin Fractions'!$A$24:$I$24,0)))*(VLOOKUP($A553,'Waste Per Capita'!$A$3:$C$18,3,FALSE))*$C553</f>
        <v>12296.427833294783</v>
      </c>
    </row>
    <row r="554" spans="1:11" x14ac:dyDescent="0.2">
      <c r="A554" s="13">
        <v>2011</v>
      </c>
      <c r="B554" s="68" t="s">
        <v>104</v>
      </c>
      <c r="C554" s="70">
        <v>254069</v>
      </c>
      <c r="D554" s="75">
        <f>(INDEX('Resin Fractions'!$A$24:$I$41,MATCH('Waste Estimate from Population'!$A554,'Resin Fractions'!$A$24:$A$41,0),MATCH('Waste Estimate from Population'!D$1,'Resin Fractions'!$A$24:$I$24,0)))*(VLOOKUP($A554,'Waste Per Capita'!$A$3:$C$18,3,FALSE))*$C554</f>
        <v>1816.2213246594854</v>
      </c>
      <c r="E554" s="75">
        <f>(INDEX('Resin Fractions'!$A$24:$I$41,MATCH('Waste Estimate from Population'!$A554,'Resin Fractions'!$A$24:$A$41,0),MATCH('Waste Estimate from Population'!E$1,'Resin Fractions'!$A$24:$I$24,0)))*(VLOOKUP($A554,'Waste Per Capita'!$A$3:$C$18,3,FALSE))*$C554</f>
        <v>3341.9495549946469</v>
      </c>
      <c r="F554" s="75">
        <f>(INDEX('Resin Fractions'!$A$24:$I$41,MATCH('Waste Estimate from Population'!$A554,'Resin Fractions'!$A$24:$A$41,0),MATCH('Waste Estimate from Population'!F$1,'Resin Fractions'!$A$24:$I$24,0)))*(VLOOKUP($A554,'Waste Per Capita'!$A$3:$C$18,3,FALSE))*$C554</f>
        <v>4569.2392984149119</v>
      </c>
      <c r="G554" s="75">
        <f>(INDEX('Resin Fractions'!$A$24:$I$41,MATCH('Waste Estimate from Population'!$A554,'Resin Fractions'!$A$24:$A$41,0),MATCH('Waste Estimate from Population'!G$1,'Resin Fractions'!$A$24:$I$24,0)))*(VLOOKUP($A554,'Waste Per Capita'!$A$3:$C$18,3,FALSE))*$C554</f>
        <v>7019.3358876447974</v>
      </c>
      <c r="H554" s="75">
        <f>(INDEX('Resin Fractions'!$A$24:$I$41,MATCH('Waste Estimate from Population'!$A554,'Resin Fractions'!$A$24:$A$41,0),MATCH('Waste Estimate from Population'!H$1,'Resin Fractions'!$A$24:$I$24,0)))*(VLOOKUP($A554,'Waste Per Capita'!$A$3:$C$18,3,FALSE))*$C554</f>
        <v>403.81898038052032</v>
      </c>
      <c r="I554" s="75">
        <f>(INDEX('Resin Fractions'!$A$24:$I$41,MATCH('Waste Estimate from Population'!$A554,'Resin Fractions'!$A$24:$A$41,0),MATCH('Waste Estimate from Population'!I$1,'Resin Fractions'!$A$24:$I$24,0)))*(VLOOKUP($A554,'Waste Per Capita'!$A$3:$C$18,3,FALSE))*$C554</f>
        <v>1182.1561203571962</v>
      </c>
      <c r="J554" s="75">
        <f>(INDEX('Resin Fractions'!$A$24:$I$41,MATCH('Waste Estimate from Population'!$A554,'Resin Fractions'!$A$24:$A$41,0),MATCH('Waste Estimate from Population'!J$1,'Resin Fractions'!$A$24:$I$24,0)))*(VLOOKUP($A554,'Waste Per Capita'!$A$3:$C$18,3,FALSE))*$C554</f>
        <v>2321.80142210548</v>
      </c>
      <c r="K554" s="75">
        <f>(INDEX('Resin Fractions'!$A$24:$I$41,MATCH('Waste Estimate from Population'!$A554,'Resin Fractions'!$A$24:$A$41,0),MATCH('Waste Estimate from Population'!K$1,'Resin Fractions'!$A$24:$I$24,0)))*(VLOOKUP($A554,'Waste Per Capita'!$A$3:$C$18,3,FALSE))*$C554</f>
        <v>20654.52258855704</v>
      </c>
    </row>
    <row r="555" spans="1:11" x14ac:dyDescent="0.2">
      <c r="A555" s="13">
        <v>2011</v>
      </c>
      <c r="B555" s="68" t="s">
        <v>105</v>
      </c>
      <c r="C555" s="70">
        <v>18251</v>
      </c>
      <c r="D555" s="75">
        <f>(INDEX('Resin Fractions'!$A$24:$I$41,MATCH('Waste Estimate from Population'!$A555,'Resin Fractions'!$A$24:$A$41,0),MATCH('Waste Estimate from Population'!D$1,'Resin Fractions'!$A$24:$I$24,0)))*(VLOOKUP($A555,'Waste Per Capita'!$A$3:$C$18,3,FALSE))*$C555</f>
        <v>130.46792562792103</v>
      </c>
      <c r="E555" s="75">
        <f>(INDEX('Resin Fractions'!$A$24:$I$41,MATCH('Waste Estimate from Population'!$A555,'Resin Fractions'!$A$24:$A$41,0),MATCH('Waste Estimate from Population'!E$1,'Resin Fractions'!$A$24:$I$24,0)))*(VLOOKUP($A555,'Waste Per Capita'!$A$3:$C$18,3,FALSE))*$C555</f>
        <v>240.06833312292054</v>
      </c>
      <c r="F555" s="75">
        <f>(INDEX('Resin Fractions'!$A$24:$I$41,MATCH('Waste Estimate from Population'!$A555,'Resin Fractions'!$A$24:$A$41,0),MATCH('Waste Estimate from Population'!F$1,'Resin Fractions'!$A$24:$I$24,0)))*(VLOOKUP($A555,'Waste Per Capita'!$A$3:$C$18,3,FALSE))*$C555</f>
        <v>328.23046666602602</v>
      </c>
      <c r="G555" s="75">
        <f>(INDEX('Resin Fractions'!$A$24:$I$41,MATCH('Waste Estimate from Population'!$A555,'Resin Fractions'!$A$24:$A$41,0),MATCH('Waste Estimate from Population'!G$1,'Resin Fractions'!$A$24:$I$24,0)))*(VLOOKUP($A555,'Waste Per Capita'!$A$3:$C$18,3,FALSE))*$C555</f>
        <v>504.23270562487039</v>
      </c>
      <c r="H555" s="75">
        <f>(INDEX('Resin Fractions'!$A$24:$I$41,MATCH('Waste Estimate from Population'!$A555,'Resin Fractions'!$A$24:$A$41,0),MATCH('Waste Estimate from Population'!H$1,'Resin Fractions'!$A$24:$I$24,0)))*(VLOOKUP($A555,'Waste Per Capita'!$A$3:$C$18,3,FALSE))*$C555</f>
        <v>29.008262365439609</v>
      </c>
      <c r="I555" s="75">
        <f>(INDEX('Resin Fractions'!$A$24:$I$41,MATCH('Waste Estimate from Population'!$A555,'Resin Fractions'!$A$24:$A$41,0),MATCH('Waste Estimate from Population'!I$1,'Resin Fractions'!$A$24:$I$24,0)))*(VLOOKUP($A555,'Waste Per Capita'!$A$3:$C$18,3,FALSE))*$C555</f>
        <v>84.919968011206365</v>
      </c>
      <c r="J555" s="75">
        <f>(INDEX('Resin Fractions'!$A$24:$I$41,MATCH('Waste Estimate from Population'!$A555,'Resin Fractions'!$A$24:$A$41,0),MATCH('Waste Estimate from Population'!J$1,'Resin Fractions'!$A$24:$I$24,0)))*(VLOOKUP($A555,'Waste Per Capita'!$A$3:$C$18,3,FALSE))*$C555</f>
        <v>166.78617916726211</v>
      </c>
      <c r="K555" s="75">
        <f>(INDEX('Resin Fractions'!$A$24:$I$41,MATCH('Waste Estimate from Population'!$A555,'Resin Fractions'!$A$24:$A$41,0),MATCH('Waste Estimate from Population'!K$1,'Resin Fractions'!$A$24:$I$24,0)))*(VLOOKUP($A555,'Waste Per Capita'!$A$3:$C$18,3,FALSE))*$C555</f>
        <v>1483.713840585646</v>
      </c>
    </row>
    <row r="556" spans="1:11" x14ac:dyDescent="0.2">
      <c r="A556" s="13">
        <v>2011</v>
      </c>
      <c r="B556" s="68" t="s">
        <v>106</v>
      </c>
      <c r="C556" s="70">
        <v>87483</v>
      </c>
      <c r="D556" s="75">
        <f>(INDEX('Resin Fractions'!$A$24:$I$41,MATCH('Waste Estimate from Population'!$A556,'Resin Fractions'!$A$24:$A$41,0),MATCH('Waste Estimate from Population'!D$1,'Resin Fractions'!$A$24:$I$24,0)))*(VLOOKUP($A556,'Waste Per Capita'!$A$3:$C$18,3,FALSE))*$C556</f>
        <v>625.3753513619755</v>
      </c>
      <c r="E556" s="75">
        <f>(INDEX('Resin Fractions'!$A$24:$I$41,MATCH('Waste Estimate from Population'!$A556,'Resin Fractions'!$A$24:$A$41,0),MATCH('Waste Estimate from Population'!E$1,'Resin Fractions'!$A$24:$I$24,0)))*(VLOOKUP($A556,'Waste Per Capita'!$A$3:$C$18,3,FALSE))*$C556</f>
        <v>1150.7258772994608</v>
      </c>
      <c r="F556" s="75">
        <f>(INDEX('Resin Fractions'!$A$24:$I$41,MATCH('Waste Estimate from Population'!$A556,'Resin Fractions'!$A$24:$A$41,0),MATCH('Waste Estimate from Population'!F$1,'Resin Fractions'!$A$24:$I$24,0)))*(VLOOKUP($A556,'Waste Per Capita'!$A$3:$C$18,3,FALSE))*$C556</f>
        <v>1573.3157588813738</v>
      </c>
      <c r="G556" s="75">
        <f>(INDEX('Resin Fractions'!$A$24:$I$41,MATCH('Waste Estimate from Population'!$A556,'Resin Fractions'!$A$24:$A$41,0),MATCH('Waste Estimate from Population'!G$1,'Resin Fractions'!$A$24:$I$24,0)))*(VLOOKUP($A556,'Waste Per Capita'!$A$3:$C$18,3,FALSE))*$C556</f>
        <v>2416.9519361229814</v>
      </c>
      <c r="H556" s="75">
        <f>(INDEX('Resin Fractions'!$A$24:$I$41,MATCH('Waste Estimate from Population'!$A556,'Resin Fractions'!$A$24:$A$41,0),MATCH('Waste Estimate from Population'!H$1,'Resin Fractions'!$A$24:$I$24,0)))*(VLOOKUP($A556,'Waste Per Capita'!$A$3:$C$18,3,FALSE))*$C556</f>
        <v>139.04606961348713</v>
      </c>
      <c r="I556" s="75">
        <f>(INDEX('Resin Fractions'!$A$24:$I$41,MATCH('Waste Estimate from Population'!$A556,'Resin Fractions'!$A$24:$A$41,0),MATCH('Waste Estimate from Population'!I$1,'Resin Fractions'!$A$24:$I$24,0)))*(VLOOKUP($A556,'Waste Per Capita'!$A$3:$C$18,3,FALSE))*$C556</f>
        <v>407.04912396714514</v>
      </c>
      <c r="J556" s="75">
        <f>(INDEX('Resin Fractions'!$A$24:$I$41,MATCH('Waste Estimate from Population'!$A556,'Resin Fractions'!$A$24:$A$41,0),MATCH('Waste Estimate from Population'!J$1,'Resin Fractions'!$A$24:$I$24,0)))*(VLOOKUP($A556,'Waste Per Capita'!$A$3:$C$18,3,FALSE))*$C556</f>
        <v>799.46059460246511</v>
      </c>
      <c r="K556" s="75">
        <f>(INDEX('Resin Fractions'!$A$24:$I$41,MATCH('Waste Estimate from Population'!$A556,'Resin Fractions'!$A$24:$A$41,0),MATCH('Waste Estimate from Population'!K$1,'Resin Fractions'!$A$24:$I$24,0)))*(VLOOKUP($A556,'Waste Per Capita'!$A$3:$C$18,3,FALSE))*$C556</f>
        <v>7111.9247118488893</v>
      </c>
    </row>
    <row r="557" spans="1:11" x14ac:dyDescent="0.2">
      <c r="A557" s="13">
        <v>2011</v>
      </c>
      <c r="B557" s="68" t="s">
        <v>107</v>
      </c>
      <c r="C557" s="70">
        <v>259419</v>
      </c>
      <c r="D557" s="75">
        <f>(INDEX('Resin Fractions'!$A$24:$I$41,MATCH('Waste Estimate from Population'!$A557,'Resin Fractions'!$A$24:$A$41,0),MATCH('Waste Estimate from Population'!D$1,'Resin Fractions'!$A$24:$I$24,0)))*(VLOOKUP($A557,'Waste Per Capita'!$A$3:$C$18,3,FALSE))*$C557</f>
        <v>1854.4659908207575</v>
      </c>
      <c r="E557" s="75">
        <f>(INDEX('Resin Fractions'!$A$24:$I$41,MATCH('Waste Estimate from Population'!$A557,'Resin Fractions'!$A$24:$A$41,0),MATCH('Waste Estimate from Population'!E$1,'Resin Fractions'!$A$24:$I$24,0)))*(VLOOKUP($A557,'Waste Per Capita'!$A$3:$C$18,3,FALSE))*$C557</f>
        <v>3412.3218952613511</v>
      </c>
      <c r="F557" s="75">
        <f>(INDEX('Resin Fractions'!$A$24:$I$41,MATCH('Waste Estimate from Population'!$A557,'Resin Fractions'!$A$24:$A$41,0),MATCH('Waste Estimate from Population'!F$1,'Resin Fractions'!$A$24:$I$24,0)))*(VLOOKUP($A557,'Waste Per Capita'!$A$3:$C$18,3,FALSE))*$C557</f>
        <v>4665.4550124395264</v>
      </c>
      <c r="G557" s="75">
        <f>(INDEX('Resin Fractions'!$A$24:$I$41,MATCH('Waste Estimate from Population'!$A557,'Resin Fractions'!$A$24:$A$41,0),MATCH('Waste Estimate from Population'!G$1,'Resin Fractions'!$A$24:$I$24,0)))*(VLOOKUP($A557,'Waste Per Capita'!$A$3:$C$18,3,FALSE))*$C557</f>
        <v>7167.1439515915972</v>
      </c>
      <c r="H557" s="75">
        <f>(INDEX('Resin Fractions'!$A$24:$I$41,MATCH('Waste Estimate from Population'!$A557,'Resin Fractions'!$A$24:$A$41,0),MATCH('Waste Estimate from Population'!H$1,'Resin Fractions'!$A$24:$I$24,0)))*(VLOOKUP($A557,'Waste Per Capita'!$A$3:$C$18,3,FALSE))*$C557</f>
        <v>412.32230642594806</v>
      </c>
      <c r="I557" s="75">
        <f>(INDEX('Resin Fractions'!$A$24:$I$41,MATCH('Waste Estimate from Population'!$A557,'Resin Fractions'!$A$24:$A$41,0),MATCH('Waste Estimate from Population'!I$1,'Resin Fractions'!$A$24:$I$24,0)))*(VLOOKUP($A557,'Waste Per Capita'!$A$3:$C$18,3,FALSE))*$C557</f>
        <v>1207.0491031449862</v>
      </c>
      <c r="J557" s="75">
        <f>(INDEX('Resin Fractions'!$A$24:$I$41,MATCH('Waste Estimate from Population'!$A557,'Resin Fractions'!$A$24:$A$41,0),MATCH('Waste Estimate from Population'!J$1,'Resin Fractions'!$A$24:$I$24,0)))*(VLOOKUP($A557,'Waste Per Capita'!$A$3:$C$18,3,FALSE))*$C557</f>
        <v>2370.6922258173231</v>
      </c>
      <c r="K557" s="75">
        <f>(INDEX('Resin Fractions'!$A$24:$I$41,MATCH('Waste Estimate from Population'!$A557,'Resin Fractions'!$A$24:$A$41,0),MATCH('Waste Estimate from Population'!K$1,'Resin Fractions'!$A$24:$I$24,0)))*(VLOOKUP($A557,'Waste Per Capita'!$A$3:$C$18,3,FALSE))*$C557</f>
        <v>21089.450485501493</v>
      </c>
    </row>
    <row r="558" spans="1:11" x14ac:dyDescent="0.2">
      <c r="A558" s="13">
        <v>2011</v>
      </c>
      <c r="B558" s="68" t="s">
        <v>108</v>
      </c>
      <c r="C558" s="70">
        <v>9718</v>
      </c>
      <c r="D558" s="75">
        <f>(INDEX('Resin Fractions'!$A$24:$I$41,MATCH('Waste Estimate from Population'!$A558,'Resin Fractions'!$A$24:$A$41,0),MATCH('Waste Estimate from Population'!D$1,'Resin Fractions'!$A$24:$I$24,0)))*(VLOOKUP($A558,'Waste Per Capita'!$A$3:$C$18,3,FALSE))*$C558</f>
        <v>69.469470234624765</v>
      </c>
      <c r="E558" s="75">
        <f>(INDEX('Resin Fractions'!$A$24:$I$41,MATCH('Waste Estimate from Population'!$A558,'Resin Fractions'!$A$24:$A$41,0),MATCH('Waste Estimate from Population'!E$1,'Resin Fractions'!$A$24:$I$24,0)))*(VLOOKUP($A558,'Waste Per Capita'!$A$3:$C$18,3,FALSE))*$C558</f>
        <v>127.82773882464203</v>
      </c>
      <c r="F558" s="75">
        <f>(INDEX('Resin Fractions'!$A$24:$I$41,MATCH('Waste Estimate from Population'!$A558,'Resin Fractions'!$A$24:$A$41,0),MATCH('Waste Estimate from Population'!F$1,'Resin Fractions'!$A$24:$I$24,0)))*(VLOOKUP($A558,'Waste Per Capita'!$A$3:$C$18,3,FALSE))*$C558</f>
        <v>174.77089885816889</v>
      </c>
      <c r="G558" s="75">
        <f>(INDEX('Resin Fractions'!$A$24:$I$41,MATCH('Waste Estimate from Population'!$A558,'Resin Fractions'!$A$24:$A$41,0),MATCH('Waste Estimate from Population'!G$1,'Resin Fractions'!$A$24:$I$24,0)))*(VLOOKUP($A558,'Waste Per Capita'!$A$3:$C$18,3,FALSE))*$C558</f>
        <v>268.48575054859953</v>
      </c>
      <c r="H558" s="75">
        <f>(INDEX('Resin Fractions'!$A$24:$I$41,MATCH('Waste Estimate from Population'!$A558,'Resin Fractions'!$A$24:$A$41,0),MATCH('Waste Estimate from Population'!H$1,'Resin Fractions'!$A$24:$I$24,0)))*(VLOOKUP($A558,'Waste Per Capita'!$A$3:$C$18,3,FALSE))*$C558</f>
        <v>15.445854674666711</v>
      </c>
      <c r="I558" s="75">
        <f>(INDEX('Resin Fractions'!$A$24:$I$41,MATCH('Waste Estimate from Population'!$A558,'Resin Fractions'!$A$24:$A$41,0),MATCH('Waste Estimate from Population'!I$1,'Resin Fractions'!$A$24:$I$24,0)))*(VLOOKUP($A558,'Waste Per Capita'!$A$3:$C$18,3,FALSE))*$C558</f>
        <v>45.216823688176177</v>
      </c>
      <c r="J558" s="75">
        <f>(INDEX('Resin Fractions'!$A$24:$I$41,MATCH('Waste Estimate from Population'!$A558,'Resin Fractions'!$A$24:$A$41,0),MATCH('Waste Estimate from Population'!J$1,'Resin Fractions'!$A$24:$I$24,0)))*(VLOOKUP($A558,'Waste Per Capita'!$A$3:$C$18,3,FALSE))*$C558</f>
        <v>88.807631863867897</v>
      </c>
      <c r="K558" s="75">
        <f>(INDEX('Resin Fractions'!$A$24:$I$41,MATCH('Waste Estimate from Population'!$A558,'Resin Fractions'!$A$24:$A$41,0),MATCH('Waste Estimate from Population'!K$1,'Resin Fractions'!$A$24:$I$24,0)))*(VLOOKUP($A558,'Waste Per Capita'!$A$3:$C$18,3,FALSE))*$C558</f>
        <v>790.02416869274612</v>
      </c>
    </row>
    <row r="559" spans="1:11" x14ac:dyDescent="0.2">
      <c r="A559" s="13">
        <v>2011</v>
      </c>
      <c r="B559" s="68" t="s">
        <v>109</v>
      </c>
      <c r="C559" s="70">
        <v>14331</v>
      </c>
      <c r="D559" s="75">
        <f>(INDEX('Resin Fractions'!$A$24:$I$41,MATCH('Waste Estimate from Population'!$A559,'Resin Fractions'!$A$24:$A$41,0),MATCH('Waste Estimate from Population'!D$1,'Resin Fractions'!$A$24:$I$24,0)))*(VLOOKUP($A559,'Waste Per Capita'!$A$3:$C$18,3,FALSE))*$C559</f>
        <v>102.44566556209173</v>
      </c>
      <c r="E559" s="75">
        <f>(INDEX('Resin Fractions'!$A$24:$I$41,MATCH('Waste Estimate from Population'!$A559,'Resin Fractions'!$A$24:$A$41,0),MATCH('Waste Estimate from Population'!E$1,'Resin Fractions'!$A$24:$I$24,0)))*(VLOOKUP($A559,'Waste Per Capita'!$A$3:$C$18,3,FALSE))*$C559</f>
        <v>188.50579595554075</v>
      </c>
      <c r="F559" s="75">
        <f>(INDEX('Resin Fractions'!$A$24:$I$41,MATCH('Waste Estimate from Population'!$A559,'Resin Fractions'!$A$24:$A$41,0),MATCH('Waste Estimate from Population'!F$1,'Resin Fractions'!$A$24:$I$24,0)))*(VLOOKUP($A559,'Waste Per Capita'!$A$3:$C$18,3,FALSE))*$C559</f>
        <v>257.73222386668232</v>
      </c>
      <c r="G559" s="75">
        <f>(INDEX('Resin Fractions'!$A$24:$I$41,MATCH('Waste Estimate from Population'!$A559,'Resin Fractions'!$A$24:$A$41,0),MATCH('Waste Estimate from Population'!G$1,'Resin Fractions'!$A$24:$I$24,0)))*(VLOOKUP($A559,'Waste Per Capita'!$A$3:$C$18,3,FALSE))*$C559</f>
        <v>395.93221764889688</v>
      </c>
      <c r="H559" s="75">
        <f>(INDEX('Resin Fractions'!$A$24:$I$41,MATCH('Waste Estimate from Population'!$A559,'Resin Fractions'!$A$24:$A$41,0),MATCH('Waste Estimate from Population'!H$1,'Resin Fractions'!$A$24:$I$24,0)))*(VLOOKUP($A559,'Waste Per Capita'!$A$3:$C$18,3,FALSE))*$C559</f>
        <v>22.777787954584134</v>
      </c>
      <c r="I559" s="75">
        <f>(INDEX('Resin Fractions'!$A$24:$I$41,MATCH('Waste Estimate from Population'!$A559,'Resin Fractions'!$A$24:$A$41,0),MATCH('Waste Estimate from Population'!I$1,'Resin Fractions'!$A$24:$I$24,0)))*(VLOOKUP($A559,'Waste Per Capita'!$A$3:$C$18,3,FALSE))*$C559</f>
        <v>66.680623613423833</v>
      </c>
      <c r="J559" s="75">
        <f>(INDEX('Resin Fractions'!$A$24:$I$41,MATCH('Waste Estimate from Population'!$A559,'Resin Fractions'!$A$24:$A$41,0),MATCH('Waste Estimate from Population'!J$1,'Resin Fractions'!$A$24:$I$24,0)))*(VLOOKUP($A559,'Waste Per Capita'!$A$3:$C$18,3,FALSE))*$C559</f>
        <v>130.96338467185541</v>
      </c>
      <c r="K559" s="75">
        <f>(INDEX('Resin Fractions'!$A$24:$I$41,MATCH('Waste Estimate from Population'!$A559,'Resin Fractions'!$A$24:$A$41,0),MATCH('Waste Estimate from Population'!K$1,'Resin Fractions'!$A$24:$I$24,0)))*(VLOOKUP($A559,'Waste Per Capita'!$A$3:$C$18,3,FALSE))*$C559</f>
        <v>1165.0376992730751</v>
      </c>
    </row>
    <row r="560" spans="1:11" x14ac:dyDescent="0.2">
      <c r="A560" s="13">
        <v>2011</v>
      </c>
      <c r="B560" s="68" t="s">
        <v>110</v>
      </c>
      <c r="C560" s="70">
        <v>416644</v>
      </c>
      <c r="D560" s="75">
        <f>(INDEX('Resin Fractions'!$A$24:$I$41,MATCH('Waste Estimate from Population'!$A560,'Resin Fractions'!$A$24:$A$41,0),MATCH('Waste Estimate from Population'!D$1,'Resin Fractions'!$A$24:$I$24,0)))*(VLOOKUP($A560,'Waste Per Capita'!$A$3:$C$18,3,FALSE))*$C560</f>
        <v>2978.3945211396381</v>
      </c>
      <c r="E560" s="75">
        <f>(INDEX('Resin Fractions'!$A$24:$I$41,MATCH('Waste Estimate from Population'!$A560,'Resin Fractions'!$A$24:$A$41,0),MATCH('Waste Estimate from Population'!E$1,'Resin Fractions'!$A$24:$I$24,0)))*(VLOOKUP($A560,'Waste Per Capita'!$A$3:$C$18,3,FALSE))*$C560</f>
        <v>5480.4137080524961</v>
      </c>
      <c r="F560" s="75">
        <f>(INDEX('Resin Fractions'!$A$24:$I$41,MATCH('Waste Estimate from Population'!$A560,'Resin Fractions'!$A$24:$A$41,0),MATCH('Waste Estimate from Population'!F$1,'Resin Fractions'!$A$24:$I$24,0)))*(VLOOKUP($A560,'Waste Per Capita'!$A$3:$C$18,3,FALSE))*$C560</f>
        <v>7493.0280287984078</v>
      </c>
      <c r="G560" s="75">
        <f>(INDEX('Resin Fractions'!$A$24:$I$41,MATCH('Waste Estimate from Population'!$A560,'Resin Fractions'!$A$24:$A$41,0),MATCH('Waste Estimate from Population'!G$1,'Resin Fractions'!$A$24:$I$24,0)))*(VLOOKUP($A560,'Waste Per Capita'!$A$3:$C$18,3,FALSE))*$C560</f>
        <v>11510.905232719768</v>
      </c>
      <c r="H560" s="75">
        <f>(INDEX('Resin Fractions'!$A$24:$I$41,MATCH('Waste Estimate from Population'!$A560,'Resin Fractions'!$A$24:$A$41,0),MATCH('Waste Estimate from Population'!H$1,'Resin Fractions'!$A$24:$I$24,0)))*(VLOOKUP($A560,'Waste Per Capita'!$A$3:$C$18,3,FALSE))*$C560</f>
        <v>662.21678072358895</v>
      </c>
      <c r="I560" s="75">
        <f>(INDEX('Resin Fractions'!$A$24:$I$41,MATCH('Waste Estimate from Population'!$A560,'Resin Fractions'!$A$24:$A$41,0),MATCH('Waste Estimate from Population'!I$1,'Resin Fractions'!$A$24:$I$24,0)))*(VLOOKUP($A560,'Waste Per Capita'!$A$3:$C$18,3,FALSE))*$C560</f>
        <v>1938.6003589973734</v>
      </c>
      <c r="J560" s="75">
        <f>(INDEX('Resin Fractions'!$A$24:$I$41,MATCH('Waste Estimate from Population'!$A560,'Resin Fractions'!$A$24:$A$41,0),MATCH('Waste Estimate from Population'!J$1,'Resin Fractions'!$A$24:$I$24,0)))*(VLOOKUP($A560,'Waste Per Capita'!$A$3:$C$18,3,FALSE))*$C560</f>
        <v>3807.4878545265874</v>
      </c>
      <c r="K560" s="75">
        <f>(INDEX('Resin Fractions'!$A$24:$I$41,MATCH('Waste Estimate from Population'!$A560,'Resin Fractions'!$A$24:$A$41,0),MATCH('Waste Estimate from Population'!K$1,'Resin Fractions'!$A$24:$I$24,0)))*(VLOOKUP($A560,'Waste Per Capita'!$A$3:$C$18,3,FALSE))*$C560</f>
        <v>33871.046484957864</v>
      </c>
    </row>
    <row r="561" spans="1:11" x14ac:dyDescent="0.2">
      <c r="A561" s="13">
        <v>2011</v>
      </c>
      <c r="B561" s="68" t="s">
        <v>111</v>
      </c>
      <c r="C561" s="70">
        <v>136893</v>
      </c>
      <c r="D561" s="75">
        <f>(INDEX('Resin Fractions'!$A$24:$I$41,MATCH('Waste Estimate from Population'!$A561,'Resin Fractions'!$A$24:$A$41,0),MATCH('Waste Estimate from Population'!D$1,'Resin Fractions'!$A$24:$I$24,0)))*(VLOOKUP($A561,'Waste Per Capita'!$A$3:$C$18,3,FALSE))*$C561</f>
        <v>978.5845018345841</v>
      </c>
      <c r="E561" s="75">
        <f>(INDEX('Resin Fractions'!$A$24:$I$41,MATCH('Waste Estimate from Population'!$A561,'Resin Fractions'!$A$24:$A$41,0),MATCH('Waste Estimate from Population'!E$1,'Resin Fractions'!$A$24:$I$24,0)))*(VLOOKUP($A561,'Waste Per Capita'!$A$3:$C$18,3,FALSE))*$C561</f>
        <v>1800.6506123607451</v>
      </c>
      <c r="F561" s="75">
        <f>(INDEX('Resin Fractions'!$A$24:$I$41,MATCH('Waste Estimate from Population'!$A561,'Resin Fractions'!$A$24:$A$41,0),MATCH('Waste Estimate from Population'!F$1,'Resin Fractions'!$A$24:$I$24,0)))*(VLOOKUP($A561,'Waste Per Capita'!$A$3:$C$18,3,FALSE))*$C561</f>
        <v>2461.9173345741219</v>
      </c>
      <c r="G561" s="75">
        <f>(INDEX('Resin Fractions'!$A$24:$I$41,MATCH('Waste Estimate from Population'!$A561,'Resin Fractions'!$A$24:$A$41,0),MATCH('Waste Estimate from Population'!G$1,'Resin Fractions'!$A$24:$I$24,0)))*(VLOOKUP($A561,'Waste Per Capita'!$A$3:$C$18,3,FALSE))*$C561</f>
        <v>3782.0353827793206</v>
      </c>
      <c r="H561" s="75">
        <f>(INDEX('Resin Fractions'!$A$24:$I$41,MATCH('Waste Estimate from Population'!$A561,'Resin Fractions'!$A$24:$A$41,0),MATCH('Waste Estimate from Population'!H$1,'Resin Fractions'!$A$24:$I$24,0)))*(VLOOKUP($A561,'Waste Per Capita'!$A$3:$C$18,3,FALSE))*$C561</f>
        <v>217.57865651154046</v>
      </c>
      <c r="I561" s="75">
        <f>(INDEX('Resin Fractions'!$A$24:$I$41,MATCH('Waste Estimate from Population'!$A561,'Resin Fractions'!$A$24:$A$41,0),MATCH('Waste Estimate from Population'!I$1,'Resin Fractions'!$A$24:$I$24,0)))*(VLOOKUP($A561,'Waste Per Capita'!$A$3:$C$18,3,FALSE))*$C561</f>
        <v>636.94861547082746</v>
      </c>
      <c r="J561" s="75">
        <f>(INDEX('Resin Fractions'!$A$24:$I$41,MATCH('Waste Estimate from Population'!$A561,'Resin Fractions'!$A$24:$A$41,0),MATCH('Waste Estimate from Population'!J$1,'Resin Fractions'!$A$24:$I$24,0)))*(VLOOKUP($A561,'Waste Per Capita'!$A$3:$C$18,3,FALSE))*$C561</f>
        <v>1250.9922976682926</v>
      </c>
      <c r="K561" s="75">
        <f>(INDEX('Resin Fractions'!$A$24:$I$41,MATCH('Waste Estimate from Population'!$A561,'Resin Fractions'!$A$24:$A$41,0),MATCH('Waste Estimate from Population'!K$1,'Resin Fractions'!$A$24:$I$24,0)))*(VLOOKUP($A561,'Waste Per Capita'!$A$3:$C$18,3,FALSE))*$C561</f>
        <v>11128.707401199434</v>
      </c>
    </row>
    <row r="562" spans="1:11" x14ac:dyDescent="0.2">
      <c r="A562" s="13">
        <v>2011</v>
      </c>
      <c r="B562" s="68" t="s">
        <v>112</v>
      </c>
      <c r="C562" s="70">
        <v>98689</v>
      </c>
      <c r="D562" s="75">
        <f>(INDEX('Resin Fractions'!$A$24:$I$41,MATCH('Waste Estimate from Population'!$A562,'Resin Fractions'!$A$24:$A$41,0),MATCH('Waste Estimate from Population'!D$1,'Resin Fractions'!$A$24:$I$24,0)))*(VLOOKUP($A562,'Waste Per Capita'!$A$3:$C$18,3,FALSE))*$C562</f>
        <v>705.48184276444567</v>
      </c>
      <c r="E562" s="75">
        <f>(INDEX('Resin Fractions'!$A$24:$I$41,MATCH('Waste Estimate from Population'!$A562,'Resin Fractions'!$A$24:$A$41,0),MATCH('Waste Estimate from Population'!E$1,'Resin Fractions'!$A$24:$I$24,0)))*(VLOOKUP($A562,'Waste Per Capita'!$A$3:$C$18,3,FALSE))*$C562</f>
        <v>1298.1263343141693</v>
      </c>
      <c r="F562" s="75">
        <f>(INDEX('Resin Fractions'!$A$24:$I$41,MATCH('Waste Estimate from Population'!$A562,'Resin Fractions'!$A$24:$A$41,0),MATCH('Waste Estimate from Population'!F$1,'Resin Fractions'!$A$24:$I$24,0)))*(VLOOKUP($A562,'Waste Per Capita'!$A$3:$C$18,3,FALSE))*$C562</f>
        <v>1774.8472152103138</v>
      </c>
      <c r="G562" s="75">
        <f>(INDEX('Resin Fractions'!$A$24:$I$41,MATCH('Waste Estimate from Population'!$A562,'Resin Fractions'!$A$24:$A$41,0),MATCH('Waste Estimate from Population'!G$1,'Resin Fractions'!$A$24:$I$24,0)))*(VLOOKUP($A562,'Waste Per Capita'!$A$3:$C$18,3,FALSE))*$C562</f>
        <v>2726.5476678216446</v>
      </c>
      <c r="H562" s="75">
        <f>(INDEX('Resin Fractions'!$A$24:$I$41,MATCH('Waste Estimate from Population'!$A562,'Resin Fractions'!$A$24:$A$41,0),MATCH('Waste Estimate from Population'!H$1,'Resin Fractions'!$A$24:$I$24,0)))*(VLOOKUP($A562,'Waste Per Capita'!$A$3:$C$18,3,FALSE))*$C562</f>
        <v>156.85696151349896</v>
      </c>
      <c r="I562" s="75">
        <f>(INDEX('Resin Fractions'!$A$24:$I$41,MATCH('Waste Estimate from Population'!$A562,'Resin Fractions'!$A$24:$A$41,0),MATCH('Waste Estimate from Population'!I$1,'Resin Fractions'!$A$24:$I$24,0)))*(VLOOKUP($A562,'Waste Per Capita'!$A$3:$C$18,3,FALSE))*$C562</f>
        <v>459.18945389611224</v>
      </c>
      <c r="J562" s="75">
        <f>(INDEX('Resin Fractions'!$A$24:$I$41,MATCH('Waste Estimate from Population'!$A562,'Resin Fractions'!$A$24:$A$41,0),MATCH('Waste Estimate from Population'!J$1,'Resin Fractions'!$A$24:$I$24,0)))*(VLOOKUP($A562,'Waste Per Capita'!$A$3:$C$18,3,FALSE))*$C562</f>
        <v>901.86626682581391</v>
      </c>
      <c r="K562" s="75">
        <f>(INDEX('Resin Fractions'!$A$24:$I$41,MATCH('Waste Estimate from Population'!$A562,'Resin Fractions'!$A$24:$A$41,0),MATCH('Waste Estimate from Population'!K$1,'Resin Fractions'!$A$24:$I$24,0)))*(VLOOKUP($A562,'Waste Per Capita'!$A$3:$C$18,3,FALSE))*$C562</f>
        <v>8022.9157423459992</v>
      </c>
    </row>
    <row r="563" spans="1:11" x14ac:dyDescent="0.2">
      <c r="A563" s="13">
        <v>2011</v>
      </c>
      <c r="B563" s="68" t="s">
        <v>113</v>
      </c>
      <c r="C563" s="70">
        <v>3037205</v>
      </c>
      <c r="D563" s="75">
        <f>(INDEX('Resin Fractions'!$A$24:$I$41,MATCH('Waste Estimate from Population'!$A563,'Resin Fractions'!$A$24:$A$41,0),MATCH('Waste Estimate from Population'!D$1,'Resin Fractions'!$A$24:$I$24,0)))*(VLOOKUP($A563,'Waste Per Capita'!$A$3:$C$18,3,FALSE))*$C563</f>
        <v>21711.568465111493</v>
      </c>
      <c r="E563" s="75">
        <f>(INDEX('Resin Fractions'!$A$24:$I$41,MATCH('Waste Estimate from Population'!$A563,'Resin Fractions'!$A$24:$A$41,0),MATCH('Waste Estimate from Population'!E$1,'Resin Fractions'!$A$24:$I$24,0)))*(VLOOKUP($A563,'Waste Per Capita'!$A$3:$C$18,3,FALSE))*$C563</f>
        <v>39950.509106492784</v>
      </c>
      <c r="F563" s="75">
        <f>(INDEX('Resin Fractions'!$A$24:$I$41,MATCH('Waste Estimate from Population'!$A563,'Resin Fractions'!$A$24:$A$41,0),MATCH('Waste Estimate from Population'!F$1,'Resin Fractions'!$A$24:$I$24,0)))*(VLOOKUP($A563,'Waste Per Capita'!$A$3:$C$18,3,FALSE))*$C563</f>
        <v>54621.840694229766</v>
      </c>
      <c r="G563" s="75">
        <f>(INDEX('Resin Fractions'!$A$24:$I$41,MATCH('Waste Estimate from Population'!$A563,'Resin Fractions'!$A$24:$A$41,0),MATCH('Waste Estimate from Population'!G$1,'Resin Fractions'!$A$24:$I$24,0)))*(VLOOKUP($A563,'Waste Per Capita'!$A$3:$C$18,3,FALSE))*$C563</f>
        <v>83910.914179353698</v>
      </c>
      <c r="H563" s="75">
        <f>(INDEX('Resin Fractions'!$A$24:$I$41,MATCH('Waste Estimate from Population'!$A563,'Resin Fractions'!$A$24:$A$41,0),MATCH('Waste Estimate from Population'!H$1,'Resin Fractions'!$A$24:$I$24,0)))*(VLOOKUP($A563,'Waste Per Capita'!$A$3:$C$18,3,FALSE))*$C563</f>
        <v>4827.3540900567095</v>
      </c>
      <c r="I563" s="75">
        <f>(INDEX('Resin Fractions'!$A$24:$I$41,MATCH('Waste Estimate from Population'!$A563,'Resin Fractions'!$A$24:$A$41,0),MATCH('Waste Estimate from Population'!I$1,'Resin Fractions'!$A$24:$I$24,0)))*(VLOOKUP($A563,'Waste Per Capita'!$A$3:$C$18,3,FALSE))*$C563</f>
        <v>14131.792857568134</v>
      </c>
      <c r="J563" s="75">
        <f>(INDEX('Resin Fractions'!$A$24:$I$41,MATCH('Waste Estimate from Population'!$A563,'Resin Fractions'!$A$24:$A$41,0),MATCH('Waste Estimate from Population'!J$1,'Resin Fractions'!$A$24:$I$24,0)))*(VLOOKUP($A563,'Waste Per Capita'!$A$3:$C$18,3,FALSE))*$C563</f>
        <v>27755.40065189328</v>
      </c>
      <c r="K563" s="75">
        <f>(INDEX('Resin Fractions'!$A$24:$I$41,MATCH('Waste Estimate from Population'!$A563,'Resin Fractions'!$A$24:$A$41,0),MATCH('Waste Estimate from Population'!K$1,'Resin Fractions'!$A$24:$I$24,0)))*(VLOOKUP($A563,'Waste Per Capita'!$A$3:$C$18,3,FALSE))*$C563</f>
        <v>246909.3800447059</v>
      </c>
    </row>
    <row r="564" spans="1:11" x14ac:dyDescent="0.2">
      <c r="A564" s="13">
        <v>2011</v>
      </c>
      <c r="B564" s="68" t="s">
        <v>114</v>
      </c>
      <c r="C564" s="70">
        <v>354247</v>
      </c>
      <c r="D564" s="75">
        <f>(INDEX('Resin Fractions'!$A$24:$I$41,MATCH('Waste Estimate from Population'!$A564,'Resin Fractions'!$A$24:$A$41,0),MATCH('Waste Estimate from Population'!D$1,'Resin Fractions'!$A$24:$I$24,0)))*(VLOOKUP($A564,'Waste Per Capita'!$A$3:$C$18,3,FALSE))*$C564</f>
        <v>2532.3473371275077</v>
      </c>
      <c r="E564" s="75">
        <f>(INDEX('Resin Fractions'!$A$24:$I$41,MATCH('Waste Estimate from Population'!$A564,'Resin Fractions'!$A$24:$A$41,0),MATCH('Waste Estimate from Population'!E$1,'Resin Fractions'!$A$24:$I$24,0)))*(VLOOKUP($A564,'Waste Per Capita'!$A$3:$C$18,3,FALSE))*$C564</f>
        <v>4659.6617612073433</v>
      </c>
      <c r="F564" s="75">
        <f>(INDEX('Resin Fractions'!$A$24:$I$41,MATCH('Waste Estimate from Population'!$A564,'Resin Fractions'!$A$24:$A$41,0),MATCH('Waste Estimate from Population'!F$1,'Resin Fractions'!$A$24:$I$24,0)))*(VLOOKUP($A564,'Waste Per Capita'!$A$3:$C$18,3,FALSE))*$C564</f>
        <v>6370.8650553416091</v>
      </c>
      <c r="G564" s="75">
        <f>(INDEX('Resin Fractions'!$A$24:$I$41,MATCH('Waste Estimate from Population'!$A564,'Resin Fractions'!$A$24:$A$41,0),MATCH('Waste Estimate from Population'!G$1,'Resin Fractions'!$A$24:$I$24,0)))*(VLOOKUP($A564,'Waste Per Capita'!$A$3:$C$18,3,FALSE))*$C564</f>
        <v>9787.0211642920094</v>
      </c>
      <c r="H564" s="75">
        <f>(INDEX('Resin Fractions'!$A$24:$I$41,MATCH('Waste Estimate from Population'!$A564,'Resin Fractions'!$A$24:$A$41,0),MATCH('Waste Estimate from Population'!H$1,'Resin Fractions'!$A$24:$I$24,0)))*(VLOOKUP($A564,'Waste Per Capita'!$A$3:$C$18,3,FALSE))*$C564</f>
        <v>563.04256852610195</v>
      </c>
      <c r="I564" s="75">
        <f>(INDEX('Resin Fractions'!$A$24:$I$41,MATCH('Waste Estimate from Population'!$A564,'Resin Fractions'!$A$24:$A$41,0),MATCH('Waste Estimate from Population'!I$1,'Resin Fractions'!$A$24:$I$24,0)))*(VLOOKUP($A564,'Waste Per Capita'!$A$3:$C$18,3,FALSE))*$C564</f>
        <v>1648.2737333880784</v>
      </c>
      <c r="J564" s="75">
        <f>(INDEX('Resin Fractions'!$A$24:$I$41,MATCH('Waste Estimate from Population'!$A564,'Resin Fractions'!$A$24:$A$41,0),MATCH('Waste Estimate from Population'!J$1,'Resin Fractions'!$A$24:$I$24,0)))*(VLOOKUP($A564,'Waste Per Capita'!$A$3:$C$18,3,FALSE))*$C564</f>
        <v>3237.2748677587583</v>
      </c>
      <c r="K564" s="75">
        <f>(INDEX('Resin Fractions'!$A$24:$I$41,MATCH('Waste Estimate from Population'!$A564,'Resin Fractions'!$A$24:$A$41,0),MATCH('Waste Estimate from Population'!K$1,'Resin Fractions'!$A$24:$I$24,0)))*(VLOOKUP($A564,'Waste Per Capita'!$A$3:$C$18,3,FALSE))*$C564</f>
        <v>28798.48648764141</v>
      </c>
    </row>
    <row r="565" spans="1:11" x14ac:dyDescent="0.2">
      <c r="A565" s="13">
        <v>2011</v>
      </c>
      <c r="B565" s="68" t="s">
        <v>115</v>
      </c>
      <c r="C565" s="70">
        <v>19859</v>
      </c>
      <c r="D565" s="75">
        <f>(INDEX('Resin Fractions'!$A$24:$I$41,MATCH('Waste Estimate from Population'!$A565,'Resin Fractions'!$A$24:$A$41,0),MATCH('Waste Estimate from Population'!D$1,'Resin Fractions'!$A$24:$I$24,0)))*(VLOOKUP($A565,'Waste Per Capita'!$A$3:$C$18,3,FALSE))*$C565</f>
        <v>141.96277108349591</v>
      </c>
      <c r="E565" s="75">
        <f>(INDEX('Resin Fractions'!$A$24:$I$41,MATCH('Waste Estimate from Population'!$A565,'Resin Fractions'!$A$24:$A$41,0),MATCH('Waste Estimate from Population'!E$1,'Resin Fractions'!$A$24:$I$24,0)))*(VLOOKUP($A565,'Waste Per Capita'!$A$3:$C$18,3,FALSE))*$C565</f>
        <v>261.21949632831507</v>
      </c>
      <c r="F565" s="75">
        <f>(INDEX('Resin Fractions'!$A$24:$I$41,MATCH('Waste Estimate from Population'!$A565,'Resin Fractions'!$A$24:$A$41,0),MATCH('Waste Estimate from Population'!F$1,'Resin Fractions'!$A$24:$I$24,0)))*(VLOOKUP($A565,'Waste Per Capita'!$A$3:$C$18,3,FALSE))*$C565</f>
        <v>357.14913361024657</v>
      </c>
      <c r="G565" s="75">
        <f>(INDEX('Resin Fractions'!$A$24:$I$41,MATCH('Waste Estimate from Population'!$A565,'Resin Fractions'!$A$24:$A$41,0),MATCH('Waste Estimate from Population'!G$1,'Resin Fractions'!$A$24:$I$24,0)))*(VLOOKUP($A565,'Waste Per Capita'!$A$3:$C$18,3,FALSE))*$C565</f>
        <v>548.65800783542272</v>
      </c>
      <c r="H565" s="75">
        <f>(INDEX('Resin Fractions'!$A$24:$I$41,MATCH('Waste Estimate from Population'!$A565,'Resin Fractions'!$A$24:$A$41,0),MATCH('Waste Estimate from Population'!H$1,'Resin Fractions'!$A$24:$I$24,0)))*(VLOOKUP($A565,'Waste Per Capita'!$A$3:$C$18,3,FALSE))*$C565</f>
        <v>31.564028399280325</v>
      </c>
      <c r="I565" s="75">
        <f>(INDEX('Resin Fractions'!$A$24:$I$41,MATCH('Waste Estimate from Population'!$A565,'Resin Fractions'!$A$24:$A$41,0),MATCH('Waste Estimate from Population'!I$1,'Resin Fractions'!$A$24:$I$24,0)))*(VLOOKUP($A565,'Waste Per Capita'!$A$3:$C$18,3,FALSE))*$C565</f>
        <v>92.401821529480415</v>
      </c>
      <c r="J565" s="75">
        <f>(INDEX('Resin Fractions'!$A$24:$I$41,MATCH('Waste Estimate from Population'!$A565,'Resin Fractions'!$A$24:$A$41,0),MATCH('Waste Estimate from Population'!J$1,'Resin Fractions'!$A$24:$I$24,0)))*(VLOOKUP($A565,'Waste Per Capita'!$A$3:$C$18,3,FALSE))*$C565</f>
        <v>181.48083568476565</v>
      </c>
      <c r="K565" s="75">
        <f>(INDEX('Resin Fractions'!$A$24:$I$41,MATCH('Waste Estimate from Population'!$A565,'Resin Fractions'!$A$24:$A$41,0),MATCH('Waste Estimate from Population'!K$1,'Resin Fractions'!$A$24:$I$24,0)))*(VLOOKUP($A565,'Waste Per Capita'!$A$3:$C$18,3,FALSE))*$C565</f>
        <v>1614.436094471007</v>
      </c>
    </row>
    <row r="566" spans="1:11" x14ac:dyDescent="0.2">
      <c r="A566" s="13">
        <v>2011</v>
      </c>
      <c r="B566" s="68" t="s">
        <v>116</v>
      </c>
      <c r="C566" s="70">
        <v>2215620</v>
      </c>
      <c r="D566" s="75">
        <f>(INDEX('Resin Fractions'!$A$24:$I$41,MATCH('Waste Estimate from Population'!$A566,'Resin Fractions'!$A$24:$A$41,0),MATCH('Waste Estimate from Population'!D$1,'Resin Fractions'!$A$24:$I$24,0)))*(VLOOKUP($A566,'Waste Per Capita'!$A$3:$C$18,3,FALSE))*$C566</f>
        <v>15838.438736493035</v>
      </c>
      <c r="E566" s="75">
        <f>(INDEX('Resin Fractions'!$A$24:$I$41,MATCH('Waste Estimate from Population'!$A566,'Resin Fractions'!$A$24:$A$41,0),MATCH('Waste Estimate from Population'!E$1,'Resin Fractions'!$A$24:$I$24,0)))*(VLOOKUP($A566,'Waste Per Capita'!$A$3:$C$18,3,FALSE))*$C566</f>
        <v>29143.619540507654</v>
      </c>
      <c r="F566" s="75">
        <f>(INDEX('Resin Fractions'!$A$24:$I$41,MATCH('Waste Estimate from Population'!$A566,'Resin Fractions'!$A$24:$A$41,0),MATCH('Waste Estimate from Population'!F$1,'Resin Fractions'!$A$24:$I$24,0)))*(VLOOKUP($A566,'Waste Per Capita'!$A$3:$C$18,3,FALSE))*$C566</f>
        <v>39846.254263031093</v>
      </c>
      <c r="G566" s="75">
        <f>(INDEX('Resin Fractions'!$A$24:$I$41,MATCH('Waste Estimate from Population'!$A566,'Resin Fractions'!$A$24:$A$41,0),MATCH('Waste Estimate from Population'!G$1,'Resin Fractions'!$A$24:$I$24,0)))*(VLOOKUP($A566,'Waste Per Capita'!$A$3:$C$18,3,FALSE))*$C566</f>
        <v>61212.430400338351</v>
      </c>
      <c r="H566" s="75">
        <f>(INDEX('Resin Fractions'!$A$24:$I$41,MATCH('Waste Estimate from Population'!$A566,'Resin Fractions'!$A$24:$A$41,0),MATCH('Waste Estimate from Population'!H$1,'Resin Fractions'!$A$24:$I$24,0)))*(VLOOKUP($A566,'Waste Per Capita'!$A$3:$C$18,3,FALSE))*$C566</f>
        <v>3521.5213556580629</v>
      </c>
      <c r="I566" s="75">
        <f>(INDEX('Resin Fractions'!$A$24:$I$41,MATCH('Waste Estimate from Population'!$A566,'Resin Fractions'!$A$24:$A$41,0),MATCH('Waste Estimate from Population'!I$1,'Resin Fractions'!$A$24:$I$24,0)))*(VLOOKUP($A566,'Waste Per Capita'!$A$3:$C$18,3,FALSE))*$C566</f>
        <v>10309.044957809931</v>
      </c>
      <c r="J566" s="75">
        <f>(INDEX('Resin Fractions'!$A$24:$I$41,MATCH('Waste Estimate from Population'!$A566,'Resin Fractions'!$A$24:$A$41,0),MATCH('Waste Estimate from Population'!J$1,'Resin Fractions'!$A$24:$I$24,0)))*(VLOOKUP($A566,'Waste Per Capita'!$A$3:$C$18,3,FALSE))*$C566</f>
        <v>20247.372433651264</v>
      </c>
      <c r="K566" s="75">
        <f>(INDEX('Resin Fractions'!$A$24:$I$41,MATCH('Waste Estimate from Population'!$A566,'Resin Fractions'!$A$24:$A$41,0),MATCH('Waste Estimate from Population'!K$1,'Resin Fractions'!$A$24:$I$24,0)))*(VLOOKUP($A566,'Waste Per Capita'!$A$3:$C$18,3,FALSE))*$C566</f>
        <v>180118.68168748941</v>
      </c>
    </row>
    <row r="567" spans="1:11" x14ac:dyDescent="0.2">
      <c r="A567" s="13">
        <v>2011</v>
      </c>
      <c r="B567" s="68" t="s">
        <v>117</v>
      </c>
      <c r="C567" s="70">
        <v>1429528</v>
      </c>
      <c r="D567" s="75">
        <f>(INDEX('Resin Fractions'!$A$24:$I$41,MATCH('Waste Estimate from Population'!$A567,'Resin Fractions'!$A$24:$A$41,0),MATCH('Waste Estimate from Population'!D$1,'Resin Fractions'!$A$24:$I$24,0)))*(VLOOKUP($A567,'Waste Per Capita'!$A$3:$C$18,3,FALSE))*$C567</f>
        <v>10219.03198657776</v>
      </c>
      <c r="E567" s="75">
        <f>(INDEX('Resin Fractions'!$A$24:$I$41,MATCH('Waste Estimate from Population'!$A567,'Resin Fractions'!$A$24:$A$41,0),MATCH('Waste Estimate from Population'!E$1,'Resin Fractions'!$A$24:$I$24,0)))*(VLOOKUP($A567,'Waste Per Capita'!$A$3:$C$18,3,FALSE))*$C567</f>
        <v>18803.594548931145</v>
      </c>
      <c r="F567" s="75">
        <f>(INDEX('Resin Fractions'!$A$24:$I$41,MATCH('Waste Estimate from Population'!$A567,'Resin Fractions'!$A$24:$A$41,0),MATCH('Waste Estimate from Population'!F$1,'Resin Fractions'!$A$24:$I$24,0)))*(VLOOKUP($A567,'Waste Per Capita'!$A$3:$C$18,3,FALSE))*$C567</f>
        <v>25708.982661341888</v>
      </c>
      <c r="G567" s="75">
        <f>(INDEX('Resin Fractions'!$A$24:$I$41,MATCH('Waste Estimate from Population'!$A567,'Resin Fractions'!$A$24:$A$41,0),MATCH('Waste Estimate from Population'!G$1,'Resin Fractions'!$A$24:$I$24,0)))*(VLOOKUP($A567,'Waste Per Capita'!$A$3:$C$18,3,FALSE))*$C567</f>
        <v>39494.535707989133</v>
      </c>
      <c r="H567" s="75">
        <f>(INDEX('Resin Fractions'!$A$24:$I$41,MATCH('Waste Estimate from Population'!$A567,'Resin Fractions'!$A$24:$A$41,0),MATCH('Waste Estimate from Population'!H$1,'Resin Fractions'!$A$24:$I$24,0)))*(VLOOKUP($A567,'Waste Per Capita'!$A$3:$C$18,3,FALSE))*$C567</f>
        <v>2272.1014345921953</v>
      </c>
      <c r="I567" s="75">
        <f>(INDEX('Resin Fractions'!$A$24:$I$41,MATCH('Waste Estimate from Population'!$A567,'Resin Fractions'!$A$24:$A$41,0),MATCH('Waste Estimate from Population'!I$1,'Resin Fractions'!$A$24:$I$24,0)))*(VLOOKUP($A567,'Waste Per Capita'!$A$3:$C$18,3,FALSE))*$C567</f>
        <v>6651.4422240493013</v>
      </c>
      <c r="J567" s="75">
        <f>(INDEX('Resin Fractions'!$A$24:$I$41,MATCH('Waste Estimate from Population'!$A567,'Resin Fractions'!$A$24:$A$41,0),MATCH('Waste Estimate from Population'!J$1,'Resin Fractions'!$A$24:$I$24,0)))*(VLOOKUP($A567,'Waste Per Capita'!$A$3:$C$18,3,FALSE))*$C567</f>
        <v>13063.695859548399</v>
      </c>
      <c r="K567" s="75">
        <f>(INDEX('Resin Fractions'!$A$24:$I$41,MATCH('Waste Estimate from Population'!$A567,'Resin Fractions'!$A$24:$A$41,0),MATCH('Waste Estimate from Population'!K$1,'Resin Fractions'!$A$24:$I$24,0)))*(VLOOKUP($A567,'Waste Per Capita'!$A$3:$C$18,3,FALSE))*$C567</f>
        <v>116213.38442302984</v>
      </c>
    </row>
    <row r="568" spans="1:11" x14ac:dyDescent="0.2">
      <c r="A568" s="13">
        <v>2011</v>
      </c>
      <c r="B568" s="68" t="s">
        <v>118</v>
      </c>
      <c r="C568" s="70">
        <v>55723</v>
      </c>
      <c r="D568" s="75">
        <f>(INDEX('Resin Fractions'!$A$24:$I$41,MATCH('Waste Estimate from Population'!$A568,'Resin Fractions'!$A$24:$A$41,0),MATCH('Waste Estimate from Population'!D$1,'Resin Fractions'!$A$24:$I$24,0)))*(VLOOKUP($A568,'Waste Per Capita'!$A$3:$C$18,3,FALSE))*$C568</f>
        <v>398.33785654290961</v>
      </c>
      <c r="E568" s="75">
        <f>(INDEX('Resin Fractions'!$A$24:$I$41,MATCH('Waste Estimate from Population'!$A568,'Resin Fractions'!$A$24:$A$41,0),MATCH('Waste Estimate from Population'!E$1,'Resin Fractions'!$A$24:$I$24,0)))*(VLOOKUP($A568,'Waste Per Capita'!$A$3:$C$18,3,FALSE))*$C568</f>
        <v>732.96409657599588</v>
      </c>
      <c r="F568" s="75">
        <f>(INDEX('Resin Fractions'!$A$24:$I$41,MATCH('Waste Estimate from Population'!$A568,'Resin Fractions'!$A$24:$A$41,0),MATCH('Waste Estimate from Population'!F$1,'Resin Fractions'!$A$24:$I$24,0)))*(VLOOKUP($A568,'Waste Per Capita'!$A$3:$C$18,3,FALSE))*$C568</f>
        <v>1002.1361182417932</v>
      </c>
      <c r="G568" s="75">
        <f>(INDEX('Resin Fractions'!$A$24:$I$41,MATCH('Waste Estimate from Population'!$A568,'Resin Fractions'!$A$24:$A$41,0),MATCH('Waste Estimate from Population'!G$1,'Resin Fractions'!$A$24:$I$24,0)))*(VLOOKUP($A568,'Waste Per Capita'!$A$3:$C$18,3,FALSE))*$C568</f>
        <v>1539.4969621135638</v>
      </c>
      <c r="H568" s="75">
        <f>(INDEX('Resin Fractions'!$A$24:$I$41,MATCH('Waste Estimate from Population'!$A568,'Resin Fractions'!$A$24:$A$41,0),MATCH('Waste Estimate from Population'!H$1,'Resin Fractions'!$A$24:$I$24,0)))*(VLOOKUP($A568,'Waste Per Capita'!$A$3:$C$18,3,FALSE))*$C568</f>
        <v>88.566511631658074</v>
      </c>
      <c r="I568" s="75">
        <f>(INDEX('Resin Fractions'!$A$24:$I$41,MATCH('Waste Estimate from Population'!$A568,'Resin Fractions'!$A$24:$A$41,0),MATCH('Waste Estimate from Population'!I$1,'Resin Fractions'!$A$24:$I$24,0)))*(VLOOKUP($A568,'Waste Per Capita'!$A$3:$C$18,3,FALSE))*$C568</f>
        <v>259.27321119327445</v>
      </c>
      <c r="J568" s="75">
        <f>(INDEX('Resin Fractions'!$A$24:$I$41,MATCH('Waste Estimate from Population'!$A568,'Resin Fractions'!$A$24:$A$41,0),MATCH('Waste Estimate from Population'!J$1,'Resin Fractions'!$A$24:$I$24,0)))*(VLOOKUP($A568,'Waste Per Capita'!$A$3:$C$18,3,FALSE))*$C568</f>
        <v>509.22285144580275</v>
      </c>
      <c r="K568" s="75">
        <f>(INDEX('Resin Fractions'!$A$24:$I$41,MATCH('Waste Estimate from Population'!$A568,'Resin Fractions'!$A$24:$A$41,0),MATCH('Waste Estimate from Population'!K$1,'Resin Fractions'!$A$24:$I$24,0)))*(VLOOKUP($A568,'Waste Per Capita'!$A$3:$C$18,3,FALSE))*$C568</f>
        <v>4529.9976077449983</v>
      </c>
    </row>
    <row r="569" spans="1:11" x14ac:dyDescent="0.2">
      <c r="A569" s="13">
        <v>2011</v>
      </c>
      <c r="B569" s="68" t="s">
        <v>119</v>
      </c>
      <c r="C569" s="70">
        <v>2055250</v>
      </c>
      <c r="D569" s="75">
        <f>(INDEX('Resin Fractions'!$A$24:$I$41,MATCH('Waste Estimate from Population'!$A569,'Resin Fractions'!$A$24:$A$41,0),MATCH('Waste Estimate from Population'!D$1,'Resin Fractions'!$A$24:$I$24,0)))*(VLOOKUP($A569,'Waste Per Capita'!$A$3:$C$18,3,FALSE))*$C569</f>
        <v>14692.028061299912</v>
      </c>
      <c r="E569" s="75">
        <f>(INDEX('Resin Fractions'!$A$24:$I$41,MATCH('Waste Estimate from Population'!$A569,'Resin Fractions'!$A$24:$A$41,0),MATCH('Waste Estimate from Population'!E$1,'Resin Fractions'!$A$24:$I$24,0)))*(VLOOKUP($A569,'Waste Per Capita'!$A$3:$C$18,3,FALSE))*$C569</f>
        <v>27034.159314606455</v>
      </c>
      <c r="F569" s="75">
        <f>(INDEX('Resin Fractions'!$A$24:$I$41,MATCH('Waste Estimate from Population'!$A569,'Resin Fractions'!$A$24:$A$41,0),MATCH('Waste Estimate from Population'!F$1,'Resin Fractions'!$A$24:$I$24,0)))*(VLOOKUP($A569,'Waste Per Capita'!$A$3:$C$18,3,FALSE))*$C569</f>
        <v>36962.120794222232</v>
      </c>
      <c r="G569" s="75">
        <f>(INDEX('Resin Fractions'!$A$24:$I$41,MATCH('Waste Estimate from Population'!$A569,'Resin Fractions'!$A$24:$A$41,0),MATCH('Waste Estimate from Population'!G$1,'Resin Fractions'!$A$24:$I$24,0)))*(VLOOKUP($A569,'Waste Per Capita'!$A$3:$C$18,3,FALSE))*$C569</f>
        <v>56781.780079749871</v>
      </c>
      <c r="H569" s="75">
        <f>(INDEX('Resin Fractions'!$A$24:$I$41,MATCH('Waste Estimate from Population'!$A569,'Resin Fractions'!$A$24:$A$41,0),MATCH('Waste Estimate from Population'!H$1,'Resin Fractions'!$A$24:$I$24,0)))*(VLOOKUP($A569,'Waste Per Capita'!$A$3:$C$18,3,FALSE))*$C569</f>
        <v>3266.628197171101</v>
      </c>
      <c r="I569" s="75">
        <f>(INDEX('Resin Fractions'!$A$24:$I$41,MATCH('Waste Estimate from Population'!$A569,'Resin Fractions'!$A$24:$A$41,0),MATCH('Waste Estimate from Population'!I$1,'Resin Fractions'!$A$24:$I$24,0)))*(VLOOKUP($A569,'Waste Per Capita'!$A$3:$C$18,3,FALSE))*$C569</f>
        <v>9562.8603503935065</v>
      </c>
      <c r="J569" s="75">
        <f>(INDEX('Resin Fractions'!$A$24:$I$41,MATCH('Waste Estimate from Population'!$A569,'Resin Fractions'!$A$24:$A$41,0),MATCH('Waste Estimate from Population'!J$1,'Resin Fractions'!$A$24:$I$24,0)))*(VLOOKUP($A569,'Waste Per Capita'!$A$3:$C$18,3,FALSE))*$C569</f>
        <v>18781.836323133823</v>
      </c>
      <c r="K569" s="75">
        <f>(INDEX('Resin Fractions'!$A$24:$I$41,MATCH('Waste Estimate from Population'!$A569,'Resin Fractions'!$A$24:$A$41,0),MATCH('Waste Estimate from Population'!K$1,'Resin Fractions'!$A$24:$I$24,0)))*(VLOOKUP($A569,'Waste Per Capita'!$A$3:$C$18,3,FALSE))*$C569</f>
        <v>167081.41312057691</v>
      </c>
    </row>
    <row r="570" spans="1:11" x14ac:dyDescent="0.2">
      <c r="A570" s="13">
        <v>2011</v>
      </c>
      <c r="B570" s="68" t="s">
        <v>120</v>
      </c>
      <c r="C570" s="70">
        <v>3127603</v>
      </c>
      <c r="D570" s="75">
        <f>(INDEX('Resin Fractions'!$A$24:$I$41,MATCH('Waste Estimate from Population'!$A570,'Resin Fractions'!$A$24:$A$41,0),MATCH('Waste Estimate from Population'!D$1,'Resin Fractions'!$A$24:$I$24,0)))*(VLOOKUP($A570,'Waste Per Capita'!$A$3:$C$18,3,FALSE))*$C570</f>
        <v>22357.781798129567</v>
      </c>
      <c r="E570" s="75">
        <f>(INDEX('Resin Fractions'!$A$24:$I$41,MATCH('Waste Estimate from Population'!$A570,'Resin Fractions'!$A$24:$A$41,0),MATCH('Waste Estimate from Population'!E$1,'Resin Fractions'!$A$24:$I$24,0)))*(VLOOKUP($A570,'Waste Per Capita'!$A$3:$C$18,3,FALSE))*$C570</f>
        <v>41139.578043956259</v>
      </c>
      <c r="F570" s="75">
        <f>(INDEX('Resin Fractions'!$A$24:$I$41,MATCH('Waste Estimate from Population'!$A570,'Resin Fractions'!$A$24:$A$41,0),MATCH('Waste Estimate from Population'!F$1,'Resin Fractions'!$A$24:$I$24,0)))*(VLOOKUP($A570,'Waste Per Capita'!$A$3:$C$18,3,FALSE))*$C570</f>
        <v>56247.58052907035</v>
      </c>
      <c r="G570" s="75">
        <f>(INDEX('Resin Fractions'!$A$24:$I$41,MATCH('Waste Estimate from Population'!$A570,'Resin Fractions'!$A$24:$A$41,0),MATCH('Waste Estimate from Population'!G$1,'Resin Fractions'!$A$24:$I$24,0)))*(VLOOKUP($A570,'Waste Per Capita'!$A$3:$C$18,3,FALSE))*$C570</f>
        <v>86408.400789571067</v>
      </c>
      <c r="H570" s="75">
        <f>(INDEX('Resin Fractions'!$A$24:$I$41,MATCH('Waste Estimate from Population'!$A570,'Resin Fractions'!$A$24:$A$41,0),MATCH('Waste Estimate from Population'!H$1,'Resin Fractions'!$A$24:$I$24,0)))*(VLOOKUP($A570,'Waste Per Capita'!$A$3:$C$18,3,FALSE))*$C570</f>
        <v>4971.0332803099018</v>
      </c>
      <c r="I570" s="75">
        <f>(INDEX('Resin Fractions'!$A$24:$I$41,MATCH('Waste Estimate from Population'!$A570,'Resin Fractions'!$A$24:$A$41,0),MATCH('Waste Estimate from Population'!I$1,'Resin Fractions'!$A$24:$I$24,0)))*(VLOOKUP($A570,'Waste Per Capita'!$A$3:$C$18,3,FALSE))*$C570</f>
        <v>14552.405167484139</v>
      </c>
      <c r="J570" s="75">
        <f>(INDEX('Resin Fractions'!$A$24:$I$41,MATCH('Waste Estimate from Population'!$A570,'Resin Fractions'!$A$24:$A$41,0),MATCH('Waste Estimate from Population'!J$1,'Resin Fractions'!$A$24:$I$24,0)))*(VLOOKUP($A570,'Waste Per Capita'!$A$3:$C$18,3,FALSE))*$C570</f>
        <v>28581.499880667714</v>
      </c>
      <c r="K570" s="75">
        <f>(INDEX('Resin Fractions'!$A$24:$I$41,MATCH('Waste Estimate from Population'!$A570,'Resin Fractions'!$A$24:$A$41,0),MATCH('Waste Estimate from Population'!K$1,'Resin Fractions'!$A$24:$I$24,0)))*(VLOOKUP($A570,'Waste Per Capita'!$A$3:$C$18,3,FALSE))*$C570</f>
        <v>254258.27948918901</v>
      </c>
    </row>
    <row r="571" spans="1:11" x14ac:dyDescent="0.2">
      <c r="A571" s="13">
        <v>2011</v>
      </c>
      <c r="B571" s="68" t="s">
        <v>121</v>
      </c>
      <c r="C571" s="70">
        <v>816975</v>
      </c>
      <c r="D571" s="75">
        <f>(INDEX('Resin Fractions'!$A$24:$I$41,MATCH('Waste Estimate from Population'!$A571,'Resin Fractions'!$A$24:$A$41,0),MATCH('Waste Estimate from Population'!D$1,'Resin Fractions'!$A$24:$I$24,0)))*(VLOOKUP($A571,'Waste Per Capita'!$A$3:$C$18,3,FALSE))*$C571</f>
        <v>5840.1749788981851</v>
      </c>
      <c r="E571" s="75">
        <f>(INDEX('Resin Fractions'!$A$24:$I$41,MATCH('Waste Estimate from Population'!$A571,'Resin Fractions'!$A$24:$A$41,0),MATCH('Waste Estimate from Population'!E$1,'Resin Fractions'!$A$24:$I$24,0)))*(VLOOKUP($A571,'Waste Per Capita'!$A$3:$C$18,3,FALSE))*$C571</f>
        <v>10746.250969979617</v>
      </c>
      <c r="F571" s="75">
        <f>(INDEX('Resin Fractions'!$A$24:$I$41,MATCH('Waste Estimate from Population'!$A571,'Resin Fractions'!$A$24:$A$41,0),MATCH('Waste Estimate from Population'!F$1,'Resin Fractions'!$A$24:$I$24,0)))*(VLOOKUP($A571,'Waste Per Capita'!$A$3:$C$18,3,FALSE))*$C571</f>
        <v>14692.679058926995</v>
      </c>
      <c r="G571" s="75">
        <f>(INDEX('Resin Fractions'!$A$24:$I$41,MATCH('Waste Estimate from Population'!$A571,'Resin Fractions'!$A$24:$A$41,0),MATCH('Waste Estimate from Population'!G$1,'Resin Fractions'!$A$24:$I$24,0)))*(VLOOKUP($A571,'Waste Per Capita'!$A$3:$C$18,3,FALSE))*$C571</f>
        <v>22571.120194941563</v>
      </c>
      <c r="H571" s="75">
        <f>(INDEX('Resin Fractions'!$A$24:$I$41,MATCH('Waste Estimate from Population'!$A571,'Resin Fractions'!$A$24:$A$41,0),MATCH('Waste Estimate from Population'!H$1,'Resin Fractions'!$A$24:$I$24,0)))*(VLOOKUP($A571,'Waste Per Capita'!$A$3:$C$18,3,FALSE))*$C571</f>
        <v>1298.5055693389418</v>
      </c>
      <c r="I571" s="75">
        <f>(INDEX('Resin Fractions'!$A$24:$I$41,MATCH('Waste Estimate from Population'!$A571,'Resin Fractions'!$A$24:$A$41,0),MATCH('Waste Estimate from Population'!I$1,'Resin Fractions'!$A$24:$I$24,0)))*(VLOOKUP($A571,'Waste Per Capita'!$A$3:$C$18,3,FALSE))*$C571</f>
        <v>3801.298058514893</v>
      </c>
      <c r="J571" s="75">
        <f>(INDEX('Resin Fractions'!$A$24:$I$41,MATCH('Waste Estimate from Population'!$A571,'Resin Fractions'!$A$24:$A$41,0),MATCH('Waste Estimate from Population'!J$1,'Resin Fractions'!$A$24:$I$24,0)))*(VLOOKUP($A571,'Waste Per Capita'!$A$3:$C$18,3,FALSE))*$C571</f>
        <v>7465.8998808379783</v>
      </c>
      <c r="K571" s="75">
        <f>(INDEX('Resin Fractions'!$A$24:$I$41,MATCH('Waste Estimate from Population'!$A571,'Resin Fractions'!$A$24:$A$41,0),MATCH('Waste Estimate from Population'!K$1,'Resin Fractions'!$A$24:$I$24,0)))*(VLOOKUP($A571,'Waste Per Capita'!$A$3:$C$18,3,FALSE))*$C571</f>
        <v>66415.928711438188</v>
      </c>
    </row>
    <row r="572" spans="1:11" x14ac:dyDescent="0.2">
      <c r="A572" s="13">
        <v>2011</v>
      </c>
      <c r="B572" s="68" t="s">
        <v>122</v>
      </c>
      <c r="C572" s="70">
        <v>692211</v>
      </c>
      <c r="D572" s="75">
        <f>(INDEX('Resin Fractions'!$A$24:$I$41,MATCH('Waste Estimate from Population'!$A572,'Resin Fractions'!$A$24:$A$41,0),MATCH('Waste Estimate from Population'!D$1,'Resin Fractions'!$A$24:$I$24,0)))*(VLOOKUP($A572,'Waste Per Capita'!$A$3:$C$18,3,FALSE))*$C572</f>
        <v>4948.2950669458578</v>
      </c>
      <c r="E572" s="75">
        <f>(INDEX('Resin Fractions'!$A$24:$I$41,MATCH('Waste Estimate from Population'!$A572,'Resin Fractions'!$A$24:$A$41,0),MATCH('Waste Estimate from Population'!E$1,'Resin Fractions'!$A$24:$I$24,0)))*(VLOOKUP($A572,'Waste Per Capita'!$A$3:$C$18,3,FALSE))*$C572</f>
        <v>9105.141687543146</v>
      </c>
      <c r="F572" s="75">
        <f>(INDEX('Resin Fractions'!$A$24:$I$41,MATCH('Waste Estimate from Population'!$A572,'Resin Fractions'!$A$24:$A$41,0),MATCH('Waste Estimate from Population'!F$1,'Resin Fractions'!$A$24:$I$24,0)))*(VLOOKUP($A572,'Waste Per Capita'!$A$3:$C$18,3,FALSE))*$C572</f>
        <v>12448.89263938176</v>
      </c>
      <c r="G572" s="75">
        <f>(INDEX('Resin Fractions'!$A$24:$I$41,MATCH('Waste Estimate from Population'!$A572,'Resin Fractions'!$A$24:$A$41,0),MATCH('Waste Estimate from Population'!G$1,'Resin Fractions'!$A$24:$I$24,0)))*(VLOOKUP($A572,'Waste Per Capita'!$A$3:$C$18,3,FALSE))*$C572</f>
        <v>19124.180888351166</v>
      </c>
      <c r="H572" s="75">
        <f>(INDEX('Resin Fractions'!$A$24:$I$41,MATCH('Waste Estimate from Population'!$A572,'Resin Fractions'!$A$24:$A$41,0),MATCH('Waste Estimate from Population'!H$1,'Resin Fractions'!$A$24:$I$24,0)))*(VLOOKUP($A572,'Waste Per Capita'!$A$3:$C$18,3,FALSE))*$C572</f>
        <v>1100.2048271460917</v>
      </c>
      <c r="I572" s="75">
        <f>(INDEX('Resin Fractions'!$A$24:$I$41,MATCH('Waste Estimate from Population'!$A572,'Resin Fractions'!$A$24:$A$41,0),MATCH('Waste Estimate from Population'!I$1,'Resin Fractions'!$A$24:$I$24,0)))*(VLOOKUP($A572,'Waste Per Capita'!$A$3:$C$18,3,FALSE))*$C572</f>
        <v>3220.7843941156739</v>
      </c>
      <c r="J572" s="75">
        <f>(INDEX('Resin Fractions'!$A$24:$I$41,MATCH('Waste Estimate from Population'!$A572,'Resin Fractions'!$A$24:$A$41,0),MATCH('Waste Estimate from Population'!J$1,'Resin Fractions'!$A$24:$I$24,0)))*(VLOOKUP($A572,'Waste Per Capita'!$A$3:$C$18,3,FALSE))*$C572</f>
        <v>6325.7480613418256</v>
      </c>
      <c r="K572" s="75">
        <f>(INDEX('Resin Fractions'!$A$24:$I$41,MATCH('Waste Estimate from Population'!$A572,'Resin Fractions'!$A$24:$A$41,0),MATCH('Waste Estimate from Population'!K$1,'Resin Fractions'!$A$24:$I$24,0)))*(VLOOKUP($A572,'Waste Per Capita'!$A$3:$C$18,3,FALSE))*$C572</f>
        <v>56273.247564825528</v>
      </c>
    </row>
    <row r="573" spans="1:11" x14ac:dyDescent="0.2">
      <c r="A573" s="13">
        <v>2011</v>
      </c>
      <c r="B573" s="68" t="s">
        <v>123</v>
      </c>
      <c r="C573" s="70">
        <v>269958</v>
      </c>
      <c r="D573" s="75">
        <f>(INDEX('Resin Fractions'!$A$24:$I$41,MATCH('Waste Estimate from Population'!$A573,'Resin Fractions'!$A$24:$A$41,0),MATCH('Waste Estimate from Population'!D$1,'Resin Fractions'!$A$24:$I$24,0)))*(VLOOKUP($A573,'Waste Per Capita'!$A$3:$C$18,3,FALSE))*$C573</f>
        <v>1929.8044088905981</v>
      </c>
      <c r="E573" s="75">
        <f>(INDEX('Resin Fractions'!$A$24:$I$41,MATCH('Waste Estimate from Population'!$A573,'Resin Fractions'!$A$24:$A$41,0),MATCH('Waste Estimate from Population'!E$1,'Resin Fractions'!$A$24:$I$24,0)))*(VLOOKUP($A573,'Waste Per Capita'!$A$3:$C$18,3,FALSE))*$C573</f>
        <v>3550.9488287325285</v>
      </c>
      <c r="F573" s="75">
        <f>(INDEX('Resin Fractions'!$A$24:$I$41,MATCH('Waste Estimate from Population'!$A573,'Resin Fractions'!$A$24:$A$41,0),MATCH('Waste Estimate from Population'!F$1,'Resin Fractions'!$A$24:$I$24,0)))*(VLOOKUP($A573,'Waste Per Capita'!$A$3:$C$18,3,FALSE))*$C573</f>
        <v>4854.9909769452106</v>
      </c>
      <c r="G573" s="75">
        <f>(INDEX('Resin Fractions'!$A$24:$I$41,MATCH('Waste Estimate from Population'!$A573,'Resin Fractions'!$A$24:$A$41,0),MATCH('Waste Estimate from Population'!G$1,'Resin Fractions'!$A$24:$I$24,0)))*(VLOOKUP($A573,'Waste Per Capita'!$A$3:$C$18,3,FALSE))*$C573</f>
        <v>7458.3120237290423</v>
      </c>
      <c r="H573" s="75">
        <f>(INDEX('Resin Fractions'!$A$24:$I$41,MATCH('Waste Estimate from Population'!$A573,'Resin Fractions'!$A$24:$A$41,0),MATCH('Waste Estimate from Population'!H$1,'Resin Fractions'!$A$24:$I$24,0)))*(VLOOKUP($A573,'Waste Per Capita'!$A$3:$C$18,3,FALSE))*$C573</f>
        <v>429.07306403207201</v>
      </c>
      <c r="I573" s="75">
        <f>(INDEX('Resin Fractions'!$A$24:$I$41,MATCH('Waste Estimate from Population'!$A573,'Resin Fractions'!$A$24:$A$41,0),MATCH('Waste Estimate from Population'!I$1,'Resin Fractions'!$A$24:$I$24,0)))*(VLOOKUP($A573,'Waste Per Capita'!$A$3:$C$18,3,FALSE))*$C573</f>
        <v>1256.0859527899429</v>
      </c>
      <c r="J573" s="75">
        <f>(INDEX('Resin Fractions'!$A$24:$I$41,MATCH('Waste Estimate from Population'!$A573,'Resin Fractions'!$A$24:$A$41,0),MATCH('Waste Estimate from Population'!J$1,'Resin Fractions'!$A$24:$I$24,0)))*(VLOOKUP($A573,'Waste Per Capita'!$A$3:$C$18,3,FALSE))*$C573</f>
        <v>2467.0025398956627</v>
      </c>
      <c r="K573" s="75">
        <f>(INDEX('Resin Fractions'!$A$24:$I$41,MATCH('Waste Estimate from Population'!$A573,'Resin Fractions'!$A$24:$A$41,0),MATCH('Waste Estimate from Population'!K$1,'Resin Fractions'!$A$24:$I$24,0)))*(VLOOKUP($A573,'Waste Per Capita'!$A$3:$C$18,3,FALSE))*$C573</f>
        <v>21946.217795015062</v>
      </c>
    </row>
    <row r="574" spans="1:11" x14ac:dyDescent="0.2">
      <c r="A574" s="13">
        <v>2011</v>
      </c>
      <c r="B574" s="68" t="s">
        <v>124</v>
      </c>
      <c r="C574" s="70">
        <v>726732</v>
      </c>
      <c r="D574" s="75">
        <f>(INDEX('Resin Fractions'!$A$24:$I$41,MATCH('Waste Estimate from Population'!$A574,'Resin Fractions'!$A$24:$A$41,0),MATCH('Waste Estimate from Population'!D$1,'Resin Fractions'!$A$24:$I$24,0)))*(VLOOKUP($A574,'Waste Per Capita'!$A$3:$C$18,3,FALSE))*$C574</f>
        <v>5195.0696689184324</v>
      </c>
      <c r="E574" s="75">
        <f>(INDEX('Resin Fractions'!$A$24:$I$41,MATCH('Waste Estimate from Population'!$A574,'Resin Fractions'!$A$24:$A$41,0),MATCH('Waste Estimate from Population'!E$1,'Resin Fractions'!$A$24:$I$24,0)))*(VLOOKUP($A574,'Waste Per Capita'!$A$3:$C$18,3,FALSE))*$C574</f>
        <v>9559.2208573276148</v>
      </c>
      <c r="F574" s="75">
        <f>(INDEX('Resin Fractions'!$A$24:$I$41,MATCH('Waste Estimate from Population'!$A574,'Resin Fractions'!$A$24:$A$41,0),MATCH('Waste Estimate from Population'!F$1,'Resin Fractions'!$A$24:$I$24,0)))*(VLOOKUP($A574,'Waste Per Capita'!$A$3:$C$18,3,FALSE))*$C574</f>
        <v>13069.726782156287</v>
      </c>
      <c r="G574" s="75">
        <f>(INDEX('Resin Fractions'!$A$24:$I$41,MATCH('Waste Estimate from Population'!$A574,'Resin Fractions'!$A$24:$A$41,0),MATCH('Waste Estimate from Population'!G$1,'Resin Fractions'!$A$24:$I$24,0)))*(VLOOKUP($A574,'Waste Per Capita'!$A$3:$C$18,3,FALSE))*$C574</f>
        <v>20077.915874427337</v>
      </c>
      <c r="H574" s="75">
        <f>(INDEX('Resin Fractions'!$A$24:$I$41,MATCH('Waste Estimate from Population'!$A574,'Resin Fractions'!$A$24:$A$41,0),MATCH('Waste Estimate from Population'!H$1,'Resin Fractions'!$A$24:$I$24,0)))*(VLOOKUP($A574,'Waste Per Capita'!$A$3:$C$18,3,FALSE))*$C574</f>
        <v>1155.0727371300563</v>
      </c>
      <c r="I574" s="75">
        <f>(INDEX('Resin Fractions'!$A$24:$I$41,MATCH('Waste Estimate from Population'!$A574,'Resin Fractions'!$A$24:$A$41,0),MATCH('Waste Estimate from Population'!I$1,'Resin Fractions'!$A$24:$I$24,0)))*(VLOOKUP($A574,'Waste Per Capita'!$A$3:$C$18,3,FALSE))*$C574</f>
        <v>3381.4069471656358</v>
      </c>
      <c r="J574" s="75">
        <f>(INDEX('Resin Fractions'!$A$24:$I$41,MATCH('Waste Estimate from Population'!$A574,'Resin Fractions'!$A$24:$A$41,0),MATCH('Waste Estimate from Population'!J$1,'Resin Fractions'!$A$24:$I$24,0)))*(VLOOKUP($A574,'Waste Per Capita'!$A$3:$C$18,3,FALSE))*$C574</f>
        <v>6641.2171146009923</v>
      </c>
      <c r="K574" s="75">
        <f>(INDEX('Resin Fractions'!$A$24:$I$41,MATCH('Waste Estimate from Population'!$A574,'Resin Fractions'!$A$24:$A$41,0),MATCH('Waste Estimate from Population'!K$1,'Resin Fractions'!$A$24:$I$24,0)))*(VLOOKUP($A574,'Waste Per Capita'!$A$3:$C$18,3,FALSE))*$C574</f>
        <v>59079.629981726357</v>
      </c>
    </row>
    <row r="575" spans="1:11" x14ac:dyDescent="0.2">
      <c r="A575" s="13">
        <v>2011</v>
      </c>
      <c r="B575" s="68" t="s">
        <v>125</v>
      </c>
      <c r="C575" s="70">
        <v>424984</v>
      </c>
      <c r="D575" s="75">
        <f>(INDEX('Resin Fractions'!$A$24:$I$41,MATCH('Waste Estimate from Population'!$A575,'Resin Fractions'!$A$24:$A$41,0),MATCH('Waste Estimate from Population'!D$1,'Resin Fractions'!$A$24:$I$24,0)))*(VLOOKUP($A575,'Waste Per Capita'!$A$3:$C$18,3,FALSE))*$C575</f>
        <v>3038.0133091368357</v>
      </c>
      <c r="E575" s="75">
        <f>(INDEX('Resin Fractions'!$A$24:$I$41,MATCH('Waste Estimate from Population'!$A575,'Resin Fractions'!$A$24:$A$41,0),MATCH('Waste Estimate from Population'!E$1,'Resin Fractions'!$A$24:$I$24,0)))*(VLOOKUP($A575,'Waste Per Capita'!$A$3:$C$18,3,FALSE))*$C575</f>
        <v>5590.1156366177884</v>
      </c>
      <c r="F575" s="75">
        <f>(INDEX('Resin Fractions'!$A$24:$I$41,MATCH('Waste Estimate from Population'!$A575,'Resin Fractions'!$A$24:$A$41,0),MATCH('Waste Estimate from Population'!F$1,'Resin Fractions'!$A$24:$I$24,0)))*(VLOOKUP($A575,'Waste Per Capita'!$A$3:$C$18,3,FALSE))*$C575</f>
        <v>7643.0166372031335</v>
      </c>
      <c r="G575" s="75">
        <f>(INDEX('Resin Fractions'!$A$24:$I$41,MATCH('Waste Estimate from Population'!$A575,'Resin Fractions'!$A$24:$A$41,0),MATCH('Waste Estimate from Population'!G$1,'Resin Fractions'!$A$24:$I$24,0)))*(VLOOKUP($A575,'Waste Per Capita'!$A$3:$C$18,3,FALSE))*$C575</f>
        <v>11741.320046423753</v>
      </c>
      <c r="H575" s="75">
        <f>(INDEX('Resin Fractions'!$A$24:$I$41,MATCH('Waste Estimate from Population'!$A575,'Resin Fractions'!$A$24:$A$41,0),MATCH('Waste Estimate from Population'!H$1,'Resin Fractions'!$A$24:$I$24,0)))*(VLOOKUP($A575,'Waste Per Capita'!$A$3:$C$18,3,FALSE))*$C575</f>
        <v>675.4724329140314</v>
      </c>
      <c r="I575" s="75">
        <f>(INDEX('Resin Fractions'!$A$24:$I$41,MATCH('Waste Estimate from Population'!$A575,'Resin Fractions'!$A$24:$A$41,0),MATCH('Waste Estimate from Population'!I$1,'Resin Fractions'!$A$24:$I$24,0)))*(VLOOKUP($A575,'Waste Per Capita'!$A$3:$C$18,3,FALSE))*$C575</f>
        <v>1977.4054947824516</v>
      </c>
      <c r="J575" s="75">
        <f>(INDEX('Resin Fractions'!$A$24:$I$41,MATCH('Waste Estimate from Population'!$A575,'Resin Fractions'!$A$24:$A$41,0),MATCH('Waste Estimate from Population'!J$1,'Resin Fractions'!$A$24:$I$24,0)))*(VLOOKUP($A575,'Waste Per Capita'!$A$3:$C$18,3,FALSE))*$C575</f>
        <v>3883.7026775091617</v>
      </c>
      <c r="K575" s="75">
        <f>(INDEX('Resin Fractions'!$A$24:$I$41,MATCH('Waste Estimate from Population'!$A575,'Resin Fractions'!$A$24:$A$41,0),MATCH('Waste Estimate from Population'!K$1,'Resin Fractions'!$A$24:$I$24,0)))*(VLOOKUP($A575,'Waste Per Capita'!$A$3:$C$18,3,FALSE))*$C575</f>
        <v>34549.046234587157</v>
      </c>
    </row>
    <row r="576" spans="1:11" x14ac:dyDescent="0.2">
      <c r="A576" s="13">
        <v>2011</v>
      </c>
      <c r="B576" s="68" t="s">
        <v>126</v>
      </c>
      <c r="C576" s="70">
        <v>1806087</v>
      </c>
      <c r="D576" s="75">
        <f>(INDEX('Resin Fractions'!$A$24:$I$41,MATCH('Waste Estimate from Population'!$A576,'Resin Fractions'!$A$24:$A$41,0),MATCH('Waste Estimate from Population'!D$1,'Resin Fractions'!$A$24:$I$24,0)))*(VLOOKUP($A576,'Waste Per Capita'!$A$3:$C$18,3,FALSE))*$C576</f>
        <v>12910.8774529371</v>
      </c>
      <c r="E576" s="75">
        <f>(INDEX('Resin Fractions'!$A$24:$I$41,MATCH('Waste Estimate from Population'!$A576,'Resin Fractions'!$A$24:$A$41,0),MATCH('Waste Estimate from Population'!E$1,'Resin Fractions'!$A$24:$I$24,0)))*(VLOOKUP($A576,'Waste Per Capita'!$A$3:$C$18,3,FALSE))*$C576</f>
        <v>23756.741853321801</v>
      </c>
      <c r="F576" s="75">
        <f>(INDEX('Resin Fractions'!$A$24:$I$41,MATCH('Waste Estimate from Population'!$A576,'Resin Fractions'!$A$24:$A$41,0),MATCH('Waste Estimate from Population'!F$1,'Resin Fractions'!$A$24:$I$24,0)))*(VLOOKUP($A576,'Waste Per Capita'!$A$3:$C$18,3,FALSE))*$C576</f>
        <v>32481.112204780169</v>
      </c>
      <c r="G576" s="75">
        <f>(INDEX('Resin Fractions'!$A$24:$I$41,MATCH('Waste Estimate from Population'!$A576,'Resin Fractions'!$A$24:$A$41,0),MATCH('Waste Estimate from Population'!G$1,'Resin Fractions'!$A$24:$I$24,0)))*(VLOOKUP($A576,'Waste Per Capita'!$A$3:$C$18,3,FALSE))*$C576</f>
        <v>49897.985568128061</v>
      </c>
      <c r="H576" s="75">
        <f>(INDEX('Resin Fractions'!$A$24:$I$41,MATCH('Waste Estimate from Population'!$A576,'Resin Fractions'!$A$24:$A$41,0),MATCH('Waste Estimate from Population'!H$1,'Resin Fractions'!$A$24:$I$24,0)))*(VLOOKUP($A576,'Waste Per Capita'!$A$3:$C$18,3,FALSE))*$C576</f>
        <v>2870.6068462445746</v>
      </c>
      <c r="I576" s="75">
        <f>(INDEX('Resin Fractions'!$A$24:$I$41,MATCH('Waste Estimate from Population'!$A576,'Resin Fractions'!$A$24:$A$41,0),MATCH('Waste Estimate from Population'!I$1,'Resin Fractions'!$A$24:$I$24,0)))*(VLOOKUP($A576,'Waste Per Capita'!$A$3:$C$18,3,FALSE))*$C576</f>
        <v>8403.5313278974118</v>
      </c>
      <c r="J576" s="75">
        <f>(INDEX('Resin Fractions'!$A$24:$I$41,MATCH('Waste Estimate from Population'!$A576,'Resin Fractions'!$A$24:$A$41,0),MATCH('Waste Estimate from Population'!J$1,'Resin Fractions'!$A$24:$I$24,0)))*(VLOOKUP($A576,'Waste Per Capita'!$A$3:$C$18,3,FALSE))*$C576</f>
        <v>16504.868224955502</v>
      </c>
      <c r="K576" s="75">
        <f>(INDEX('Resin Fractions'!$A$24:$I$41,MATCH('Waste Estimate from Population'!$A576,'Resin Fractions'!$A$24:$A$41,0),MATCH('Waste Estimate from Population'!K$1,'Resin Fractions'!$A$24:$I$24,0)))*(VLOOKUP($A576,'Waste Per Capita'!$A$3:$C$18,3,FALSE))*$C576</f>
        <v>146825.72347826464</v>
      </c>
    </row>
    <row r="577" spans="1:11" x14ac:dyDescent="0.2">
      <c r="A577" s="13">
        <v>2011</v>
      </c>
      <c r="B577" s="68" t="s">
        <v>127</v>
      </c>
      <c r="C577" s="70">
        <v>265295</v>
      </c>
      <c r="D577" s="75">
        <f>(INDEX('Resin Fractions'!$A$24:$I$41,MATCH('Waste Estimate from Population'!$A577,'Resin Fractions'!$A$24:$A$41,0),MATCH('Waste Estimate from Population'!D$1,'Resin Fractions'!$A$24:$I$24,0)))*(VLOOKUP($A577,'Waste Per Capita'!$A$3:$C$18,3,FALSE))*$C577</f>
        <v>1896.4707867765771</v>
      </c>
      <c r="E577" s="75">
        <f>(INDEX('Resin Fractions'!$A$24:$I$41,MATCH('Waste Estimate from Population'!$A577,'Resin Fractions'!$A$24:$A$41,0),MATCH('Waste Estimate from Population'!E$1,'Resin Fractions'!$A$24:$I$24,0)))*(VLOOKUP($A577,'Waste Per Capita'!$A$3:$C$18,3,FALSE))*$C577</f>
        <v>3489.6130861785769</v>
      </c>
      <c r="F577" s="75">
        <f>(INDEX('Resin Fractions'!$A$24:$I$41,MATCH('Waste Estimate from Population'!$A577,'Resin Fractions'!$A$24:$A$41,0),MATCH('Waste Estimate from Population'!F$1,'Resin Fractions'!$A$24:$I$24,0)))*(VLOOKUP($A577,'Waste Per Capita'!$A$3:$C$18,3,FALSE))*$C577</f>
        <v>4771.1304396560936</v>
      </c>
      <c r="G577" s="75">
        <f>(INDEX('Resin Fractions'!$A$24:$I$41,MATCH('Waste Estimate from Population'!$A577,'Resin Fractions'!$A$24:$A$41,0),MATCH('Waste Estimate from Population'!G$1,'Resin Fractions'!$A$24:$I$24,0)))*(VLOOKUP($A577,'Waste Per Capita'!$A$3:$C$18,3,FALSE))*$C577</f>
        <v>7329.4841728535412</v>
      </c>
      <c r="H577" s="75">
        <f>(INDEX('Resin Fractions'!$A$24:$I$41,MATCH('Waste Estimate from Population'!$A577,'Resin Fractions'!$A$24:$A$41,0),MATCH('Waste Estimate from Population'!H$1,'Resin Fractions'!$A$24:$I$24,0)))*(VLOOKUP($A577,'Waste Per Capita'!$A$3:$C$18,3,FALSE))*$C577</f>
        <v>421.66166041528146</v>
      </c>
      <c r="I577" s="75">
        <f>(INDEX('Resin Fractions'!$A$24:$I$41,MATCH('Waste Estimate from Population'!$A577,'Resin Fractions'!$A$24:$A$41,0),MATCH('Waste Estimate from Population'!I$1,'Resin Fractions'!$A$24:$I$24,0)))*(VLOOKUP($A577,'Waste Per Capita'!$A$3:$C$18,3,FALSE))*$C577</f>
        <v>1234.3895081657438</v>
      </c>
      <c r="J577" s="75">
        <f>(INDEX('Resin Fractions'!$A$24:$I$41,MATCH('Waste Estimate from Population'!$A577,'Resin Fractions'!$A$24:$A$41,0),MATCH('Waste Estimate from Population'!J$1,'Resin Fractions'!$A$24:$I$24,0)))*(VLOOKUP($A577,'Waste Per Capita'!$A$3:$C$18,3,FALSE))*$C577</f>
        <v>2424.3898636884992</v>
      </c>
      <c r="K577" s="75">
        <f>(INDEX('Resin Fractions'!$A$24:$I$41,MATCH('Waste Estimate from Population'!$A577,'Resin Fractions'!$A$24:$A$41,0),MATCH('Waste Estimate from Population'!K$1,'Resin Fractions'!$A$24:$I$24,0)))*(VLOOKUP($A577,'Waste Per Capita'!$A$3:$C$18,3,FALSE))*$C577</f>
        <v>21567.139517734315</v>
      </c>
    </row>
    <row r="578" spans="1:11" x14ac:dyDescent="0.2">
      <c r="A578" s="13">
        <v>2011</v>
      </c>
      <c r="B578" s="68" t="s">
        <v>128</v>
      </c>
      <c r="C578" s="70">
        <v>177879</v>
      </c>
      <c r="D578" s="75">
        <f>(INDEX('Resin Fractions'!$A$24:$I$41,MATCH('Waste Estimate from Population'!$A578,'Resin Fractions'!$A$24:$A$41,0),MATCH('Waste Estimate from Population'!D$1,'Resin Fractions'!$A$24:$I$24,0)))*(VLOOKUP($A578,'Waste Per Capita'!$A$3:$C$18,3,FALSE))*$C578</f>
        <v>1271.5743873085839</v>
      </c>
      <c r="E578" s="75">
        <f>(INDEX('Resin Fractions'!$A$24:$I$41,MATCH('Waste Estimate from Population'!$A578,'Resin Fractions'!$A$24:$A$41,0),MATCH('Waste Estimate from Population'!E$1,'Resin Fractions'!$A$24:$I$24,0)))*(VLOOKUP($A578,'Waste Per Capita'!$A$3:$C$18,3,FALSE))*$C578</f>
        <v>2339.7685073460075</v>
      </c>
      <c r="F578" s="75">
        <f>(INDEX('Resin Fractions'!$A$24:$I$41,MATCH('Waste Estimate from Population'!$A578,'Resin Fractions'!$A$24:$A$41,0),MATCH('Waste Estimate from Population'!F$1,'Resin Fractions'!$A$24:$I$24,0)))*(VLOOKUP($A578,'Waste Per Capita'!$A$3:$C$18,3,FALSE))*$C578</f>
        <v>3199.0196252307292</v>
      </c>
      <c r="G578" s="75">
        <f>(INDEX('Resin Fractions'!$A$24:$I$41,MATCH('Waste Estimate from Population'!$A578,'Resin Fractions'!$A$24:$A$41,0),MATCH('Waste Estimate from Population'!G$1,'Resin Fractions'!$A$24:$I$24,0)))*(VLOOKUP($A578,'Waste Per Capita'!$A$3:$C$18,3,FALSE))*$C578</f>
        <v>4914.3832909893335</v>
      </c>
      <c r="H578" s="75">
        <f>(INDEX('Resin Fractions'!$A$24:$I$41,MATCH('Waste Estimate from Population'!$A578,'Resin Fractions'!$A$24:$A$41,0),MATCH('Waste Estimate from Population'!H$1,'Resin Fractions'!$A$24:$I$24,0)))*(VLOOKUP($A578,'Waste Per Capita'!$A$3:$C$18,3,FALSE))*$C578</f>
        <v>282.72208105320436</v>
      </c>
      <c r="I578" s="75">
        <f>(INDEX('Resin Fractions'!$A$24:$I$41,MATCH('Waste Estimate from Population'!$A578,'Resin Fractions'!$A$24:$A$41,0),MATCH('Waste Estimate from Population'!I$1,'Resin Fractions'!$A$24:$I$24,0)))*(VLOOKUP($A578,'Waste Per Capita'!$A$3:$C$18,3,FALSE))*$C578</f>
        <v>827.65212809519346</v>
      </c>
      <c r="J578" s="75">
        <f>(INDEX('Resin Fractions'!$A$24:$I$41,MATCH('Waste Estimate from Population'!$A578,'Resin Fractions'!$A$24:$A$41,0),MATCH('Waste Estimate from Population'!J$1,'Resin Fractions'!$A$24:$I$24,0)))*(VLOOKUP($A578,'Waste Per Capita'!$A$3:$C$18,3,FALSE))*$C578</f>
        <v>1625.54154644093</v>
      </c>
      <c r="K578" s="75">
        <f>(INDEX('Resin Fractions'!$A$24:$I$41,MATCH('Waste Estimate from Population'!$A578,'Resin Fractions'!$A$24:$A$41,0),MATCH('Waste Estimate from Population'!K$1,'Resin Fractions'!$A$24:$I$24,0)))*(VLOOKUP($A578,'Waste Per Capita'!$A$3:$C$18,3,FALSE))*$C578</f>
        <v>14460.661566463983</v>
      </c>
    </row>
    <row r="579" spans="1:11" x14ac:dyDescent="0.2">
      <c r="A579" s="13">
        <v>2011</v>
      </c>
      <c r="B579" s="68" t="s">
        <v>129</v>
      </c>
      <c r="C579" s="70">
        <v>3241</v>
      </c>
      <c r="D579" s="75">
        <f>(INDEX('Resin Fractions'!$A$24:$I$41,MATCH('Waste Estimate from Population'!$A579,'Resin Fractions'!$A$24:$A$41,0),MATCH('Waste Estimate from Population'!D$1,'Resin Fractions'!$A$24:$I$24,0)))*(VLOOKUP($A579,'Waste Per Capita'!$A$3:$C$18,3,FALSE))*$C579</f>
        <v>23.168404304426719</v>
      </c>
      <c r="E579" s="75">
        <f>(INDEX('Resin Fractions'!$A$24:$I$41,MATCH('Waste Estimate from Population'!$A579,'Resin Fractions'!$A$24:$A$41,0),MATCH('Waste Estimate from Population'!E$1,'Resin Fractions'!$A$24:$I$24,0)))*(VLOOKUP($A579,'Waste Per Capita'!$A$3:$C$18,3,FALSE))*$C579</f>
        <v>42.631169122315789</v>
      </c>
      <c r="F579" s="75">
        <f>(INDEX('Resin Fractions'!$A$24:$I$41,MATCH('Waste Estimate from Population'!$A579,'Resin Fractions'!$A$24:$A$41,0),MATCH('Waste Estimate from Population'!F$1,'Resin Fractions'!$A$24:$I$24,0)))*(VLOOKUP($A579,'Waste Per Capita'!$A$3:$C$18,3,FALSE))*$C579</f>
        <v>58.286940028743096</v>
      </c>
      <c r="G579" s="75">
        <f>(INDEX('Resin Fractions'!$A$24:$I$41,MATCH('Waste Estimate from Population'!$A579,'Resin Fractions'!$A$24:$A$41,0),MATCH('Waste Estimate from Population'!G$1,'Resin Fractions'!$A$24:$I$24,0)))*(VLOOKUP($A579,'Waste Per Capita'!$A$3:$C$18,3,FALSE))*$C579</f>
        <v>89.541296308706634</v>
      </c>
      <c r="H579" s="75">
        <f>(INDEX('Resin Fractions'!$A$24:$I$41,MATCH('Waste Estimate from Population'!$A579,'Resin Fractions'!$A$24:$A$41,0),MATCH('Waste Estimate from Population'!H$1,'Resin Fractions'!$A$24:$I$24,0)))*(VLOOKUP($A579,'Waste Per Capita'!$A$3:$C$18,3,FALSE))*$C579</f>
        <v>5.1512672361180085</v>
      </c>
      <c r="I579" s="75">
        <f>(INDEX('Resin Fractions'!$A$24:$I$41,MATCH('Waste Estimate from Population'!$A579,'Resin Fractions'!$A$24:$A$41,0),MATCH('Waste Estimate from Population'!I$1,'Resin Fractions'!$A$24:$I$24,0)))*(VLOOKUP($A579,'Waste Per Capita'!$A$3:$C$18,3,FALSE))*$C579</f>
        <v>15.080029386023769</v>
      </c>
      <c r="J579" s="75">
        <f>(INDEX('Resin Fractions'!$A$24:$I$41,MATCH('Waste Estimate from Population'!$A579,'Resin Fractions'!$A$24:$A$41,0),MATCH('Waste Estimate from Population'!J$1,'Resin Fractions'!$A$24:$I$24,0)))*(VLOOKUP($A579,'Waste Per Capita'!$A$3:$C$18,3,FALSE))*$C579</f>
        <v>29.617774734595169</v>
      </c>
      <c r="K579" s="75">
        <f>(INDEX('Resin Fractions'!$A$24:$I$41,MATCH('Waste Estimate from Population'!$A579,'Resin Fractions'!$A$24:$A$41,0),MATCH('Waste Estimate from Population'!K$1,'Resin Fractions'!$A$24:$I$24,0)))*(VLOOKUP($A579,'Waste Per Capita'!$A$3:$C$18,3,FALSE))*$C579</f>
        <v>263.47688112092919</v>
      </c>
    </row>
    <row r="580" spans="1:11" x14ac:dyDescent="0.2">
      <c r="A580" s="13">
        <v>2011</v>
      </c>
      <c r="B580" s="68" t="s">
        <v>130</v>
      </c>
      <c r="C580" s="70">
        <v>44964</v>
      </c>
      <c r="D580" s="75">
        <f>(INDEX('Resin Fractions'!$A$24:$I$41,MATCH('Waste Estimate from Population'!$A580,'Resin Fractions'!$A$24:$A$41,0),MATCH('Waste Estimate from Population'!D$1,'Resin Fractions'!$A$24:$I$24,0)))*(VLOOKUP($A580,'Waste Per Capita'!$A$3:$C$18,3,FALSE))*$C580</f>
        <v>321.4267606122317</v>
      </c>
      <c r="E580" s="75">
        <f>(INDEX('Resin Fractions'!$A$24:$I$41,MATCH('Waste Estimate from Population'!$A580,'Resin Fractions'!$A$24:$A$41,0),MATCH('Waste Estimate from Population'!E$1,'Resin Fractions'!$A$24:$I$24,0)))*(VLOOKUP($A580,'Waste Per Capita'!$A$3:$C$18,3,FALSE))*$C580</f>
        <v>591.44334724338387</v>
      </c>
      <c r="F580" s="75">
        <f>(INDEX('Resin Fractions'!$A$24:$I$41,MATCH('Waste Estimate from Population'!$A580,'Resin Fractions'!$A$24:$A$41,0),MATCH('Waste Estimate from Population'!F$1,'Resin Fractions'!$A$24:$I$24,0)))*(VLOOKUP($A580,'Waste Per Capita'!$A$3:$C$18,3,FALSE))*$C580</f>
        <v>808.6436197014516</v>
      </c>
      <c r="G580" s="75">
        <f>(INDEX('Resin Fractions'!$A$24:$I$41,MATCH('Waste Estimate from Population'!$A580,'Resin Fractions'!$A$24:$A$41,0),MATCH('Waste Estimate from Population'!G$1,'Resin Fractions'!$A$24:$I$24,0)))*(VLOOKUP($A580,'Waste Per Capita'!$A$3:$C$18,3,FALSE))*$C580</f>
        <v>1242.2508013652223</v>
      </c>
      <c r="H580" s="75">
        <f>(INDEX('Resin Fractions'!$A$24:$I$41,MATCH('Waste Estimate from Population'!$A580,'Resin Fractions'!$A$24:$A$41,0),MATCH('Waste Estimate from Population'!H$1,'Resin Fractions'!$A$24:$I$24,0)))*(VLOOKUP($A580,'Waste Per Capita'!$A$3:$C$18,3,FALSE))*$C580</f>
        <v>71.46608454329224</v>
      </c>
      <c r="I580" s="75">
        <f>(INDEX('Resin Fractions'!$A$24:$I$41,MATCH('Waste Estimate from Population'!$A580,'Resin Fractions'!$A$24:$A$41,0),MATCH('Waste Estimate from Population'!I$1,'Resin Fractions'!$A$24:$I$24,0)))*(VLOOKUP($A580,'Waste Per Capita'!$A$3:$C$18,3,FALSE))*$C580</f>
        <v>209.21272487293206</v>
      </c>
      <c r="J580" s="75">
        <f>(INDEX('Resin Fractions'!$A$24:$I$41,MATCH('Waste Estimate from Population'!$A580,'Resin Fractions'!$A$24:$A$41,0),MATCH('Waste Estimate from Population'!J$1,'Resin Fractions'!$A$24:$I$24,0)))*(VLOOKUP($A580,'Waste Per Capita'!$A$3:$C$18,3,FALSE))*$C580</f>
        <v>410.90207441108834</v>
      </c>
      <c r="K580" s="75">
        <f>(INDEX('Resin Fractions'!$A$24:$I$41,MATCH('Waste Estimate from Population'!$A580,'Resin Fractions'!$A$24:$A$41,0),MATCH('Waste Estimate from Population'!K$1,'Resin Fractions'!$A$24:$I$24,0)))*(VLOOKUP($A580,'Waste Per Capita'!$A$3:$C$18,3,FALSE))*$C580</f>
        <v>3655.3454127496025</v>
      </c>
    </row>
    <row r="581" spans="1:11" x14ac:dyDescent="0.2">
      <c r="A581" s="13">
        <v>2011</v>
      </c>
      <c r="B581" s="68" t="s">
        <v>131</v>
      </c>
      <c r="C581" s="70">
        <v>413023</v>
      </c>
      <c r="D581" s="75">
        <f>(INDEX('Resin Fractions'!$A$24:$I$41,MATCH('Waste Estimate from Population'!$A581,'Resin Fractions'!$A$24:$A$41,0),MATCH('Waste Estimate from Population'!D$1,'Resin Fractions'!$A$24:$I$24,0)))*(VLOOKUP($A581,'Waste Per Capita'!$A$3:$C$18,3,FALSE))*$C581</f>
        <v>2952.5096732574011</v>
      </c>
      <c r="E581" s="75">
        <f>(INDEX('Resin Fractions'!$A$24:$I$41,MATCH('Waste Estimate from Population'!$A581,'Resin Fractions'!$A$24:$A$41,0),MATCH('Waste Estimate from Population'!E$1,'Resin Fractions'!$A$24:$I$24,0)))*(VLOOKUP($A581,'Waste Per Capita'!$A$3:$C$18,3,FALSE))*$C581</f>
        <v>5432.7841297149753</v>
      </c>
      <c r="F581" s="75">
        <f>(INDEX('Resin Fractions'!$A$24:$I$41,MATCH('Waste Estimate from Population'!$A581,'Resin Fractions'!$A$24:$A$41,0),MATCH('Waste Estimate from Population'!F$1,'Resin Fractions'!$A$24:$I$24,0)))*(VLOOKUP($A581,'Waste Per Capita'!$A$3:$C$18,3,FALSE))*$C581</f>
        <v>7427.907075437075</v>
      </c>
      <c r="G581" s="75">
        <f>(INDEX('Resin Fractions'!$A$24:$I$41,MATCH('Waste Estimate from Population'!$A581,'Resin Fractions'!$A$24:$A$41,0),MATCH('Waste Estimate from Population'!G$1,'Resin Fractions'!$A$24:$I$24,0)))*(VLOOKUP($A581,'Waste Per Capita'!$A$3:$C$18,3,FALSE))*$C581</f>
        <v>11410.865419719514</v>
      </c>
      <c r="H581" s="75">
        <f>(INDEX('Resin Fractions'!$A$24:$I$41,MATCH('Waste Estimate from Population'!$A581,'Resin Fractions'!$A$24:$A$41,0),MATCH('Waste Estimate from Population'!H$1,'Resin Fractions'!$A$24:$I$24,0)))*(VLOOKUP($A581,'Waste Per Capita'!$A$3:$C$18,3,FALSE))*$C581</f>
        <v>656.46153892723487</v>
      </c>
      <c r="I581" s="75">
        <f>(INDEX('Resin Fractions'!$A$24:$I$41,MATCH('Waste Estimate from Population'!$A581,'Resin Fractions'!$A$24:$A$41,0),MATCH('Waste Estimate from Population'!I$1,'Resin Fractions'!$A$24:$I$24,0)))*(VLOOKUP($A581,'Waste Per Capita'!$A$3:$C$18,3,FALSE))*$C581</f>
        <v>1921.7522298993197</v>
      </c>
      <c r="J581" s="75">
        <f>(INDEX('Resin Fractions'!$A$24:$I$41,MATCH('Waste Estimate from Population'!$A581,'Resin Fractions'!$A$24:$A$41,0),MATCH('Waste Estimate from Population'!J$1,'Resin Fractions'!$A$24:$I$24,0)))*(VLOOKUP($A581,'Waste Per Capita'!$A$3:$C$18,3,FALSE))*$C581</f>
        <v>3774.3974619582541</v>
      </c>
      <c r="K581" s="75">
        <f>(INDEX('Resin Fractions'!$A$24:$I$41,MATCH('Waste Estimate from Population'!$A581,'Resin Fractions'!$A$24:$A$41,0),MATCH('Waste Estimate from Population'!K$1,'Resin Fractions'!$A$24:$I$24,0)))*(VLOOKUP($A581,'Waste Per Capita'!$A$3:$C$18,3,FALSE))*$C581</f>
        <v>33576.677528913773</v>
      </c>
    </row>
    <row r="582" spans="1:11" x14ac:dyDescent="0.2">
      <c r="A582" s="13">
        <v>2011</v>
      </c>
      <c r="B582" s="68" t="s">
        <v>132</v>
      </c>
      <c r="C582" s="70">
        <v>486076</v>
      </c>
      <c r="D582" s="75">
        <f>(INDEX('Resin Fractions'!$A$24:$I$41,MATCH('Waste Estimate from Population'!$A582,'Resin Fractions'!$A$24:$A$41,0),MATCH('Waste Estimate from Population'!D$1,'Resin Fractions'!$A$24:$I$24,0)))*(VLOOKUP($A582,'Waste Per Capita'!$A$3:$C$18,3,FALSE))*$C582</f>
        <v>3474.7316540199081</v>
      </c>
      <c r="E582" s="75">
        <f>(INDEX('Resin Fractions'!$A$24:$I$41,MATCH('Waste Estimate from Population'!$A582,'Resin Fractions'!$A$24:$A$41,0),MATCH('Waste Estimate from Population'!E$1,'Resin Fractions'!$A$24:$I$24,0)))*(VLOOKUP($A582,'Waste Per Capita'!$A$3:$C$18,3,FALSE))*$C582</f>
        <v>6393.7019939212496</v>
      </c>
      <c r="F582" s="75">
        <f>(INDEX('Resin Fractions'!$A$24:$I$41,MATCH('Waste Estimate from Population'!$A582,'Resin Fractions'!$A$24:$A$41,0),MATCH('Waste Estimate from Population'!F$1,'Resin Fractions'!$A$24:$I$24,0)))*(VLOOKUP($A582,'Waste Per Capita'!$A$3:$C$18,3,FALSE))*$C582</f>
        <v>8741.7101701361698</v>
      </c>
      <c r="G582" s="75">
        <f>(INDEX('Resin Fractions'!$A$24:$I$41,MATCH('Waste Estimate from Population'!$A582,'Resin Fractions'!$A$24:$A$41,0),MATCH('Waste Estimate from Population'!G$1,'Resin Fractions'!$A$24:$I$24,0)))*(VLOOKUP($A582,'Waste Per Capita'!$A$3:$C$18,3,FALSE))*$C582</f>
        <v>13429.149998318695</v>
      </c>
      <c r="H582" s="75">
        <f>(INDEX('Resin Fractions'!$A$24:$I$41,MATCH('Waste Estimate from Population'!$A582,'Resin Fractions'!$A$24:$A$41,0),MATCH('Waste Estimate from Population'!H$1,'Resin Fractions'!$A$24:$I$24,0)))*(VLOOKUP($A582,'Waste Per Capita'!$A$3:$C$18,3,FALSE))*$C582</f>
        <v>772.57246931912903</v>
      </c>
      <c r="I582" s="75">
        <f>(INDEX('Resin Fractions'!$A$24:$I$41,MATCH('Waste Estimate from Population'!$A582,'Resin Fractions'!$A$24:$A$41,0),MATCH('Waste Estimate from Population'!I$1,'Resin Fractions'!$A$24:$I$24,0)))*(VLOOKUP($A582,'Waste Per Capita'!$A$3:$C$18,3,FALSE))*$C582</f>
        <v>2261.6600937491176</v>
      </c>
      <c r="J582" s="75">
        <f>(INDEX('Resin Fractions'!$A$24:$I$41,MATCH('Waste Estimate from Population'!$A582,'Resin Fractions'!$A$24:$A$41,0),MATCH('Waste Estimate from Population'!J$1,'Resin Fractions'!$A$24:$I$24,0)))*(VLOOKUP($A582,'Waste Per Capita'!$A$3:$C$18,3,FALSE))*$C582</f>
        <v>4441.9899635584952</v>
      </c>
      <c r="K582" s="75">
        <f>(INDEX('Resin Fractions'!$A$24:$I$41,MATCH('Waste Estimate from Population'!$A582,'Resin Fractions'!$A$24:$A$41,0),MATCH('Waste Estimate from Population'!K$1,'Resin Fractions'!$A$24:$I$24,0)))*(VLOOKUP($A582,'Waste Per Capita'!$A$3:$C$18,3,FALSE))*$C582</f>
        <v>39515.516343022769</v>
      </c>
    </row>
    <row r="583" spans="1:11" x14ac:dyDescent="0.2">
      <c r="A583" s="13">
        <v>2011</v>
      </c>
      <c r="B583" s="68" t="s">
        <v>133</v>
      </c>
      <c r="C583" s="70">
        <v>518035</v>
      </c>
      <c r="D583" s="75">
        <f>(INDEX('Resin Fractions'!$A$24:$I$41,MATCH('Waste Estimate from Population'!$A583,'Resin Fractions'!$A$24:$A$41,0),MATCH('Waste Estimate from Population'!D$1,'Resin Fractions'!$A$24:$I$24,0)))*(VLOOKUP($A583,'Waste Per Capita'!$A$3:$C$18,3,FALSE))*$C583</f>
        <v>3703.1917074494586</v>
      </c>
      <c r="E583" s="75">
        <f>(INDEX('Resin Fractions'!$A$24:$I$41,MATCH('Waste Estimate from Population'!$A583,'Resin Fractions'!$A$24:$A$41,0),MATCH('Waste Estimate from Population'!E$1,'Resin Fractions'!$A$24:$I$24,0)))*(VLOOKUP($A583,'Waste Per Capita'!$A$3:$C$18,3,FALSE))*$C583</f>
        <v>6814.0813626284662</v>
      </c>
      <c r="F583" s="75">
        <f>(INDEX('Resin Fractions'!$A$24:$I$41,MATCH('Waste Estimate from Population'!$A583,'Resin Fractions'!$A$24:$A$41,0),MATCH('Waste Estimate from Population'!F$1,'Resin Fractions'!$A$24:$I$24,0)))*(VLOOKUP($A583,'Waste Per Capita'!$A$3:$C$18,3,FALSE))*$C583</f>
        <v>9316.4686756525552</v>
      </c>
      <c r="G583" s="75">
        <f>(INDEX('Resin Fractions'!$A$24:$I$41,MATCH('Waste Estimate from Population'!$A583,'Resin Fractions'!$A$24:$A$41,0),MATCH('Waste Estimate from Population'!G$1,'Resin Fractions'!$A$24:$I$24,0)))*(VLOOKUP($A583,'Waste Per Capita'!$A$3:$C$18,3,FALSE))*$C583</f>
        <v>14312.102879753424</v>
      </c>
      <c r="H583" s="75">
        <f>(INDEX('Resin Fractions'!$A$24:$I$41,MATCH('Waste Estimate from Population'!$A583,'Resin Fractions'!$A$24:$A$41,0),MATCH('Waste Estimate from Population'!H$1,'Resin Fractions'!$A$24:$I$24,0)))*(VLOOKUP($A583,'Waste Per Capita'!$A$3:$C$18,3,FALSE))*$C583</f>
        <v>823.36831924171327</v>
      </c>
      <c r="I583" s="75">
        <f>(INDEX('Resin Fractions'!$A$24:$I$41,MATCH('Waste Estimate from Population'!$A583,'Resin Fractions'!$A$24:$A$41,0),MATCH('Waste Estimate from Population'!I$1,'Resin Fractions'!$A$24:$I$24,0)))*(VLOOKUP($A583,'Waste Per Capita'!$A$3:$C$18,3,FALSE))*$C583</f>
        <v>2410.3619324248143</v>
      </c>
      <c r="J583" s="75">
        <f>(INDEX('Resin Fractions'!$A$24:$I$41,MATCH('Waste Estimate from Population'!$A583,'Resin Fractions'!$A$24:$A$41,0),MATCH('Waste Estimate from Population'!J$1,'Resin Fractions'!$A$24:$I$24,0)))*(VLOOKUP($A583,'Waste Per Capita'!$A$3:$C$18,3,FALSE))*$C583</f>
        <v>4734.0462618438778</v>
      </c>
      <c r="K583" s="75">
        <f>(INDEX('Resin Fractions'!$A$24:$I$41,MATCH('Waste Estimate from Population'!$A583,'Resin Fractions'!$A$24:$A$41,0),MATCH('Waste Estimate from Population'!K$1,'Resin Fractions'!$A$24:$I$24,0)))*(VLOOKUP($A583,'Waste Per Capita'!$A$3:$C$18,3,FALSE))*$C583</f>
        <v>42113.621138994313</v>
      </c>
    </row>
    <row r="584" spans="1:11" x14ac:dyDescent="0.2">
      <c r="A584" s="13">
        <v>2011</v>
      </c>
      <c r="B584" s="68" t="s">
        <v>134</v>
      </c>
      <c r="C584" s="70">
        <v>94635</v>
      </c>
      <c r="D584" s="75">
        <f>(INDEX('Resin Fractions'!$A$24:$I$41,MATCH('Waste Estimate from Population'!$A584,'Resin Fractions'!$A$24:$A$41,0),MATCH('Waste Estimate from Population'!D$1,'Resin Fractions'!$A$24:$I$24,0)))*(VLOOKUP($A584,'Waste Per Capita'!$A$3:$C$18,3,FALSE))*$C584</f>
        <v>676.50167891065189</v>
      </c>
      <c r="E584" s="75">
        <f>(INDEX('Resin Fractions'!$A$24:$I$41,MATCH('Waste Estimate from Population'!$A584,'Resin Fractions'!$A$24:$A$41,0),MATCH('Waste Estimate from Population'!E$1,'Resin Fractions'!$A$24:$I$24,0)))*(VLOOKUP($A584,'Waste Per Capita'!$A$3:$C$18,3,FALSE))*$C584</f>
        <v>1244.8012002130067</v>
      </c>
      <c r="F584" s="75">
        <f>(INDEX('Resin Fractions'!$A$24:$I$41,MATCH('Waste Estimate from Population'!$A584,'Resin Fractions'!$A$24:$A$41,0),MATCH('Waste Estimate from Population'!F$1,'Resin Fractions'!$A$24:$I$24,0)))*(VLOOKUP($A584,'Waste Per Capita'!$A$3:$C$18,3,FALSE))*$C584</f>
        <v>1701.9390834989517</v>
      </c>
      <c r="G584" s="75">
        <f>(INDEX('Resin Fractions'!$A$24:$I$41,MATCH('Waste Estimate from Population'!$A584,'Resin Fractions'!$A$24:$A$41,0),MATCH('Waste Estimate from Population'!G$1,'Resin Fractions'!$A$24:$I$24,0)))*(VLOOKUP($A584,'Waste Per Capita'!$A$3:$C$18,3,FALSE))*$C584</f>
        <v>2614.5450713281248</v>
      </c>
      <c r="H584" s="75">
        <f>(INDEX('Resin Fractions'!$A$24:$I$41,MATCH('Waste Estimate from Population'!$A584,'Resin Fractions'!$A$24:$A$41,0),MATCH('Waste Estimate from Population'!H$1,'Resin Fractions'!$A$24:$I$24,0)))*(VLOOKUP($A584,'Waste Per Capita'!$A$3:$C$18,3,FALSE))*$C584</f>
        <v>150.41350659982345</v>
      </c>
      <c r="I584" s="75">
        <f>(INDEX('Resin Fractions'!$A$24:$I$41,MATCH('Waste Estimate from Population'!$A584,'Resin Fractions'!$A$24:$A$41,0),MATCH('Waste Estimate from Population'!I$1,'Resin Fractions'!$A$24:$I$24,0)))*(VLOOKUP($A584,'Waste Per Capita'!$A$3:$C$18,3,FALSE))*$C584</f>
        <v>440.32662170514021</v>
      </c>
      <c r="J584" s="75">
        <f>(INDEX('Resin Fractions'!$A$24:$I$41,MATCH('Waste Estimate from Population'!$A584,'Resin Fractions'!$A$24:$A$41,0),MATCH('Waste Estimate from Population'!J$1,'Resin Fractions'!$A$24:$I$24,0)))*(VLOOKUP($A584,'Waste Per Capita'!$A$3:$C$18,3,FALSE))*$C584</f>
        <v>864.81891762061525</v>
      </c>
      <c r="K584" s="75">
        <f>(INDEX('Resin Fractions'!$A$24:$I$41,MATCH('Waste Estimate from Population'!$A584,'Resin Fractions'!$A$24:$A$41,0),MATCH('Waste Estimate from Population'!K$1,'Resin Fractions'!$A$24:$I$24,0)))*(VLOOKUP($A584,'Waste Per Capita'!$A$3:$C$18,3,FALSE))*$C584</f>
        <v>7693.3460798763144</v>
      </c>
    </row>
    <row r="585" spans="1:11" x14ac:dyDescent="0.2">
      <c r="A585" s="13">
        <v>2011</v>
      </c>
      <c r="B585" s="68" t="s">
        <v>135</v>
      </c>
      <c r="C585" s="70">
        <v>63295</v>
      </c>
      <c r="D585" s="75">
        <f>(INDEX('Resin Fractions'!$A$24:$I$41,MATCH('Waste Estimate from Population'!$A585,'Resin Fractions'!$A$24:$A$41,0),MATCH('Waste Estimate from Population'!D$1,'Resin Fractions'!$A$24:$I$24,0)))*(VLOOKUP($A585,'Waste Per Capita'!$A$3:$C$18,3,FALSE))*$C585</f>
        <v>452.46656909863907</v>
      </c>
      <c r="E585" s="75">
        <f>(INDEX('Resin Fractions'!$A$24:$I$41,MATCH('Waste Estimate from Population'!$A585,'Resin Fractions'!$A$24:$A$41,0),MATCH('Waste Estimate from Population'!E$1,'Resin Fractions'!$A$24:$I$24,0)))*(VLOOKUP($A585,'Waste Per Capita'!$A$3:$C$18,3,FALSE))*$C585</f>
        <v>832.56397704318965</v>
      </c>
      <c r="F585" s="75">
        <f>(INDEX('Resin Fractions'!$A$24:$I$41,MATCH('Waste Estimate from Population'!$A585,'Resin Fractions'!$A$24:$A$41,0),MATCH('Waste Estimate from Population'!F$1,'Resin Fractions'!$A$24:$I$24,0)))*(VLOOKUP($A585,'Waste Per Capita'!$A$3:$C$18,3,FALSE))*$C585</f>
        <v>1138.3128260164438</v>
      </c>
      <c r="G585" s="75">
        <f>(INDEX('Resin Fractions'!$A$24:$I$41,MATCH('Waste Estimate from Population'!$A585,'Resin Fractions'!$A$24:$A$41,0),MATCH('Waste Estimate from Population'!G$1,'Resin Fractions'!$A$24:$I$24,0)))*(VLOOKUP($A585,'Waste Per Capita'!$A$3:$C$18,3,FALSE))*$C585</f>
        <v>1748.6937210304186</v>
      </c>
      <c r="H585" s="75">
        <f>(INDEX('Resin Fractions'!$A$24:$I$41,MATCH('Waste Estimate from Population'!$A585,'Resin Fractions'!$A$24:$A$41,0),MATCH('Waste Estimate from Population'!H$1,'Resin Fractions'!$A$24:$I$24,0)))*(VLOOKUP($A585,'Waste Per Capita'!$A$3:$C$18,3,FALSE))*$C585</f>
        <v>100.6014994477289</v>
      </c>
      <c r="I585" s="75">
        <f>(INDEX('Resin Fractions'!$A$24:$I$41,MATCH('Waste Estimate from Population'!$A585,'Resin Fractions'!$A$24:$A$41,0),MATCH('Waste Estimate from Population'!I$1,'Resin Fractions'!$A$24:$I$24,0)))*(VLOOKUP($A585,'Waste Per Capita'!$A$3:$C$18,3,FALSE))*$C585</f>
        <v>294.50492440246052</v>
      </c>
      <c r="J585" s="75">
        <f>(INDEX('Resin Fractions'!$A$24:$I$41,MATCH('Waste Estimate from Population'!$A585,'Resin Fractions'!$A$24:$A$41,0),MATCH('Waste Estimate from Population'!J$1,'Resin Fractions'!$A$24:$I$24,0)))*(VLOOKUP($A585,'Waste Per Capita'!$A$3:$C$18,3,FALSE))*$C585</f>
        <v>578.41933101703216</v>
      </c>
      <c r="K585" s="75">
        <f>(INDEX('Resin Fractions'!$A$24:$I$41,MATCH('Waste Estimate from Population'!$A585,'Resin Fractions'!$A$24:$A$41,0),MATCH('Waste Estimate from Population'!K$1,'Resin Fractions'!$A$24:$I$24,0)))*(VLOOKUP($A585,'Waste Per Capita'!$A$3:$C$18,3,FALSE))*$C585</f>
        <v>5145.5628480559135</v>
      </c>
    </row>
    <row r="586" spans="1:11" x14ac:dyDescent="0.2">
      <c r="A586" s="13">
        <v>2011</v>
      </c>
      <c r="B586" s="68" t="s">
        <v>136</v>
      </c>
      <c r="C586" s="70">
        <v>13751</v>
      </c>
      <c r="D586" s="75">
        <f>(INDEX('Resin Fractions'!$A$24:$I$41,MATCH('Waste Estimate from Population'!$A586,'Resin Fractions'!$A$24:$A$41,0),MATCH('Waste Estimate from Population'!D$1,'Resin Fractions'!$A$24:$I$24,0)))*(VLOOKUP($A586,'Waste Per Capita'!$A$3:$C$18,3,FALSE))*$C586</f>
        <v>98.299514838065974</v>
      </c>
      <c r="E586" s="75">
        <f>(INDEX('Resin Fractions'!$A$24:$I$41,MATCH('Waste Estimate from Population'!$A586,'Resin Fractions'!$A$24:$A$41,0),MATCH('Waste Estimate from Population'!E$1,'Resin Fractions'!$A$24:$I$24,0)))*(VLOOKUP($A586,'Waste Per Capita'!$A$3:$C$18,3,FALSE))*$C586</f>
        <v>180.8766450481223</v>
      </c>
      <c r="F586" s="75">
        <f>(INDEX('Resin Fractions'!$A$24:$I$41,MATCH('Waste Estimate from Population'!$A586,'Resin Fractions'!$A$24:$A$41,0),MATCH('Waste Estimate from Population'!F$1,'Resin Fractions'!$A$24:$I$24,0)))*(VLOOKUP($A586,'Waste Per Capita'!$A$3:$C$18,3,FALSE))*$C586</f>
        <v>247.30136141167736</v>
      </c>
      <c r="G586" s="75">
        <f>(INDEX('Resin Fractions'!$A$24:$I$41,MATCH('Waste Estimate from Population'!$A586,'Resin Fractions'!$A$24:$A$41,0),MATCH('Waste Estimate from Population'!G$1,'Resin Fractions'!$A$24:$I$24,0)))*(VLOOKUP($A586,'Waste Per Capita'!$A$3:$C$18,3,FALSE))*$C586</f>
        <v>379.90816585653346</v>
      </c>
      <c r="H586" s="75">
        <f>(INDEX('Resin Fractions'!$A$24:$I$41,MATCH('Waste Estimate from Population'!$A586,'Resin Fractions'!$A$24:$A$41,0),MATCH('Waste Estimate from Population'!H$1,'Resin Fractions'!$A$24:$I$24,0)))*(VLOOKUP($A586,'Waste Per Capita'!$A$3:$C$18,3,FALSE))*$C586</f>
        <v>21.855932046855521</v>
      </c>
      <c r="I586" s="75">
        <f>(INDEX('Resin Fractions'!$A$24:$I$41,MATCH('Waste Estimate from Population'!$A586,'Resin Fractions'!$A$24:$A$41,0),MATCH('Waste Estimate from Population'!I$1,'Resin Fractions'!$A$24:$I$24,0)))*(VLOOKUP($A586,'Waste Per Capita'!$A$3:$C$18,3,FALSE))*$C586</f>
        <v>63.981945105588657</v>
      </c>
      <c r="J586" s="75">
        <f>(INDEX('Resin Fractions'!$A$24:$I$41,MATCH('Waste Estimate from Population'!$A586,'Resin Fractions'!$A$24:$A$41,0),MATCH('Waste Estimate from Population'!J$1,'Resin Fractions'!$A$24:$I$24,0)))*(VLOOKUP($A586,'Waste Per Capita'!$A$3:$C$18,3,FALSE))*$C586</f>
        <v>125.66307324141258</v>
      </c>
      <c r="K586" s="75">
        <f>(INDEX('Resin Fractions'!$A$24:$I$41,MATCH('Waste Estimate from Population'!$A586,'Resin Fractions'!$A$24:$A$41,0),MATCH('Waste Estimate from Population'!K$1,'Resin Fractions'!$A$24:$I$24,0)))*(VLOOKUP($A586,'Waste Per Capita'!$A$3:$C$18,3,FALSE))*$C586</f>
        <v>1117.886637548256</v>
      </c>
    </row>
    <row r="587" spans="1:11" x14ac:dyDescent="0.2">
      <c r="A587" s="13">
        <v>2011</v>
      </c>
      <c r="B587" s="68" t="s">
        <v>137</v>
      </c>
      <c r="C587" s="70">
        <v>445960</v>
      </c>
      <c r="D587" s="75">
        <f>(INDEX('Resin Fractions'!$A$24:$I$41,MATCH('Waste Estimate from Population'!$A587,'Resin Fractions'!$A$24:$A$41,0),MATCH('Waste Estimate from Population'!D$1,'Resin Fractions'!$A$24:$I$24,0)))*(VLOOKUP($A587,'Waste Per Capita'!$A$3:$C$18,3,FALSE))*$C587</f>
        <v>3187.960994631947</v>
      </c>
      <c r="E587" s="75">
        <f>(INDEX('Resin Fractions'!$A$24:$I$41,MATCH('Waste Estimate from Population'!$A587,'Resin Fractions'!$A$24:$A$41,0),MATCH('Waste Estimate from Population'!E$1,'Resin Fractions'!$A$24:$I$24,0)))*(VLOOKUP($A587,'Waste Per Capita'!$A$3:$C$18,3,FALSE))*$C587</f>
        <v>5866.0278252971148</v>
      </c>
      <c r="F587" s="75">
        <f>(INDEX('Resin Fractions'!$A$24:$I$41,MATCH('Waste Estimate from Population'!$A587,'Resin Fractions'!$A$24:$A$41,0),MATCH('Waste Estimate from Population'!F$1,'Resin Fractions'!$A$24:$I$24,0)))*(VLOOKUP($A587,'Waste Per Capita'!$A$3:$C$18,3,FALSE))*$C587</f>
        <v>8020.2541731620704</v>
      </c>
      <c r="G587" s="75">
        <f>(INDEX('Resin Fractions'!$A$24:$I$41,MATCH('Waste Estimate from Population'!$A587,'Resin Fractions'!$A$24:$A$41,0),MATCH('Waste Estimate from Population'!G$1,'Resin Fractions'!$A$24:$I$24,0)))*(VLOOKUP($A587,'Waste Per Capita'!$A$3:$C$18,3,FALSE))*$C587</f>
        <v>12320.838167797227</v>
      </c>
      <c r="H587" s="75">
        <f>(INDEX('Resin Fractions'!$A$24:$I$41,MATCH('Waste Estimate from Population'!$A587,'Resin Fractions'!$A$24:$A$41,0),MATCH('Waste Estimate from Population'!H$1,'Resin Fractions'!$A$24:$I$24,0)))*(VLOOKUP($A587,'Waste Per Capita'!$A$3:$C$18,3,FALSE))*$C587</f>
        <v>708.81182863905804</v>
      </c>
      <c r="I587" s="75">
        <f>(INDEX('Resin Fractions'!$A$24:$I$41,MATCH('Waste Estimate from Population'!$A587,'Resin Fractions'!$A$24:$A$41,0),MATCH('Waste Estimate from Population'!I$1,'Resin Fractions'!$A$24:$I$24,0)))*(VLOOKUP($A587,'Waste Per Capita'!$A$3:$C$18,3,FALSE))*$C587</f>
        <v>2075.004598886504</v>
      </c>
      <c r="J587" s="75">
        <f>(INDEX('Resin Fractions'!$A$24:$I$41,MATCH('Waste Estimate from Population'!$A587,'Resin Fractions'!$A$24:$A$41,0),MATCH('Waste Estimate from Population'!J$1,'Resin Fractions'!$A$24:$I$24,0)))*(VLOOKUP($A587,'Waste Per Capita'!$A$3:$C$18,3,FALSE))*$C587</f>
        <v>4075.3911819315217</v>
      </c>
      <c r="K587" s="75">
        <f>(INDEX('Resin Fractions'!$A$24:$I$41,MATCH('Waste Estimate from Population'!$A587,'Resin Fractions'!$A$24:$A$41,0),MATCH('Waste Estimate from Population'!K$1,'Resin Fractions'!$A$24:$I$24,0)))*(VLOOKUP($A587,'Waste Per Capita'!$A$3:$C$18,3,FALSE))*$C587</f>
        <v>36254.288770345447</v>
      </c>
    </row>
    <row r="588" spans="1:11" x14ac:dyDescent="0.2">
      <c r="A588" s="13">
        <v>2011</v>
      </c>
      <c r="B588" s="68" t="s">
        <v>138</v>
      </c>
      <c r="C588" s="70">
        <v>55259</v>
      </c>
      <c r="D588" s="75">
        <f>(INDEX('Resin Fractions'!$A$24:$I$41,MATCH('Waste Estimate from Population'!$A588,'Resin Fractions'!$A$24:$A$41,0),MATCH('Waste Estimate from Population'!D$1,'Resin Fractions'!$A$24:$I$24,0)))*(VLOOKUP($A588,'Waste Per Capita'!$A$3:$C$18,3,FALSE))*$C588</f>
        <v>395.020935963689</v>
      </c>
      <c r="E588" s="75">
        <f>(INDEX('Resin Fractions'!$A$24:$I$41,MATCH('Waste Estimate from Population'!$A588,'Resin Fractions'!$A$24:$A$41,0),MATCH('Waste Estimate from Population'!E$1,'Resin Fractions'!$A$24:$I$24,0)))*(VLOOKUP($A588,'Waste Per Capita'!$A$3:$C$18,3,FALSE))*$C588</f>
        <v>726.86077585006115</v>
      </c>
      <c r="F588" s="75">
        <f>(INDEX('Resin Fractions'!$A$24:$I$41,MATCH('Waste Estimate from Population'!$A588,'Resin Fractions'!$A$24:$A$41,0),MATCH('Waste Estimate from Population'!F$1,'Resin Fractions'!$A$24:$I$24,0)))*(VLOOKUP($A588,'Waste Per Capita'!$A$3:$C$18,3,FALSE))*$C588</f>
        <v>993.79142827778924</v>
      </c>
      <c r="G588" s="75">
        <f>(INDEX('Resin Fractions'!$A$24:$I$41,MATCH('Waste Estimate from Population'!$A588,'Resin Fractions'!$A$24:$A$41,0),MATCH('Waste Estimate from Population'!G$1,'Resin Fractions'!$A$24:$I$24,0)))*(VLOOKUP($A588,'Waste Per Capita'!$A$3:$C$18,3,FALSE))*$C588</f>
        <v>1526.677720679673</v>
      </c>
      <c r="H588" s="75">
        <f>(INDEX('Resin Fractions'!$A$24:$I$41,MATCH('Waste Estimate from Population'!$A588,'Resin Fractions'!$A$24:$A$41,0),MATCH('Waste Estimate from Population'!H$1,'Resin Fractions'!$A$24:$I$24,0)))*(VLOOKUP($A588,'Waste Per Capita'!$A$3:$C$18,3,FALSE))*$C588</f>
        <v>87.829026905475175</v>
      </c>
      <c r="I588" s="75">
        <f>(INDEX('Resin Fractions'!$A$24:$I$41,MATCH('Waste Estimate from Population'!$A588,'Resin Fractions'!$A$24:$A$41,0),MATCH('Waste Estimate from Population'!I$1,'Resin Fractions'!$A$24:$I$24,0)))*(VLOOKUP($A588,'Waste Per Capita'!$A$3:$C$18,3,FALSE))*$C588</f>
        <v>257.11426838700629</v>
      </c>
      <c r="J588" s="75">
        <f>(INDEX('Resin Fractions'!$A$24:$I$41,MATCH('Waste Estimate from Population'!$A588,'Resin Fractions'!$A$24:$A$41,0),MATCH('Waste Estimate from Population'!J$1,'Resin Fractions'!$A$24:$I$24,0)))*(VLOOKUP($A588,'Waste Per Capita'!$A$3:$C$18,3,FALSE))*$C588</f>
        <v>504.98260230144848</v>
      </c>
      <c r="K588" s="75">
        <f>(INDEX('Resin Fractions'!$A$24:$I$41,MATCH('Waste Estimate from Population'!$A588,'Resin Fractions'!$A$24:$A$41,0),MATCH('Waste Estimate from Population'!K$1,'Resin Fractions'!$A$24:$I$24,0)))*(VLOOKUP($A588,'Waste Per Capita'!$A$3:$C$18,3,FALSE))*$C588</f>
        <v>4492.276758365143</v>
      </c>
    </row>
    <row r="589" spans="1:11" x14ac:dyDescent="0.2">
      <c r="A589" s="13">
        <v>2011</v>
      </c>
      <c r="B589" s="68" t="s">
        <v>139</v>
      </c>
      <c r="C589" s="70">
        <v>829960</v>
      </c>
      <c r="D589" s="75">
        <f>(INDEX('Resin Fractions'!$A$24:$I$41,MATCH('Waste Estimate from Population'!$A589,'Resin Fractions'!$A$24:$A$41,0),MATCH('Waste Estimate from Population'!D$1,'Resin Fractions'!$A$24:$I$24,0)))*(VLOOKUP($A589,'Waste Per Capita'!$A$3:$C$18,3,FALSE))*$C589</f>
        <v>5932.9987153662451</v>
      </c>
      <c r="E589" s="75">
        <f>(INDEX('Resin Fractions'!$A$24:$I$41,MATCH('Waste Estimate from Population'!$A589,'Resin Fractions'!$A$24:$A$41,0),MATCH('Waste Estimate from Population'!E$1,'Resin Fractions'!$A$24:$I$24,0)))*(VLOOKUP($A589,'Waste Per Capita'!$A$3:$C$18,3,FALSE))*$C589</f>
        <v>10917.051874346564</v>
      </c>
      <c r="F589" s="75">
        <f>(INDEX('Resin Fractions'!$A$24:$I$41,MATCH('Waste Estimate from Population'!$A589,'Resin Fractions'!$A$24:$A$41,0),MATCH('Waste Estimate from Population'!F$1,'Resin Fractions'!$A$24:$I$24,0)))*(VLOOKUP($A589,'Waste Per Capita'!$A$3:$C$18,3,FALSE))*$C589</f>
        <v>14926.204488199821</v>
      </c>
      <c r="G589" s="75">
        <f>(INDEX('Resin Fractions'!$A$24:$I$41,MATCH('Waste Estimate from Population'!$A589,'Resin Fractions'!$A$24:$A$41,0),MATCH('Waste Estimate from Population'!G$1,'Resin Fractions'!$A$24:$I$24,0)))*(VLOOKUP($A589,'Waste Per Capita'!$A$3:$C$18,3,FALSE))*$C589</f>
        <v>22929.865561361978</v>
      </c>
      <c r="H589" s="75">
        <f>(INDEX('Resin Fractions'!$A$24:$I$41,MATCH('Waste Estimate from Population'!$A589,'Resin Fractions'!$A$24:$A$41,0),MATCH('Waste Estimate from Population'!H$1,'Resin Fractions'!$A$24:$I$24,0)))*(VLOOKUP($A589,'Waste Per Capita'!$A$3:$C$18,3,FALSE))*$C589</f>
        <v>1319.1440158249006</v>
      </c>
      <c r="I589" s="75">
        <f>(INDEX('Resin Fractions'!$A$24:$I$41,MATCH('Waste Estimate from Population'!$A589,'Resin Fractions'!$A$24:$A$41,0),MATCH('Waste Estimate from Population'!I$1,'Resin Fractions'!$A$24:$I$24,0)))*(VLOOKUP($A589,'Waste Per Capita'!$A$3:$C$18,3,FALSE))*$C589</f>
        <v>3861.7158868325478</v>
      </c>
      <c r="J589" s="75">
        <f>(INDEX('Resin Fractions'!$A$24:$I$41,MATCH('Waste Estimate from Population'!$A589,'Resin Fractions'!$A$24:$A$41,0),MATCH('Waste Estimate from Population'!J$1,'Resin Fractions'!$A$24:$I$24,0)))*(VLOOKUP($A589,'Waste Per Capita'!$A$3:$C$18,3,FALSE))*$C589</f>
        <v>7584.5628876040137</v>
      </c>
      <c r="K589" s="75">
        <f>(INDEX('Resin Fractions'!$A$24:$I$41,MATCH('Waste Estimate from Population'!$A589,'Resin Fractions'!$A$24:$A$41,0),MATCH('Waste Estimate from Population'!K$1,'Resin Fractions'!$A$24:$I$24,0)))*(VLOOKUP($A589,'Waste Per Capita'!$A$3:$C$18,3,FALSE))*$C589</f>
        <v>67471.543429536076</v>
      </c>
    </row>
    <row r="590" spans="1:11" x14ac:dyDescent="0.2">
      <c r="A590" s="13">
        <v>2011</v>
      </c>
      <c r="B590" s="68" t="s">
        <v>140</v>
      </c>
      <c r="C590" s="70">
        <v>203156</v>
      </c>
      <c r="D590" s="75">
        <f>(INDEX('Resin Fractions'!$A$24:$I$41,MATCH('Waste Estimate from Population'!$A590,'Resin Fractions'!$A$24:$A$41,0),MATCH('Waste Estimate from Population'!D$1,'Resin Fractions'!$A$24:$I$24,0)))*(VLOOKUP($A590,'Waste Per Capita'!$A$3:$C$18,3,FALSE))*$C590</f>
        <v>1452.2679249830653</v>
      </c>
      <c r="E590" s="75">
        <f>(INDEX('Resin Fractions'!$A$24:$I$41,MATCH('Waste Estimate from Population'!$A590,'Resin Fractions'!$A$24:$A$41,0),MATCH('Waste Estimate from Population'!E$1,'Resin Fractions'!$A$24:$I$24,0)))*(VLOOKUP($A590,'Waste Per Capita'!$A$3:$C$18,3,FALSE))*$C590</f>
        <v>2672.2547961163796</v>
      </c>
      <c r="F590" s="75">
        <f>(INDEX('Resin Fractions'!$A$24:$I$41,MATCH('Waste Estimate from Population'!$A590,'Resin Fractions'!$A$24:$A$41,0),MATCH('Waste Estimate from Population'!F$1,'Resin Fractions'!$A$24:$I$24,0)))*(VLOOKUP($A590,'Waste Per Capita'!$A$3:$C$18,3,FALSE))*$C590</f>
        <v>3653.6074015672116</v>
      </c>
      <c r="G590" s="75">
        <f>(INDEX('Resin Fractions'!$A$24:$I$41,MATCH('Waste Estimate from Population'!$A590,'Resin Fractions'!$A$24:$A$41,0),MATCH('Waste Estimate from Population'!G$1,'Resin Fractions'!$A$24:$I$24,0)))*(VLOOKUP($A590,'Waste Per Capita'!$A$3:$C$18,3,FALSE))*$C590</f>
        <v>5612.7280447058338</v>
      </c>
      <c r="H590" s="75">
        <f>(INDEX('Resin Fractions'!$A$24:$I$41,MATCH('Waste Estimate from Population'!$A590,'Resin Fractions'!$A$24:$A$41,0),MATCH('Waste Estimate from Population'!H$1,'Resin Fractions'!$A$24:$I$24,0)))*(VLOOKUP($A590,'Waste Per Capita'!$A$3:$C$18,3,FALSE))*$C590</f>
        <v>322.89751515605991</v>
      </c>
      <c r="I590" s="75">
        <f>(INDEX('Resin Fractions'!$A$24:$I$41,MATCH('Waste Estimate from Population'!$A590,'Resin Fractions'!$A$24:$A$41,0),MATCH('Waste Estimate from Population'!I$1,'Resin Fractions'!$A$24:$I$24,0)))*(VLOOKUP($A590,'Waste Per Capita'!$A$3:$C$18,3,FALSE))*$C590</f>
        <v>945.26332920303764</v>
      </c>
      <c r="J590" s="75">
        <f>(INDEX('Resin Fractions'!$A$24:$I$41,MATCH('Waste Estimate from Population'!$A590,'Resin Fractions'!$A$24:$A$41,0),MATCH('Waste Estimate from Population'!J$1,'Resin Fractions'!$A$24:$I$24,0)))*(VLOOKUP($A590,'Waste Per Capita'!$A$3:$C$18,3,FALSE))*$C590</f>
        <v>1856.5346016604185</v>
      </c>
      <c r="K590" s="75">
        <f>(INDEX('Resin Fractions'!$A$24:$I$41,MATCH('Waste Estimate from Population'!$A590,'Resin Fractions'!$A$24:$A$41,0),MATCH('Waste Estimate from Population'!K$1,'Resin Fractions'!$A$24:$I$24,0)))*(VLOOKUP($A590,'Waste Per Capita'!$A$3:$C$18,3,FALSE))*$C590</f>
        <v>16515.553613392007</v>
      </c>
    </row>
    <row r="591" spans="1:11" x14ac:dyDescent="0.2">
      <c r="A591" s="13">
        <v>2011</v>
      </c>
      <c r="B591" s="68" t="s">
        <v>141</v>
      </c>
      <c r="C591" s="70">
        <v>72635</v>
      </c>
      <c r="D591" s="75">
        <f>(INDEX('Resin Fractions'!$A$24:$I$41,MATCH('Waste Estimate from Population'!$A591,'Resin Fractions'!$A$24:$A$41,0),MATCH('Waste Estimate from Population'!D$1,'Resin Fractions'!$A$24:$I$24,0)))*(VLOOKUP($A591,'Waste Per Capita'!$A$3:$C$18,3,FALSE))*$C591</f>
        <v>519.23389282691596</v>
      </c>
      <c r="E591" s="75">
        <f>(INDEX('Resin Fractions'!$A$24:$I$41,MATCH('Waste Estimate from Population'!$A591,'Resin Fractions'!$A$24:$A$41,0),MATCH('Waste Estimate from Population'!E$1,'Resin Fractions'!$A$24:$I$24,0)))*(VLOOKUP($A591,'Waste Per Capita'!$A$3:$C$18,3,FALSE))*$C591</f>
        <v>955.41961406954863</v>
      </c>
      <c r="F591" s="75">
        <f>(INDEX('Resin Fractions'!$A$24:$I$41,MATCH('Waste Estimate from Population'!$A591,'Resin Fractions'!$A$24:$A$41,0),MATCH('Waste Estimate from Population'!F$1,'Resin Fractions'!$A$24:$I$24,0)))*(VLOOKUP($A591,'Waste Per Capita'!$A$3:$C$18,3,FALSE))*$C591</f>
        <v>1306.2856800332474</v>
      </c>
      <c r="G591" s="75">
        <f>(INDEX('Resin Fractions'!$A$24:$I$41,MATCH('Waste Estimate from Population'!$A591,'Resin Fractions'!$A$24:$A$41,0),MATCH('Waste Estimate from Population'!G$1,'Resin Fractions'!$A$24:$I$24,0)))*(VLOOKUP($A591,'Waste Per Capita'!$A$3:$C$18,3,FALSE))*$C591</f>
        <v>2006.736210238478</v>
      </c>
      <c r="H591" s="75">
        <f>(INDEX('Resin Fractions'!$A$24:$I$41,MATCH('Waste Estimate from Population'!$A591,'Resin Fractions'!$A$24:$A$41,0),MATCH('Waste Estimate from Population'!H$1,'Resin Fractions'!$A$24:$I$24,0)))*(VLOOKUP($A591,'Waste Per Capita'!$A$3:$C$18,3,FALSE))*$C591</f>
        <v>115.44655837563455</v>
      </c>
      <c r="I591" s="75">
        <f>(INDEX('Resin Fractions'!$A$24:$I$41,MATCH('Waste Estimate from Population'!$A591,'Resin Fractions'!$A$24:$A$41,0),MATCH('Waste Estimate from Population'!I$1,'Resin Fractions'!$A$24:$I$24,0)))*(VLOOKUP($A591,'Waste Per Capita'!$A$3:$C$18,3,FALSE))*$C591</f>
        <v>337.96295416656477</v>
      </c>
      <c r="J591" s="75">
        <f>(INDEX('Resin Fractions'!$A$24:$I$41,MATCH('Waste Estimate from Population'!$A591,'Resin Fractions'!$A$24:$A$41,0),MATCH('Waste Estimate from Population'!J$1,'Resin Fractions'!$A$24:$I$24,0)))*(VLOOKUP($A591,'Waste Per Capita'!$A$3:$C$18,3,FALSE))*$C591</f>
        <v>663.77262198312872</v>
      </c>
      <c r="K591" s="75">
        <f>(INDEX('Resin Fractions'!$A$24:$I$41,MATCH('Waste Estimate from Population'!$A591,'Resin Fractions'!$A$24:$A$41,0),MATCH('Waste Estimate from Population'!K$1,'Resin Fractions'!$A$24:$I$24,0)))*(VLOOKUP($A591,'Waste Per Capita'!$A$3:$C$18,3,FALSE))*$C591</f>
        <v>5904.8575316935185</v>
      </c>
    </row>
    <row r="592" spans="1:11" x14ac:dyDescent="0.2">
      <c r="A592" s="13">
        <v>2011</v>
      </c>
      <c r="B592" s="68" t="s">
        <v>142</v>
      </c>
      <c r="C592" s="71">
        <v>37561624</v>
      </c>
      <c r="D592" s="75">
        <f>(INDEX('Resin Fractions'!$A$24:$I$41,MATCH('Waste Estimate from Population'!$A592,'Resin Fractions'!$A$24:$A$41,0),MATCH('Waste Estimate from Population'!D$1,'Resin Fractions'!$A$24:$I$24,0)))*(VLOOKUP($A592,'Waste Per Capita'!$A$3:$C$18,3,FALSE))*$C592</f>
        <v>268510.61128135084</v>
      </c>
      <c r="E592" s="75">
        <f>(INDEX('Resin Fractions'!$A$24:$I$41,MATCH('Waste Estimate from Population'!$A592,'Resin Fractions'!$A$24:$A$41,0),MATCH('Waste Estimate from Population'!E$1,'Resin Fractions'!$A$24:$I$24,0)))*(VLOOKUP($A592,'Waste Per Capita'!$A$3:$C$18,3,FALSE))*$C592</f>
        <v>494074.65142018994</v>
      </c>
      <c r="F592" s="75">
        <f>(INDEX('Resin Fractions'!$A$24:$I$41,MATCH('Waste Estimate from Population'!$A592,'Resin Fractions'!$A$24:$A$41,0),MATCH('Waste Estimate from Population'!F$1,'Resin Fractions'!$A$24:$I$24,0)))*(VLOOKUP($A592,'Waste Per Capita'!$A$3:$C$18,3,FALSE))*$C592</f>
        <v>675517.47160450392</v>
      </c>
      <c r="G592" s="75">
        <f>(INDEX('Resin Fractions'!$A$24:$I$41,MATCH('Waste Estimate from Population'!$A592,'Resin Fractions'!$A$24:$A$41,0),MATCH('Waste Estimate from Population'!G$1,'Resin Fractions'!$A$24:$I$24,0)))*(VLOOKUP($A592,'Waste Per Capita'!$A$3:$C$18,3,FALSE))*$C592</f>
        <v>1037740.3592780706</v>
      </c>
      <c r="H592" s="75">
        <f>(INDEX('Resin Fractions'!$A$24:$I$41,MATCH('Waste Estimate from Population'!$A592,'Resin Fractions'!$A$24:$A$41,0),MATCH('Waste Estimate from Population'!H$1,'Resin Fractions'!$A$24:$I$24,0)))*(VLOOKUP($A592,'Waste Per Capita'!$A$3:$C$18,3,FALSE))*$C592</f>
        <v>59700.698255656855</v>
      </c>
      <c r="I592" s="75">
        <f>(INDEX('Resin Fractions'!$A$24:$I$41,MATCH('Waste Estimate from Population'!$A592,'Resin Fractions'!$A$24:$A$41,0),MATCH('Waste Estimate from Population'!I$1,'Resin Fractions'!$A$24:$I$24,0)))*(VLOOKUP($A592,'Waste Per Capita'!$A$3:$C$18,3,FALSE))*$C592</f>
        <v>174770.25415204433</v>
      </c>
      <c r="J592" s="75">
        <f>(INDEX('Resin Fractions'!$A$24:$I$41,MATCH('Waste Estimate from Population'!$A592,'Resin Fractions'!$A$24:$A$41,0),MATCH('Waste Estimate from Population'!J$1,'Resin Fractions'!$A$24:$I$24,0)))*(VLOOKUP($A592,'Waste Per Capita'!$A$3:$C$18,3,FALSE))*$C592</f>
        <v>343255.69833309582</v>
      </c>
      <c r="K592" s="75">
        <f>(INDEX('Resin Fractions'!$A$24:$I$41,MATCH('Waste Estimate from Population'!$A592,'Resin Fractions'!$A$24:$A$41,0),MATCH('Waste Estimate from Population'!K$1,'Resin Fractions'!$A$24:$I$24,0)))*(VLOOKUP($A592,'Waste Per Capita'!$A$3:$C$18,3,FALSE))*$C592</f>
        <v>3053569.7443249128</v>
      </c>
    </row>
    <row r="593" spans="1:11" x14ac:dyDescent="0.2">
      <c r="A593" s="13">
        <v>2010</v>
      </c>
      <c r="B593" s="68" t="s">
        <v>84</v>
      </c>
      <c r="C593" s="70">
        <v>1510271</v>
      </c>
      <c r="D593" s="75">
        <f>(INDEX('Resin Fractions'!$A$24:$I$41,MATCH('Waste Estimate from Population'!$A593,'Resin Fractions'!$A$24:$A$41,0),MATCH('Waste Estimate from Population'!D$1,'Resin Fractions'!$A$24:$I$24,0)))*(VLOOKUP($A593,'Waste Per Capita'!$A$3:$C$18,3,FALSE))*$C593</f>
        <v>11111.776225860178</v>
      </c>
      <c r="E593" s="75">
        <f>(INDEX('Resin Fractions'!$A$24:$I$41,MATCH('Waste Estimate from Population'!$A593,'Resin Fractions'!$A$24:$A$41,0),MATCH('Waste Estimate from Population'!E$1,'Resin Fractions'!$A$24:$I$24,0)))*(VLOOKUP($A593,'Waste Per Capita'!$A$3:$C$18,3,FALSE))*$C593</f>
        <v>20611.236559402041</v>
      </c>
      <c r="F593" s="75">
        <f>(INDEX('Resin Fractions'!$A$24:$I$41,MATCH('Waste Estimate from Population'!$A593,'Resin Fractions'!$A$24:$A$41,0),MATCH('Waste Estimate from Population'!F$1,'Resin Fractions'!$A$24:$I$24,0)))*(VLOOKUP($A593,'Waste Per Capita'!$A$3:$C$18,3,FALSE))*$C593</f>
        <v>28325.385515588525</v>
      </c>
      <c r="G593" s="75">
        <f>(INDEX('Resin Fractions'!$A$24:$I$41,MATCH('Waste Estimate from Population'!$A593,'Resin Fractions'!$A$24:$A$41,0),MATCH('Waste Estimate from Population'!G$1,'Resin Fractions'!$A$24:$I$24,0)))*(VLOOKUP($A593,'Waste Per Capita'!$A$3:$C$18,3,FALSE))*$C593</f>
        <v>43048.541222490661</v>
      </c>
      <c r="H593" s="75">
        <f>(INDEX('Resin Fractions'!$A$24:$I$41,MATCH('Waste Estimate from Population'!$A593,'Resin Fractions'!$A$24:$A$41,0),MATCH('Waste Estimate from Population'!H$1,'Resin Fractions'!$A$24:$I$24,0)))*(VLOOKUP($A593,'Waste Per Capita'!$A$3:$C$18,3,FALSE))*$C593</f>
        <v>2515.5308216981948</v>
      </c>
      <c r="I593" s="75">
        <f>(INDEX('Resin Fractions'!$A$24:$I$41,MATCH('Waste Estimate from Population'!$A593,'Resin Fractions'!$A$24:$A$41,0),MATCH('Waste Estimate from Population'!I$1,'Resin Fractions'!$A$24:$I$24,0)))*(VLOOKUP($A593,'Waste Per Capita'!$A$3:$C$18,3,FALSE))*$C593</f>
        <v>7322.170785653444</v>
      </c>
      <c r="J593" s="75">
        <f>(INDEX('Resin Fractions'!$A$24:$I$41,MATCH('Waste Estimate from Population'!$A593,'Resin Fractions'!$A$24:$A$41,0),MATCH('Waste Estimate from Population'!J$1,'Resin Fractions'!$A$24:$I$24,0)))*(VLOOKUP($A593,'Waste Per Capita'!$A$3:$C$18,3,FALSE))*$C593</f>
        <v>14557.749349866013</v>
      </c>
      <c r="K593" s="75">
        <f>(INDEX('Resin Fractions'!$A$24:$I$41,MATCH('Waste Estimate from Population'!$A593,'Resin Fractions'!$A$24:$A$41,0),MATCH('Waste Estimate from Population'!K$1,'Resin Fractions'!$A$24:$I$24,0)))*(VLOOKUP($A593,'Waste Per Capita'!$A$3:$C$18,3,FALSE))*$C593</f>
        <v>127492.39048055909</v>
      </c>
    </row>
    <row r="594" spans="1:11" x14ac:dyDescent="0.2">
      <c r="A594" s="13">
        <v>2010</v>
      </c>
      <c r="B594" s="68" t="s">
        <v>85</v>
      </c>
      <c r="C594" s="70">
        <v>1175</v>
      </c>
      <c r="D594" s="75">
        <f>(INDEX('Resin Fractions'!$A$24:$I$41,MATCH('Waste Estimate from Population'!$A594,'Resin Fractions'!$A$24:$A$41,0),MATCH('Waste Estimate from Population'!D$1,'Resin Fractions'!$A$24:$I$24,0)))*(VLOOKUP($A594,'Waste Per Capita'!$A$3:$C$18,3,FALSE))*$C594</f>
        <v>8.6450293128754438</v>
      </c>
      <c r="E594" s="75">
        <f>(INDEX('Resin Fractions'!$A$24:$I$41,MATCH('Waste Estimate from Population'!$A594,'Resin Fractions'!$A$24:$A$41,0),MATCH('Waste Estimate from Population'!E$1,'Resin Fractions'!$A$24:$I$24,0)))*(VLOOKUP($A594,'Waste Per Capita'!$A$3:$C$18,3,FALSE))*$C594</f>
        <v>16.035667080475889</v>
      </c>
      <c r="F594" s="75">
        <f>(INDEX('Resin Fractions'!$A$24:$I$41,MATCH('Waste Estimate from Population'!$A594,'Resin Fractions'!$A$24:$A$41,0),MATCH('Waste Estimate from Population'!F$1,'Resin Fractions'!$A$24:$I$24,0)))*(VLOOKUP($A594,'Waste Per Capita'!$A$3:$C$18,3,FALSE))*$C594</f>
        <v>22.037321765972145</v>
      </c>
      <c r="G594" s="75">
        <f>(INDEX('Resin Fractions'!$A$24:$I$41,MATCH('Waste Estimate from Population'!$A594,'Resin Fractions'!$A$24:$A$41,0),MATCH('Waste Estimate from Population'!G$1,'Resin Fractions'!$A$24:$I$24,0)))*(VLOOKUP($A594,'Waste Per Capita'!$A$3:$C$18,3,FALSE))*$C594</f>
        <v>33.492026223390724</v>
      </c>
      <c r="H594" s="75">
        <f>(INDEX('Resin Fractions'!$A$24:$I$41,MATCH('Waste Estimate from Population'!$A594,'Resin Fractions'!$A$24:$A$41,0),MATCH('Waste Estimate from Population'!H$1,'Resin Fractions'!$A$24:$I$24,0)))*(VLOOKUP($A594,'Waste Per Capita'!$A$3:$C$18,3,FALSE))*$C594</f>
        <v>1.9570982396506182</v>
      </c>
      <c r="I594" s="75">
        <f>(INDEX('Resin Fractions'!$A$24:$I$41,MATCH('Waste Estimate from Population'!$A594,'Resin Fractions'!$A$24:$A$41,0),MATCH('Waste Estimate from Population'!I$1,'Resin Fractions'!$A$24:$I$24,0)))*(VLOOKUP($A594,'Waste Per Capita'!$A$3:$C$18,3,FALSE))*$C594</f>
        <v>5.6966932909012993</v>
      </c>
      <c r="J594" s="75">
        <f>(INDEX('Resin Fractions'!$A$24:$I$41,MATCH('Waste Estimate from Population'!$A594,'Resin Fractions'!$A$24:$A$41,0),MATCH('Waste Estimate from Population'!J$1,'Resin Fractions'!$A$24:$I$24,0)))*(VLOOKUP($A594,'Waste Per Capita'!$A$3:$C$18,3,FALSE))*$C594</f>
        <v>11.326017308213272</v>
      </c>
      <c r="K594" s="75">
        <f>(INDEX('Resin Fractions'!$A$24:$I$41,MATCH('Waste Estimate from Population'!$A594,'Resin Fractions'!$A$24:$A$41,0),MATCH('Waste Estimate from Population'!K$1,'Resin Fractions'!$A$24:$I$24,0)))*(VLOOKUP($A594,'Waste Per Capita'!$A$3:$C$18,3,FALSE))*$C594</f>
        <v>99.18985322147941</v>
      </c>
    </row>
    <row r="595" spans="1:11" x14ac:dyDescent="0.2">
      <c r="A595" s="13">
        <v>2010</v>
      </c>
      <c r="B595" s="68" t="s">
        <v>86</v>
      </c>
      <c r="C595" s="70">
        <v>38091</v>
      </c>
      <c r="D595" s="75">
        <f>(INDEX('Resin Fractions'!$A$24:$I$41,MATCH('Waste Estimate from Population'!$A595,'Resin Fractions'!$A$24:$A$41,0),MATCH('Waste Estimate from Population'!D$1,'Resin Fractions'!$A$24:$I$24,0)))*(VLOOKUP($A595,'Waste Per Capita'!$A$3:$C$18,3,FALSE))*$C595</f>
        <v>280.25345664403278</v>
      </c>
      <c r="E595" s="75">
        <f>(INDEX('Resin Fractions'!$A$24:$I$41,MATCH('Waste Estimate from Population'!$A595,'Resin Fractions'!$A$24:$A$41,0),MATCH('Waste Estimate from Population'!E$1,'Resin Fractions'!$A$24:$I$24,0)))*(VLOOKUP($A595,'Waste Per Capita'!$A$3:$C$18,3,FALSE))*$C595</f>
        <v>519.84220830843151</v>
      </c>
      <c r="F595" s="75">
        <f>(INDEX('Resin Fractions'!$A$24:$I$41,MATCH('Waste Estimate from Population'!$A595,'Resin Fractions'!$A$24:$A$41,0),MATCH('Waste Estimate from Population'!F$1,'Resin Fractions'!$A$24:$I$24,0)))*(VLOOKUP($A595,'Waste Per Capita'!$A$3:$C$18,3,FALSE))*$C595</f>
        <v>714.40308373416588</v>
      </c>
      <c r="G595" s="75">
        <f>(INDEX('Resin Fractions'!$A$24:$I$41,MATCH('Waste Estimate from Population'!$A595,'Resin Fractions'!$A$24:$A$41,0),MATCH('Waste Estimate from Population'!G$1,'Resin Fractions'!$A$24:$I$24,0)))*(VLOOKUP($A595,'Waste Per Capita'!$A$3:$C$18,3,FALSE))*$C595</f>
        <v>1085.7402305320647</v>
      </c>
      <c r="H595" s="75">
        <f>(INDEX('Resin Fractions'!$A$24:$I$41,MATCH('Waste Estimate from Population'!$A595,'Resin Fractions'!$A$24:$A$41,0),MATCH('Waste Estimate from Population'!H$1,'Resin Fractions'!$A$24:$I$24,0)))*(VLOOKUP($A595,'Waste Per Capita'!$A$3:$C$18,3,FALSE))*$C595</f>
        <v>63.444960890665278</v>
      </c>
      <c r="I595" s="75">
        <f>(INDEX('Resin Fractions'!$A$24:$I$41,MATCH('Waste Estimate from Population'!$A595,'Resin Fractions'!$A$24:$A$41,0),MATCH('Waste Estimate from Population'!I$1,'Resin Fractions'!$A$24:$I$24,0)))*(VLOOKUP($A595,'Waste Per Capita'!$A$3:$C$18,3,FALSE))*$C595</f>
        <v>184.67467586699695</v>
      </c>
      <c r="J595" s="75">
        <f>(INDEX('Resin Fractions'!$A$24:$I$41,MATCH('Waste Estimate from Population'!$A595,'Resin Fractions'!$A$24:$A$41,0),MATCH('Waste Estimate from Population'!J$1,'Resin Fractions'!$A$24:$I$24,0)))*(VLOOKUP($A595,'Waste Per Capita'!$A$3:$C$18,3,FALSE))*$C595</f>
        <v>367.16538322310788</v>
      </c>
      <c r="K595" s="75">
        <f>(INDEX('Resin Fractions'!$A$24:$I$41,MATCH('Waste Estimate from Population'!$A595,'Resin Fractions'!$A$24:$A$41,0),MATCH('Waste Estimate from Population'!K$1,'Resin Fractions'!$A$24:$I$24,0)))*(VLOOKUP($A595,'Waste Per Capita'!$A$3:$C$18,3,FALSE))*$C595</f>
        <v>3215.5239991994654</v>
      </c>
    </row>
    <row r="596" spans="1:11" x14ac:dyDescent="0.2">
      <c r="A596" s="13">
        <v>2010</v>
      </c>
      <c r="B596" s="68" t="s">
        <v>87</v>
      </c>
      <c r="C596" s="70">
        <v>220000</v>
      </c>
      <c r="D596" s="75">
        <f>(INDEX('Resin Fractions'!$A$24:$I$41,MATCH('Waste Estimate from Population'!$A596,'Resin Fractions'!$A$24:$A$41,0),MATCH('Waste Estimate from Population'!D$1,'Resin Fractions'!$A$24:$I$24,0)))*(VLOOKUP($A596,'Waste Per Capita'!$A$3:$C$18,3,FALSE))*$C596</f>
        <v>1618.6437862405087</v>
      </c>
      <c r="E596" s="75">
        <f>(INDEX('Resin Fractions'!$A$24:$I$41,MATCH('Waste Estimate from Population'!$A596,'Resin Fractions'!$A$24:$A$41,0),MATCH('Waste Estimate from Population'!E$1,'Resin Fractions'!$A$24:$I$24,0)))*(VLOOKUP($A596,'Waste Per Capita'!$A$3:$C$18,3,FALSE))*$C596</f>
        <v>3002.4227725146343</v>
      </c>
      <c r="F596" s="75">
        <f>(INDEX('Resin Fractions'!$A$24:$I$41,MATCH('Waste Estimate from Population'!$A596,'Resin Fractions'!$A$24:$A$41,0),MATCH('Waste Estimate from Population'!F$1,'Resin Fractions'!$A$24:$I$24,0)))*(VLOOKUP($A596,'Waste Per Capita'!$A$3:$C$18,3,FALSE))*$C596</f>
        <v>4126.1368412884012</v>
      </c>
      <c r="G596" s="75">
        <f>(INDEX('Resin Fractions'!$A$24:$I$41,MATCH('Waste Estimate from Population'!$A596,'Resin Fractions'!$A$24:$A$41,0),MATCH('Waste Estimate from Population'!G$1,'Resin Fractions'!$A$24:$I$24,0)))*(VLOOKUP($A596,'Waste Per Capita'!$A$3:$C$18,3,FALSE))*$C596</f>
        <v>6270.8474631029439</v>
      </c>
      <c r="H596" s="75">
        <f>(INDEX('Resin Fractions'!$A$24:$I$41,MATCH('Waste Estimate from Population'!$A596,'Resin Fractions'!$A$24:$A$41,0),MATCH('Waste Estimate from Population'!H$1,'Resin Fractions'!$A$24:$I$24,0)))*(VLOOKUP($A596,'Waste Per Capita'!$A$3:$C$18,3,FALSE))*$C596</f>
        <v>366.43541508352001</v>
      </c>
      <c r="I596" s="75">
        <f>(INDEX('Resin Fractions'!$A$24:$I$41,MATCH('Waste Estimate from Population'!$A596,'Resin Fractions'!$A$24:$A$41,0),MATCH('Waste Estimate from Population'!I$1,'Resin Fractions'!$A$24:$I$24,0)))*(VLOOKUP($A596,'Waste Per Capita'!$A$3:$C$18,3,FALSE))*$C596</f>
        <v>1066.6149140410944</v>
      </c>
      <c r="J596" s="75">
        <f>(INDEX('Resin Fractions'!$A$24:$I$41,MATCH('Waste Estimate from Population'!$A596,'Resin Fractions'!$A$24:$A$41,0),MATCH('Waste Estimate from Population'!J$1,'Resin Fractions'!$A$24:$I$24,0)))*(VLOOKUP($A596,'Waste Per Capita'!$A$3:$C$18,3,FALSE))*$C596</f>
        <v>2120.6160066441871</v>
      </c>
      <c r="K596" s="75">
        <f>(INDEX('Resin Fractions'!$A$24:$I$41,MATCH('Waste Estimate from Population'!$A596,'Resin Fractions'!$A$24:$A$41,0),MATCH('Waste Estimate from Population'!K$1,'Resin Fractions'!$A$24:$I$24,0)))*(VLOOKUP($A596,'Waste Per Capita'!$A$3:$C$18,3,FALSE))*$C596</f>
        <v>18571.717198915292</v>
      </c>
    </row>
    <row r="597" spans="1:11" x14ac:dyDescent="0.2">
      <c r="A597" s="13">
        <v>2010</v>
      </c>
      <c r="B597" s="68" t="s">
        <v>88</v>
      </c>
      <c r="C597" s="70">
        <v>45578</v>
      </c>
      <c r="D597" s="75">
        <f>(INDEX('Resin Fractions'!$A$24:$I$41,MATCH('Waste Estimate from Population'!$A597,'Resin Fractions'!$A$24:$A$41,0),MATCH('Waste Estimate from Population'!D$1,'Resin Fractions'!$A$24:$I$24,0)))*(VLOOKUP($A597,'Waste Per Capita'!$A$3:$C$18,3,FALSE))*$C597</f>
        <v>335.33884767849958</v>
      </c>
      <c r="E597" s="75">
        <f>(INDEX('Resin Fractions'!$A$24:$I$41,MATCH('Waste Estimate from Population'!$A597,'Resin Fractions'!$A$24:$A$41,0),MATCH('Waste Estimate from Population'!E$1,'Resin Fractions'!$A$24:$I$24,0)))*(VLOOKUP($A597,'Waste Per Capita'!$A$3:$C$18,3,FALSE))*$C597</f>
        <v>622.02011420760005</v>
      </c>
      <c r="F597" s="75">
        <f>(INDEX('Resin Fractions'!$A$24:$I$41,MATCH('Waste Estimate from Population'!$A597,'Resin Fractions'!$A$24:$A$41,0),MATCH('Waste Estimate from Population'!F$1,'Resin Fractions'!$A$24:$I$24,0)))*(VLOOKUP($A597,'Waste Per Capita'!$A$3:$C$18,3,FALSE))*$C597</f>
        <v>854.82302251019428</v>
      </c>
      <c r="G597" s="75">
        <f>(INDEX('Resin Fractions'!$A$24:$I$41,MATCH('Waste Estimate from Population'!$A597,'Resin Fractions'!$A$24:$A$41,0),MATCH('Waste Estimate from Population'!G$1,'Resin Fractions'!$A$24:$I$24,0)))*(VLOOKUP($A597,'Waste Per Capita'!$A$3:$C$18,3,FALSE))*$C597</f>
        <v>1299.1485712422998</v>
      </c>
      <c r="H597" s="75">
        <f>(INDEX('Resin Fractions'!$A$24:$I$41,MATCH('Waste Estimate from Population'!$A597,'Resin Fractions'!$A$24:$A$41,0),MATCH('Waste Estimate from Population'!H$1,'Resin Fractions'!$A$24:$I$24,0)))*(VLOOKUP($A597,'Waste Per Capita'!$A$3:$C$18,3,FALSE))*$C597</f>
        <v>75.915424312166706</v>
      </c>
      <c r="I597" s="75">
        <f>(INDEX('Resin Fractions'!$A$24:$I$41,MATCH('Waste Estimate from Population'!$A597,'Resin Fractions'!$A$24:$A$41,0),MATCH('Waste Estimate from Population'!I$1,'Resin Fractions'!$A$24:$I$24,0)))*(VLOOKUP($A597,'Waste Per Capita'!$A$3:$C$18,3,FALSE))*$C597</f>
        <v>220.9735206916591</v>
      </c>
      <c r="J597" s="75">
        <f>(INDEX('Resin Fractions'!$A$24:$I$41,MATCH('Waste Estimate from Population'!$A597,'Resin Fractions'!$A$24:$A$41,0),MATCH('Waste Estimate from Population'!J$1,'Resin Fractions'!$A$24:$I$24,0)))*(VLOOKUP($A597,'Waste Per Capita'!$A$3:$C$18,3,FALSE))*$C597</f>
        <v>439.33380159467617</v>
      </c>
      <c r="K597" s="75">
        <f>(INDEX('Resin Fractions'!$A$24:$I$41,MATCH('Waste Estimate from Population'!$A597,'Resin Fractions'!$A$24:$A$41,0),MATCH('Waste Estimate from Population'!K$1,'Resin Fractions'!$A$24:$I$24,0)))*(VLOOKUP($A597,'Waste Per Capita'!$A$3:$C$18,3,FALSE))*$C597</f>
        <v>3847.5533022370964</v>
      </c>
    </row>
    <row r="598" spans="1:11" x14ac:dyDescent="0.2">
      <c r="A598" s="13">
        <v>2010</v>
      </c>
      <c r="B598" s="68" t="s">
        <v>89</v>
      </c>
      <c r="C598" s="70">
        <v>21419</v>
      </c>
      <c r="D598" s="75">
        <f>(INDEX('Resin Fractions'!$A$24:$I$41,MATCH('Waste Estimate from Population'!$A598,'Resin Fractions'!$A$24:$A$41,0),MATCH('Waste Estimate from Population'!D$1,'Resin Fractions'!$A$24:$I$24,0)))*(VLOOKUP($A598,'Waste Per Capita'!$A$3:$C$18,3,FALSE))*$C598</f>
        <v>157.58968753402479</v>
      </c>
      <c r="E598" s="75">
        <f>(INDEX('Resin Fractions'!$A$24:$I$41,MATCH('Waste Estimate from Population'!$A598,'Resin Fractions'!$A$24:$A$41,0),MATCH('Waste Estimate from Population'!E$1,'Resin Fractions'!$A$24:$I$24,0)))*(VLOOKUP($A598,'Waste Per Capita'!$A$3:$C$18,3,FALSE))*$C598</f>
        <v>292.31315165677705</v>
      </c>
      <c r="F598" s="75">
        <f>(INDEX('Resin Fractions'!$A$24:$I$41,MATCH('Waste Estimate from Population'!$A598,'Resin Fractions'!$A$24:$A$41,0),MATCH('Waste Estimate from Population'!F$1,'Resin Fractions'!$A$24:$I$24,0)))*(VLOOKUP($A598,'Waste Per Capita'!$A$3:$C$18,3,FALSE))*$C598</f>
        <v>401.71693183434667</v>
      </c>
      <c r="G598" s="75">
        <f>(INDEX('Resin Fractions'!$A$24:$I$41,MATCH('Waste Estimate from Population'!$A598,'Resin Fractions'!$A$24:$A$41,0),MATCH('Waste Estimate from Population'!G$1,'Resin Fractions'!$A$24:$I$24,0)))*(VLOOKUP($A598,'Waste Per Capita'!$A$3:$C$18,3,FALSE))*$C598</f>
        <v>610.52400823728158</v>
      </c>
      <c r="H598" s="75">
        <f>(INDEX('Resin Fractions'!$A$24:$I$41,MATCH('Waste Estimate from Population'!$A598,'Resin Fractions'!$A$24:$A$41,0),MATCH('Waste Estimate from Population'!H$1,'Resin Fractions'!$A$24:$I$24,0)))*(VLOOKUP($A598,'Waste Per Capita'!$A$3:$C$18,3,FALSE))*$C598</f>
        <v>35.675818889426886</v>
      </c>
      <c r="I598" s="75">
        <f>(INDEX('Resin Fractions'!$A$24:$I$41,MATCH('Waste Estimate from Population'!$A598,'Resin Fractions'!$A$24:$A$41,0),MATCH('Waste Estimate from Population'!I$1,'Resin Fractions'!$A$24:$I$24,0)))*(VLOOKUP($A598,'Waste Per Capita'!$A$3:$C$18,3,FALSE))*$C598</f>
        <v>103.8446583811191</v>
      </c>
      <c r="J598" s="75">
        <f>(INDEX('Resin Fractions'!$A$24:$I$41,MATCH('Waste Estimate from Population'!$A598,'Resin Fractions'!$A$24:$A$41,0),MATCH('Waste Estimate from Population'!J$1,'Resin Fractions'!$A$24:$I$24,0)))*(VLOOKUP($A598,'Waste Per Capita'!$A$3:$C$18,3,FALSE))*$C598</f>
        <v>206.46124657414475</v>
      </c>
      <c r="K598" s="75">
        <f>(INDEX('Resin Fractions'!$A$24:$I$41,MATCH('Waste Estimate from Population'!$A598,'Resin Fractions'!$A$24:$A$41,0),MATCH('Waste Estimate from Population'!K$1,'Resin Fractions'!$A$24:$I$24,0)))*(VLOOKUP($A598,'Waste Per Capita'!$A$3:$C$18,3,FALSE))*$C598</f>
        <v>1808.1255031071212</v>
      </c>
    </row>
    <row r="599" spans="1:11" x14ac:dyDescent="0.2">
      <c r="A599" s="13">
        <v>2010</v>
      </c>
      <c r="B599" s="68" t="s">
        <v>90</v>
      </c>
      <c r="C599" s="70">
        <v>1049025</v>
      </c>
      <c r="D599" s="75">
        <f>(INDEX('Resin Fractions'!$A$24:$I$41,MATCH('Waste Estimate from Population'!$A599,'Resin Fractions'!$A$24:$A$41,0),MATCH('Waste Estimate from Population'!D$1,'Resin Fractions'!$A$24:$I$24,0)))*(VLOOKUP($A599,'Waste Per Capita'!$A$3:$C$18,3,FALSE))*$C599</f>
        <v>7718.171808458862</v>
      </c>
      <c r="E599" s="75">
        <f>(INDEX('Resin Fractions'!$A$24:$I$41,MATCH('Waste Estimate from Population'!$A599,'Resin Fractions'!$A$24:$A$41,0),MATCH('Waste Estimate from Population'!E$1,'Resin Fractions'!$A$24:$I$24,0)))*(VLOOKUP($A599,'Waste Per Capita'!$A$3:$C$18,3,FALSE))*$C599</f>
        <v>14316.438858805292</v>
      </c>
      <c r="F599" s="75">
        <f>(INDEX('Resin Fractions'!$A$24:$I$41,MATCH('Waste Estimate from Population'!$A599,'Resin Fractions'!$A$24:$A$41,0),MATCH('Waste Estimate from Population'!F$1,'Resin Fractions'!$A$24:$I$24,0)))*(VLOOKUP($A599,'Waste Per Capita'!$A$3:$C$18,3,FALSE))*$C599</f>
        <v>19674.639545148024</v>
      </c>
      <c r="G599" s="75">
        <f>(INDEX('Resin Fractions'!$A$24:$I$41,MATCH('Waste Estimate from Population'!$A599,'Resin Fractions'!$A$24:$A$41,0),MATCH('Waste Estimate from Population'!G$1,'Resin Fractions'!$A$24:$I$24,0)))*(VLOOKUP($A599,'Waste Per Capita'!$A$3:$C$18,3,FALSE))*$C599</f>
        <v>29901.253454461661</v>
      </c>
      <c r="H599" s="75">
        <f>(INDEX('Resin Fractions'!$A$24:$I$41,MATCH('Waste Estimate from Population'!$A599,'Resin Fractions'!$A$24:$A$41,0),MATCH('Waste Estimate from Population'!H$1,'Resin Fractions'!$A$24:$I$24,0)))*(VLOOKUP($A599,'Waste Per Capita'!$A$3:$C$18,3,FALSE))*$C599</f>
        <v>1747.2723241272254</v>
      </c>
      <c r="I599" s="75">
        <f>(INDEX('Resin Fractions'!$A$24:$I$41,MATCH('Waste Estimate from Population'!$A599,'Resin Fractions'!$A$24:$A$41,0),MATCH('Waste Estimate from Population'!I$1,'Resin Fractions'!$A$24:$I$24,0)))*(VLOOKUP($A599,'Waste Per Capita'!$A$3:$C$18,3,FALSE))*$C599</f>
        <v>5085.9350463725414</v>
      </c>
      <c r="J599" s="75">
        <f>(INDEX('Resin Fractions'!$A$24:$I$41,MATCH('Waste Estimate from Population'!$A599,'Resin Fractions'!$A$24:$A$41,0),MATCH('Waste Estimate from Population'!J$1,'Resin Fractions'!$A$24:$I$24,0)))*(VLOOKUP($A599,'Waste Per Capita'!$A$3:$C$18,3,FALSE))*$C599</f>
        <v>10111.723665317812</v>
      </c>
      <c r="K599" s="75">
        <f>(INDEX('Resin Fractions'!$A$24:$I$41,MATCH('Waste Estimate from Population'!$A599,'Resin Fractions'!$A$24:$A$41,0),MATCH('Waste Estimate from Population'!K$1,'Resin Fractions'!$A$24:$I$24,0)))*(VLOOKUP($A599,'Waste Per Capita'!$A$3:$C$18,3,FALSE))*$C599</f>
        <v>88555.434702691433</v>
      </c>
    </row>
    <row r="600" spans="1:11" x14ac:dyDescent="0.2">
      <c r="A600" s="13">
        <v>2010</v>
      </c>
      <c r="B600" s="68" t="s">
        <v>91</v>
      </c>
      <c r="C600" s="70">
        <v>28610</v>
      </c>
      <c r="D600" s="75">
        <f>(INDEX('Resin Fractions'!$A$24:$I$41,MATCH('Waste Estimate from Population'!$A600,'Resin Fractions'!$A$24:$A$41,0),MATCH('Waste Estimate from Population'!D$1,'Resin Fractions'!$A$24:$I$24,0)))*(VLOOKUP($A600,'Waste Per Capita'!$A$3:$C$18,3,FALSE))*$C600</f>
        <v>210.49726692882251</v>
      </c>
      <c r="E600" s="75">
        <f>(INDEX('Resin Fractions'!$A$24:$I$41,MATCH('Waste Estimate from Population'!$A600,'Resin Fractions'!$A$24:$A$41,0),MATCH('Waste Estimate from Population'!E$1,'Resin Fractions'!$A$24:$I$24,0)))*(VLOOKUP($A600,'Waste Per Capita'!$A$3:$C$18,3,FALSE))*$C600</f>
        <v>390.4514341892895</v>
      </c>
      <c r="F600" s="75">
        <f>(INDEX('Resin Fractions'!$A$24:$I$41,MATCH('Waste Estimate from Population'!$A600,'Resin Fractions'!$A$24:$A$41,0),MATCH('Waste Estimate from Population'!F$1,'Resin Fractions'!$A$24:$I$24,0)))*(VLOOKUP($A600,'Waste Per Capita'!$A$3:$C$18,3,FALSE))*$C600</f>
        <v>536.58534104209616</v>
      </c>
      <c r="G600" s="75">
        <f>(INDEX('Resin Fractions'!$A$24:$I$41,MATCH('Waste Estimate from Population'!$A600,'Resin Fractions'!$A$24:$A$41,0),MATCH('Waste Estimate from Population'!G$1,'Resin Fractions'!$A$24:$I$24,0)))*(VLOOKUP($A600,'Waste Per Capita'!$A$3:$C$18,3,FALSE))*$C600</f>
        <v>815.49520872443281</v>
      </c>
      <c r="H600" s="75">
        <f>(INDEX('Resin Fractions'!$A$24:$I$41,MATCH('Waste Estimate from Population'!$A600,'Resin Fractions'!$A$24:$A$41,0),MATCH('Waste Estimate from Population'!H$1,'Resin Fractions'!$A$24:$I$24,0)))*(VLOOKUP($A600,'Waste Per Capita'!$A$3:$C$18,3,FALSE))*$C600</f>
        <v>47.653260116088674</v>
      </c>
      <c r="I600" s="75">
        <f>(INDEX('Resin Fractions'!$A$24:$I$41,MATCH('Waste Estimate from Population'!$A600,'Resin Fractions'!$A$24:$A$41,0),MATCH('Waste Estimate from Population'!I$1,'Resin Fractions'!$A$24:$I$24,0)))*(VLOOKUP($A600,'Waste Per Capita'!$A$3:$C$18,3,FALSE))*$C600</f>
        <v>138.70842132143505</v>
      </c>
      <c r="J600" s="75">
        <f>(INDEX('Resin Fractions'!$A$24:$I$41,MATCH('Waste Estimate from Population'!$A600,'Resin Fractions'!$A$24:$A$41,0),MATCH('Waste Estimate from Population'!J$1,'Resin Fractions'!$A$24:$I$24,0)))*(VLOOKUP($A600,'Waste Per Capita'!$A$3:$C$18,3,FALSE))*$C600</f>
        <v>275.77647250040997</v>
      </c>
      <c r="K600" s="75">
        <f>(INDEX('Resin Fractions'!$A$24:$I$41,MATCH('Waste Estimate from Population'!$A600,'Resin Fractions'!$A$24:$A$41,0),MATCH('Waste Estimate from Population'!K$1,'Resin Fractions'!$A$24:$I$24,0)))*(VLOOKUP($A600,'Waste Per Capita'!$A$3:$C$18,3,FALSE))*$C600</f>
        <v>2415.167404822575</v>
      </c>
    </row>
    <row r="601" spans="1:11" x14ac:dyDescent="0.2">
      <c r="A601" s="13">
        <v>2010</v>
      </c>
      <c r="B601" s="68" t="s">
        <v>92</v>
      </c>
      <c r="C601" s="70">
        <v>181058</v>
      </c>
      <c r="D601" s="75">
        <f>(INDEX('Resin Fractions'!$A$24:$I$41,MATCH('Waste Estimate from Population'!$A601,'Resin Fractions'!$A$24:$A$41,0),MATCH('Waste Estimate from Population'!D$1,'Resin Fractions'!$A$24:$I$24,0)))*(VLOOKUP($A601,'Waste Per Capita'!$A$3:$C$18,3,FALSE))*$C601</f>
        <v>1332.1291211324274</v>
      </c>
      <c r="E601" s="75">
        <f>(INDEX('Resin Fractions'!$A$24:$I$41,MATCH('Waste Estimate from Population'!$A601,'Resin Fractions'!$A$24:$A$41,0),MATCH('Waste Estimate from Population'!E$1,'Resin Fractions'!$A$24:$I$24,0)))*(VLOOKUP($A601,'Waste Per Capita'!$A$3:$C$18,3,FALSE))*$C601</f>
        <v>2470.9666470270668</v>
      </c>
      <c r="F601" s="75">
        <f>(INDEX('Resin Fractions'!$A$24:$I$41,MATCH('Waste Estimate from Population'!$A601,'Resin Fractions'!$A$24:$A$41,0),MATCH('Waste Estimate from Population'!F$1,'Resin Fractions'!$A$24:$I$24,0)))*(VLOOKUP($A601,'Waste Per Capita'!$A$3:$C$18,3,FALSE))*$C601</f>
        <v>3395.7731100454334</v>
      </c>
      <c r="G601" s="75">
        <f>(INDEX('Resin Fractions'!$A$24:$I$41,MATCH('Waste Estimate from Population'!$A601,'Resin Fractions'!$A$24:$A$41,0),MATCH('Waste Estimate from Population'!G$1,'Resin Fractions'!$A$24:$I$24,0)))*(VLOOKUP($A601,'Waste Per Capita'!$A$3:$C$18,3,FALSE))*$C601</f>
        <v>5160.8504544295129</v>
      </c>
      <c r="H601" s="75">
        <f>(INDEX('Resin Fractions'!$A$24:$I$41,MATCH('Waste Estimate from Population'!$A601,'Resin Fractions'!$A$24:$A$41,0),MATCH('Waste Estimate from Population'!H$1,'Resin Fractions'!$A$24:$I$24,0)))*(VLOOKUP($A601,'Waste Per Capita'!$A$3:$C$18,3,FALSE))*$C601</f>
        <v>301.57301538269076</v>
      </c>
      <c r="I601" s="75">
        <f>(INDEX('Resin Fractions'!$A$24:$I$41,MATCH('Waste Estimate from Population'!$A601,'Resin Fractions'!$A$24:$A$41,0),MATCH('Waste Estimate from Population'!I$1,'Resin Fractions'!$A$24:$I$24,0)))*(VLOOKUP($A601,'Waste Per Capita'!$A$3:$C$18,3,FALSE))*$C601</f>
        <v>877.8143777566022</v>
      </c>
      <c r="J601" s="75">
        <f>(INDEX('Resin Fractions'!$A$24:$I$41,MATCH('Waste Estimate from Population'!$A601,'Resin Fractions'!$A$24:$A$41,0),MATCH('Waste Estimate from Population'!J$1,'Resin Fractions'!$A$24:$I$24,0)))*(VLOOKUP($A601,'Waste Per Capita'!$A$3:$C$18,3,FALSE))*$C601</f>
        <v>1745.2476951408328</v>
      </c>
      <c r="K601" s="75">
        <f>(INDEX('Resin Fractions'!$A$24:$I$41,MATCH('Waste Estimate from Population'!$A601,'Resin Fractions'!$A$24:$A$41,0),MATCH('Waste Estimate from Population'!K$1,'Resin Fractions'!$A$24:$I$24,0)))*(VLOOKUP($A601,'Waste Per Capita'!$A$3:$C$18,3,FALSE))*$C601</f>
        <v>15284.354420914569</v>
      </c>
    </row>
    <row r="602" spans="1:11" x14ac:dyDescent="0.2">
      <c r="A602" s="13">
        <v>2010</v>
      </c>
      <c r="B602" s="68" t="s">
        <v>93</v>
      </c>
      <c r="C602" s="70">
        <v>930450</v>
      </c>
      <c r="D602" s="75">
        <f>(INDEX('Resin Fractions'!$A$24:$I$41,MATCH('Waste Estimate from Population'!$A602,'Resin Fractions'!$A$24:$A$41,0),MATCH('Waste Estimate from Population'!D$1,'Resin Fractions'!$A$24:$I$24,0)))*(VLOOKUP($A602,'Waste Per Capita'!$A$3:$C$18,3,FALSE))*$C602</f>
        <v>6845.7595950340055</v>
      </c>
      <c r="E602" s="75">
        <f>(INDEX('Resin Fractions'!$A$24:$I$41,MATCH('Waste Estimate from Population'!$A602,'Resin Fractions'!$A$24:$A$41,0),MATCH('Waste Estimate from Population'!E$1,'Resin Fractions'!$A$24:$I$24,0)))*(VLOOKUP($A602,'Waste Per Capita'!$A$3:$C$18,3,FALSE))*$C602</f>
        <v>12698.201221301098</v>
      </c>
      <c r="F602" s="75">
        <f>(INDEX('Resin Fractions'!$A$24:$I$41,MATCH('Waste Estimate from Population'!$A602,'Resin Fractions'!$A$24:$A$41,0),MATCH('Waste Estimate from Population'!F$1,'Resin Fractions'!$A$24:$I$24,0)))*(VLOOKUP($A602,'Waste Per Capita'!$A$3:$C$18,3,FALSE))*$C602</f>
        <v>17450.745563530876</v>
      </c>
      <c r="G602" s="75">
        <f>(INDEX('Resin Fractions'!$A$24:$I$41,MATCH('Waste Estimate from Population'!$A602,'Resin Fractions'!$A$24:$A$41,0),MATCH('Waste Estimate from Population'!G$1,'Resin Fractions'!$A$24:$I$24,0)))*(VLOOKUP($A602,'Waste Per Capita'!$A$3:$C$18,3,FALSE))*$C602</f>
        <v>26521.409191109698</v>
      </c>
      <c r="H602" s="75">
        <f>(INDEX('Resin Fractions'!$A$24:$I$41,MATCH('Waste Estimate from Population'!$A602,'Resin Fractions'!$A$24:$A$41,0),MATCH('Waste Estimate from Population'!H$1,'Resin Fractions'!$A$24:$I$24,0)))*(VLOOKUP($A602,'Waste Per Capita'!$A$3:$C$18,3,FALSE))*$C602</f>
        <v>1549.7719634748237</v>
      </c>
      <c r="I602" s="75">
        <f>(INDEX('Resin Fractions'!$A$24:$I$41,MATCH('Waste Estimate from Population'!$A602,'Resin Fractions'!$A$24:$A$41,0),MATCH('Waste Estimate from Population'!I$1,'Resin Fractions'!$A$24:$I$24,0)))*(VLOOKUP($A602,'Waste Per Capita'!$A$3:$C$18,3,FALSE))*$C602</f>
        <v>4511.0538489524379</v>
      </c>
      <c r="J602" s="75">
        <f>(INDEX('Resin Fractions'!$A$24:$I$41,MATCH('Waste Estimate from Population'!$A602,'Resin Fractions'!$A$24:$A$41,0),MATCH('Waste Estimate from Population'!J$1,'Resin Fractions'!$A$24:$I$24,0)))*(VLOOKUP($A602,'Waste Per Capita'!$A$3:$C$18,3,FALSE))*$C602</f>
        <v>8968.7598335549264</v>
      </c>
      <c r="K602" s="75">
        <f>(INDEX('Resin Fractions'!$A$24:$I$41,MATCH('Waste Estimate from Population'!$A602,'Resin Fractions'!$A$24:$A$41,0),MATCH('Waste Estimate from Population'!K$1,'Resin Fractions'!$A$24:$I$24,0)))*(VLOOKUP($A602,'Waste Per Capita'!$A$3:$C$18,3,FALSE))*$C602</f>
        <v>78545.701216957881</v>
      </c>
    </row>
    <row r="603" spans="1:11" x14ac:dyDescent="0.2">
      <c r="A603" s="13">
        <v>2010</v>
      </c>
      <c r="B603" s="68" t="s">
        <v>94</v>
      </c>
      <c r="C603" s="70">
        <v>28122</v>
      </c>
      <c r="D603" s="75">
        <f>(INDEX('Resin Fractions'!$A$24:$I$41,MATCH('Waste Estimate from Population'!$A603,'Resin Fractions'!$A$24:$A$41,0),MATCH('Waste Estimate from Population'!D$1,'Resin Fractions'!$A$24:$I$24,0)))*(VLOOKUP($A603,'Waste Per Capita'!$A$3:$C$18,3,FALSE))*$C603</f>
        <v>206.90682071207084</v>
      </c>
      <c r="E603" s="75">
        <f>(INDEX('Resin Fractions'!$A$24:$I$41,MATCH('Waste Estimate from Population'!$A603,'Resin Fractions'!$A$24:$A$41,0),MATCH('Waste Estimate from Population'!E$1,'Resin Fractions'!$A$24:$I$24,0)))*(VLOOKUP($A603,'Waste Per Capita'!$A$3:$C$18,3,FALSE))*$C603</f>
        <v>383.79151458480248</v>
      </c>
      <c r="F603" s="75">
        <f>(INDEX('Resin Fractions'!$A$24:$I$41,MATCH('Waste Estimate from Population'!$A603,'Resin Fractions'!$A$24:$A$41,0),MATCH('Waste Estimate from Population'!F$1,'Resin Fractions'!$A$24:$I$24,0)))*(VLOOKUP($A603,'Waste Per Capita'!$A$3:$C$18,3,FALSE))*$C603</f>
        <v>527.43281932142008</v>
      </c>
      <c r="G603" s="75">
        <f>(INDEX('Resin Fractions'!$A$24:$I$41,MATCH('Waste Estimate from Population'!$A603,'Resin Fractions'!$A$24:$A$41,0),MATCH('Waste Estimate from Population'!G$1,'Resin Fractions'!$A$24:$I$24,0)))*(VLOOKUP($A603,'Waste Per Capita'!$A$3:$C$18,3,FALSE))*$C603</f>
        <v>801.58532889718629</v>
      </c>
      <c r="H603" s="75">
        <f>(INDEX('Resin Fractions'!$A$24:$I$41,MATCH('Waste Estimate from Population'!$A603,'Resin Fractions'!$A$24:$A$41,0),MATCH('Waste Estimate from Population'!H$1,'Resin Fractions'!$A$24:$I$24,0)))*(VLOOKUP($A603,'Waste Per Capita'!$A$3:$C$18,3,FALSE))*$C603</f>
        <v>46.840439740812499</v>
      </c>
      <c r="I603" s="75">
        <f>(INDEX('Resin Fractions'!$A$24:$I$41,MATCH('Waste Estimate from Population'!$A603,'Resin Fractions'!$A$24:$A$41,0),MATCH('Waste Estimate from Population'!I$1,'Resin Fractions'!$A$24:$I$24,0)))*(VLOOKUP($A603,'Waste Per Capita'!$A$3:$C$18,3,FALSE))*$C603</f>
        <v>136.34247551210754</v>
      </c>
      <c r="J603" s="75">
        <f>(INDEX('Resin Fractions'!$A$24:$I$41,MATCH('Waste Estimate from Population'!$A603,'Resin Fractions'!$A$24:$A$41,0),MATCH('Waste Estimate from Population'!J$1,'Resin Fractions'!$A$24:$I$24,0)))*(VLOOKUP($A603,'Waste Per Capita'!$A$3:$C$18,3,FALSE))*$C603</f>
        <v>271.07256063112652</v>
      </c>
      <c r="K603" s="75">
        <f>(INDEX('Resin Fractions'!$A$24:$I$41,MATCH('Waste Estimate from Population'!$A603,'Resin Fractions'!$A$24:$A$41,0),MATCH('Waste Estimate from Population'!K$1,'Resin Fractions'!$A$24:$I$24,0)))*(VLOOKUP($A603,'Waste Per Capita'!$A$3:$C$18,3,FALSE))*$C603</f>
        <v>2373.9719593995264</v>
      </c>
    </row>
    <row r="604" spans="1:11" x14ac:dyDescent="0.2">
      <c r="A604" s="13">
        <v>2010</v>
      </c>
      <c r="B604" s="68" t="s">
        <v>95</v>
      </c>
      <c r="C604" s="70">
        <v>134623</v>
      </c>
      <c r="D604" s="75">
        <f>(INDEX('Resin Fractions'!$A$24:$I$41,MATCH('Waste Estimate from Population'!$A604,'Resin Fractions'!$A$24:$A$41,0),MATCH('Waste Estimate from Population'!D$1,'Resin Fractions'!$A$24:$I$24,0)))*(VLOOKUP($A604,'Waste Per Capita'!$A$3:$C$18,3,FALSE))*$C604</f>
        <v>990.48492015934539</v>
      </c>
      <c r="E604" s="75">
        <f>(INDEX('Resin Fractions'!$A$24:$I$41,MATCH('Waste Estimate from Population'!$A604,'Resin Fractions'!$A$24:$A$41,0),MATCH('Waste Estimate from Population'!E$1,'Resin Fractions'!$A$24:$I$24,0)))*(VLOOKUP($A604,'Waste Per Capita'!$A$3:$C$18,3,FALSE))*$C604</f>
        <v>1837.2507313828983</v>
      </c>
      <c r="F604" s="75">
        <f>(INDEX('Resin Fractions'!$A$24:$I$41,MATCH('Waste Estimate from Population'!$A604,'Resin Fractions'!$A$24:$A$41,0),MATCH('Waste Estimate from Population'!F$1,'Resin Fractions'!$A$24:$I$24,0)))*(VLOOKUP($A604,'Waste Per Capita'!$A$3:$C$18,3,FALSE))*$C604</f>
        <v>2524.8769090216747</v>
      </c>
      <c r="G604" s="75">
        <f>(INDEX('Resin Fractions'!$A$24:$I$41,MATCH('Waste Estimate from Population'!$A604,'Resin Fractions'!$A$24:$A$41,0),MATCH('Waste Estimate from Population'!G$1,'Resin Fractions'!$A$24:$I$24,0)))*(VLOOKUP($A604,'Waste Per Capita'!$A$3:$C$18,3,FALSE))*$C604</f>
        <v>3837.2740819332162</v>
      </c>
      <c r="H604" s="75">
        <f>(INDEX('Resin Fractions'!$A$24:$I$41,MATCH('Waste Estimate from Population'!$A604,'Resin Fractions'!$A$24:$A$41,0),MATCH('Waste Estimate from Population'!H$1,'Resin Fractions'!$A$24:$I$24,0)))*(VLOOKUP($A604,'Waste Per Capita'!$A$3:$C$18,3,FALSE))*$C604</f>
        <v>224.23015856722142</v>
      </c>
      <c r="I604" s="75">
        <f>(INDEX('Resin Fractions'!$A$24:$I$41,MATCH('Waste Estimate from Population'!$A604,'Resin Fractions'!$A$24:$A$41,0),MATCH('Waste Estimate from Population'!I$1,'Resin Fractions'!$A$24:$I$24,0)))*(VLOOKUP($A604,'Waste Per Capita'!$A$3:$C$18,3,FALSE))*$C604</f>
        <v>652.685907149792</v>
      </c>
      <c r="J604" s="75">
        <f>(INDEX('Resin Fractions'!$A$24:$I$41,MATCH('Waste Estimate from Population'!$A604,'Resin Fractions'!$A$24:$A$41,0),MATCH('Waste Estimate from Population'!J$1,'Resin Fractions'!$A$24:$I$24,0)))*(VLOOKUP($A604,'Waste Per Capita'!$A$3:$C$18,3,FALSE))*$C604</f>
        <v>1297.653130283911</v>
      </c>
      <c r="K604" s="75">
        <f>(INDEX('Resin Fractions'!$A$24:$I$41,MATCH('Waste Estimate from Population'!$A604,'Resin Fractions'!$A$24:$A$41,0),MATCH('Waste Estimate from Population'!K$1,'Resin Fractions'!$A$24:$I$24,0)))*(VLOOKUP($A604,'Waste Per Capita'!$A$3:$C$18,3,FALSE))*$C604</f>
        <v>11364.455838498061</v>
      </c>
    </row>
    <row r="605" spans="1:11" x14ac:dyDescent="0.2">
      <c r="A605" s="13">
        <v>2010</v>
      </c>
      <c r="B605" s="68" t="s">
        <v>96</v>
      </c>
      <c r="C605" s="70">
        <v>174528</v>
      </c>
      <c r="D605" s="75">
        <f>(INDEX('Resin Fractions'!$A$24:$I$41,MATCH('Waste Estimate from Population'!$A605,'Resin Fractions'!$A$24:$A$41,0),MATCH('Waste Estimate from Population'!D$1,'Resin Fractions'!$A$24:$I$24,0)))*(VLOOKUP($A605,'Waste Per Capita'!$A$3:$C$18,3,FALSE))*$C605</f>
        <v>1284.0848305681068</v>
      </c>
      <c r="E605" s="75">
        <f>(INDEX('Resin Fractions'!$A$24:$I$41,MATCH('Waste Estimate from Population'!$A605,'Resin Fractions'!$A$24:$A$41,0),MATCH('Waste Estimate from Population'!E$1,'Resin Fractions'!$A$24:$I$24,0)))*(VLOOKUP($A605,'Waste Per Capita'!$A$3:$C$18,3,FALSE))*$C605</f>
        <v>2381.8492801883367</v>
      </c>
      <c r="F605" s="75">
        <f>(INDEX('Resin Fractions'!$A$24:$I$41,MATCH('Waste Estimate from Population'!$A605,'Resin Fractions'!$A$24:$A$41,0),MATCH('Waste Estimate from Population'!F$1,'Resin Fractions'!$A$24:$I$24,0)))*(VLOOKUP($A605,'Waste Per Capita'!$A$3:$C$18,3,FALSE))*$C605</f>
        <v>3273.3018665290097</v>
      </c>
      <c r="G605" s="75">
        <f>(INDEX('Resin Fractions'!$A$24:$I$41,MATCH('Waste Estimate from Population'!$A605,'Resin Fractions'!$A$24:$A$41,0),MATCH('Waste Estimate from Population'!G$1,'Resin Fractions'!$A$24:$I$24,0)))*(VLOOKUP($A605,'Waste Per Capita'!$A$3:$C$18,3,FALSE))*$C605</f>
        <v>4974.7203001837752</v>
      </c>
      <c r="H605" s="75">
        <f>(INDEX('Resin Fractions'!$A$24:$I$41,MATCH('Waste Estimate from Population'!$A605,'Resin Fractions'!$A$24:$A$41,0),MATCH('Waste Estimate from Population'!H$1,'Resin Fractions'!$A$24:$I$24,0)))*(VLOOKUP($A605,'Waste Per Capita'!$A$3:$C$18,3,FALSE))*$C605</f>
        <v>290.69654601680264</v>
      </c>
      <c r="I605" s="75">
        <f>(INDEX('Resin Fractions'!$A$24:$I$41,MATCH('Waste Estimate from Population'!$A605,'Resin Fractions'!$A$24:$A$41,0),MATCH('Waste Estimate from Population'!I$1,'Resin Fractions'!$A$24:$I$24,0)))*(VLOOKUP($A605,'Waste Per Capita'!$A$3:$C$18,3,FALSE))*$C605</f>
        <v>846.15530780801873</v>
      </c>
      <c r="J605" s="75">
        <f>(INDEX('Resin Fractions'!$A$24:$I$41,MATCH('Waste Estimate from Population'!$A605,'Resin Fractions'!$A$24:$A$41,0),MATCH('Waste Estimate from Population'!J$1,'Resin Fractions'!$A$24:$I$24,0)))*(VLOOKUP($A605,'Waste Per Capita'!$A$3:$C$18,3,FALSE))*$C605</f>
        <v>1682.3039563981667</v>
      </c>
      <c r="K605" s="75">
        <f>(INDEX('Resin Fractions'!$A$24:$I$41,MATCH('Waste Estimate from Population'!$A605,'Resin Fractions'!$A$24:$A$41,0),MATCH('Waste Estimate from Population'!K$1,'Resin Fractions'!$A$24:$I$24,0)))*(VLOOKUP($A605,'Waste Per Capita'!$A$3:$C$18,3,FALSE))*$C605</f>
        <v>14733.11208769222</v>
      </c>
    </row>
    <row r="606" spans="1:11" x14ac:dyDescent="0.2">
      <c r="A606" s="13">
        <v>2010</v>
      </c>
      <c r="B606" s="68" t="s">
        <v>97</v>
      </c>
      <c r="C606" s="70">
        <v>18546</v>
      </c>
      <c r="D606" s="75">
        <f>(INDEX('Resin Fractions'!$A$24:$I$41,MATCH('Waste Estimate from Population'!$A606,'Resin Fractions'!$A$24:$A$41,0),MATCH('Waste Estimate from Population'!D$1,'Resin Fractions'!$A$24:$I$24,0)))*(VLOOKUP($A606,'Waste Per Capita'!$A$3:$C$18,3,FALSE))*$C606</f>
        <v>136.45167118007487</v>
      </c>
      <c r="E606" s="75">
        <f>(INDEX('Resin Fractions'!$A$24:$I$41,MATCH('Waste Estimate from Population'!$A606,'Resin Fractions'!$A$24:$A$41,0),MATCH('Waste Estimate from Population'!E$1,'Resin Fractions'!$A$24:$I$24,0)))*(VLOOKUP($A606,'Waste Per Capita'!$A$3:$C$18,3,FALSE))*$C606</f>
        <v>253.10423972298366</v>
      </c>
      <c r="F606" s="75">
        <f>(INDEX('Resin Fractions'!$A$24:$I$41,MATCH('Waste Estimate from Population'!$A606,'Resin Fractions'!$A$24:$A$41,0),MATCH('Waste Estimate from Population'!F$1,'Resin Fractions'!$A$24:$I$24,0)))*(VLOOKUP($A606,'Waste Per Capita'!$A$3:$C$18,3,FALSE))*$C606</f>
        <v>347.83333572061224</v>
      </c>
      <c r="G606" s="75">
        <f>(INDEX('Resin Fractions'!$A$24:$I$41,MATCH('Waste Estimate from Population'!$A606,'Resin Fractions'!$A$24:$A$41,0),MATCH('Waste Estimate from Population'!G$1,'Resin Fractions'!$A$24:$I$24,0)))*(VLOOKUP($A606,'Waste Per Capita'!$A$3:$C$18,3,FALSE))*$C606</f>
        <v>528.63244113957819</v>
      </c>
      <c r="H606" s="75">
        <f>(INDEX('Resin Fractions'!$A$24:$I$41,MATCH('Waste Estimate from Population'!$A606,'Resin Fractions'!$A$24:$A$41,0),MATCH('Waste Estimate from Population'!H$1,'Resin Fractions'!$A$24:$I$24,0)))*(VLOOKUP($A606,'Waste Per Capita'!$A$3:$C$18,3,FALSE))*$C606</f>
        <v>30.89050549154074</v>
      </c>
      <c r="I606" s="75">
        <f>(INDEX('Resin Fractions'!$A$24:$I$41,MATCH('Waste Estimate from Population'!$A606,'Resin Fractions'!$A$24:$A$41,0),MATCH('Waste Estimate from Population'!I$1,'Resin Fractions'!$A$24:$I$24,0)))*(VLOOKUP($A606,'Waste Per Capita'!$A$3:$C$18,3,FALSE))*$C606</f>
        <v>89.915637253664258</v>
      </c>
      <c r="J606" s="75">
        <f>(INDEX('Resin Fractions'!$A$24:$I$41,MATCH('Waste Estimate from Population'!$A606,'Resin Fractions'!$A$24:$A$41,0),MATCH('Waste Estimate from Population'!J$1,'Resin Fractions'!$A$24:$I$24,0)))*(VLOOKUP($A606,'Waste Per Capita'!$A$3:$C$18,3,FALSE))*$C606</f>
        <v>178.76792936010497</v>
      </c>
      <c r="K606" s="75">
        <f>(INDEX('Resin Fractions'!$A$24:$I$41,MATCH('Waste Estimate from Population'!$A606,'Resin Fractions'!$A$24:$A$41,0),MATCH('Waste Estimate from Population'!K$1,'Resin Fractions'!$A$24:$I$24,0)))*(VLOOKUP($A606,'Waste Per Capita'!$A$3:$C$18,3,FALSE))*$C606</f>
        <v>1565.5957598685591</v>
      </c>
    </row>
    <row r="607" spans="1:11" x14ac:dyDescent="0.2">
      <c r="A607" s="13">
        <v>2010</v>
      </c>
      <c r="B607" s="68" t="s">
        <v>98</v>
      </c>
      <c r="C607" s="70">
        <v>839631</v>
      </c>
      <c r="D607" s="75">
        <f>(INDEX('Resin Fractions'!$A$24:$I$41,MATCH('Waste Estimate from Population'!$A607,'Resin Fractions'!$A$24:$A$41,0),MATCH('Waste Estimate from Population'!D$1,'Resin Fractions'!$A$24:$I$24,0)))*(VLOOKUP($A607,'Waste Per Capita'!$A$3:$C$18,3,FALSE))*$C607</f>
        <v>6177.5613676586572</v>
      </c>
      <c r="E607" s="75">
        <f>(INDEX('Resin Fractions'!$A$24:$I$41,MATCH('Waste Estimate from Population'!$A607,'Resin Fractions'!$A$24:$A$41,0),MATCH('Waste Estimate from Population'!E$1,'Resin Fractions'!$A$24:$I$24,0)))*(VLOOKUP($A607,'Waste Per Capita'!$A$3:$C$18,3,FALSE))*$C607</f>
        <v>11458.76015867834</v>
      </c>
      <c r="F607" s="75">
        <f>(INDEX('Resin Fractions'!$A$24:$I$41,MATCH('Waste Estimate from Population'!$A607,'Resin Fractions'!$A$24:$A$41,0),MATCH('Waste Estimate from Population'!F$1,'Resin Fractions'!$A$24:$I$24,0)))*(VLOOKUP($A607,'Waste Per Capita'!$A$3:$C$18,3,FALSE))*$C607</f>
        <v>15747.420009944644</v>
      </c>
      <c r="G607" s="75">
        <f>(INDEX('Resin Fractions'!$A$24:$I$41,MATCH('Waste Estimate from Population'!$A607,'Resin Fractions'!$A$24:$A$41,0),MATCH('Waste Estimate from Population'!G$1,'Resin Fractions'!$A$24:$I$24,0)))*(VLOOKUP($A607,'Waste Per Capita'!$A$3:$C$18,3,FALSE))*$C607</f>
        <v>23932.71784678449</v>
      </c>
      <c r="H607" s="75">
        <f>(INDEX('Resin Fractions'!$A$24:$I$41,MATCH('Waste Estimate from Population'!$A607,'Resin Fractions'!$A$24:$A$41,0),MATCH('Waste Estimate from Population'!H$1,'Resin Fractions'!$A$24:$I$24,0)))*(VLOOKUP($A607,'Waste Per Capita'!$A$3:$C$18,3,FALSE))*$C607</f>
        <v>1398.5024272817773</v>
      </c>
      <c r="I607" s="75">
        <f>(INDEX('Resin Fractions'!$A$24:$I$41,MATCH('Waste Estimate from Population'!$A607,'Resin Fractions'!$A$24:$A$41,0),MATCH('Waste Estimate from Population'!I$1,'Resin Fractions'!$A$24:$I$24,0)))*(VLOOKUP($A607,'Waste Per Capita'!$A$3:$C$18,3,FALSE))*$C607</f>
        <v>4070.7406676874461</v>
      </c>
      <c r="J607" s="75">
        <f>(INDEX('Resin Fractions'!$A$24:$I$41,MATCH('Waste Estimate from Population'!$A607,'Resin Fractions'!$A$24:$A$41,0),MATCH('Waste Estimate from Population'!J$1,'Resin Fractions'!$A$24:$I$24,0)))*(VLOOKUP($A607,'Waste Per Capita'!$A$3:$C$18,3,FALSE))*$C607</f>
        <v>8093.3406285212068</v>
      </c>
      <c r="K607" s="75">
        <f>(INDEX('Resin Fractions'!$A$24:$I$41,MATCH('Waste Estimate from Population'!$A607,'Resin Fractions'!$A$24:$A$41,0),MATCH('Waste Estimate from Population'!K$1,'Resin Fractions'!$A$24:$I$24,0)))*(VLOOKUP($A607,'Waste Per Capita'!$A$3:$C$18,3,FALSE))*$C607</f>
        <v>70879.043106556579</v>
      </c>
    </row>
    <row r="608" spans="1:11" x14ac:dyDescent="0.2">
      <c r="A608" s="13">
        <v>2010</v>
      </c>
      <c r="B608" s="68" t="s">
        <v>99</v>
      </c>
      <c r="C608" s="70">
        <v>152982</v>
      </c>
      <c r="D608" s="75">
        <f>(INDEX('Resin Fractions'!$A$24:$I$41,MATCH('Waste Estimate from Population'!$A608,'Resin Fractions'!$A$24:$A$41,0),MATCH('Waste Estimate from Population'!D$1,'Resin Fractions'!$A$24:$I$24,0)))*(VLOOKUP($A608,'Waste Per Capita'!$A$3:$C$18,3,FALSE))*$C608</f>
        <v>1125.5607441211159</v>
      </c>
      <c r="E608" s="75">
        <f>(INDEX('Resin Fractions'!$A$24:$I$41,MATCH('Waste Estimate from Population'!$A608,'Resin Fractions'!$A$24:$A$41,0),MATCH('Waste Estimate from Population'!E$1,'Resin Fractions'!$A$24:$I$24,0)))*(VLOOKUP($A608,'Waste Per Capita'!$A$3:$C$18,3,FALSE))*$C608</f>
        <v>2087.8029117492447</v>
      </c>
      <c r="F608" s="75">
        <f>(INDEX('Resin Fractions'!$A$24:$I$41,MATCH('Waste Estimate from Population'!$A608,'Resin Fractions'!$A$24:$A$41,0),MATCH('Waste Estimate from Population'!F$1,'Resin Fractions'!$A$24:$I$24,0)))*(VLOOKUP($A608,'Waste Per Capita'!$A$3:$C$18,3,FALSE))*$C608</f>
        <v>2869.2030284271918</v>
      </c>
      <c r="G608" s="75">
        <f>(INDEX('Resin Fractions'!$A$24:$I$41,MATCH('Waste Estimate from Population'!$A608,'Resin Fractions'!$A$24:$A$41,0),MATCH('Waste Estimate from Population'!G$1,'Resin Fractions'!$A$24:$I$24,0)))*(VLOOKUP($A608,'Waste Per Capita'!$A$3:$C$18,3,FALSE))*$C608</f>
        <v>4360.5763027291569</v>
      </c>
      <c r="H608" s="75">
        <f>(INDEX('Resin Fractions'!$A$24:$I$41,MATCH('Waste Estimate from Population'!$A608,'Resin Fractions'!$A$24:$A$41,0),MATCH('Waste Estimate from Population'!H$1,'Resin Fractions'!$A$24:$I$24,0)))*(VLOOKUP($A608,'Waste Per Capita'!$A$3:$C$18,3,FALSE))*$C608</f>
        <v>254.8091939559412</v>
      </c>
      <c r="I608" s="75">
        <f>(INDEX('Resin Fractions'!$A$24:$I$41,MATCH('Waste Estimate from Population'!$A608,'Resin Fractions'!$A$24:$A$41,0),MATCH('Waste Estimate from Population'!I$1,'Resin Fractions'!$A$24:$I$24,0)))*(VLOOKUP($A608,'Waste Per Capita'!$A$3:$C$18,3,FALSE))*$C608</f>
        <v>741.69492172652144</v>
      </c>
      <c r="J608" s="75">
        <f>(INDEX('Resin Fractions'!$A$24:$I$41,MATCH('Waste Estimate from Population'!$A608,'Resin Fractions'!$A$24:$A$41,0),MATCH('Waste Estimate from Population'!J$1,'Resin Fractions'!$A$24:$I$24,0)))*(VLOOKUP($A608,'Waste Per Capita'!$A$3:$C$18,3,FALSE))*$C608</f>
        <v>1474.6185360383683</v>
      </c>
      <c r="K608" s="75">
        <f>(INDEX('Resin Fractions'!$A$24:$I$41,MATCH('Waste Estimate from Population'!$A608,'Resin Fractions'!$A$24:$A$41,0),MATCH('Waste Estimate from Population'!K$1,'Resin Fractions'!$A$24:$I$24,0)))*(VLOOKUP($A608,'Waste Per Capita'!$A$3:$C$18,3,FALSE))*$C608</f>
        <v>12914.265638747542</v>
      </c>
    </row>
    <row r="609" spans="1:11" x14ac:dyDescent="0.2">
      <c r="A609" s="13">
        <v>2010</v>
      </c>
      <c r="B609" s="68" t="s">
        <v>100</v>
      </c>
      <c r="C609" s="70">
        <v>64665</v>
      </c>
      <c r="D609" s="75">
        <f>(INDEX('Resin Fractions'!$A$24:$I$41,MATCH('Waste Estimate from Population'!$A609,'Resin Fractions'!$A$24:$A$41,0),MATCH('Waste Estimate from Population'!D$1,'Resin Fractions'!$A$24:$I$24,0)))*(VLOOKUP($A609,'Waste Per Capita'!$A$3:$C$18,3,FALSE))*$C609</f>
        <v>475.77091107837498</v>
      </c>
      <c r="E609" s="75">
        <f>(INDEX('Resin Fractions'!$A$24:$I$41,MATCH('Waste Estimate from Population'!$A609,'Resin Fractions'!$A$24:$A$41,0),MATCH('Waste Estimate from Population'!E$1,'Resin Fractions'!$A$24:$I$24,0)))*(VLOOKUP($A609,'Waste Per Capita'!$A$3:$C$18,3,FALSE))*$C609</f>
        <v>882.50758447572196</v>
      </c>
      <c r="F609" s="75">
        <f>(INDEX('Resin Fractions'!$A$24:$I$41,MATCH('Waste Estimate from Population'!$A609,'Resin Fractions'!$A$24:$A$41,0),MATCH('Waste Estimate from Population'!F$1,'Resin Fractions'!$A$24:$I$24,0)))*(VLOOKUP($A609,'Waste Per Capita'!$A$3:$C$18,3,FALSE))*$C609</f>
        <v>1212.8029038268839</v>
      </c>
      <c r="G609" s="75">
        <f>(INDEX('Resin Fractions'!$A$24:$I$41,MATCH('Waste Estimate from Population'!$A609,'Resin Fractions'!$A$24:$A$41,0),MATCH('Waste Estimate from Population'!G$1,'Resin Fractions'!$A$24:$I$24,0)))*(VLOOKUP($A609,'Waste Per Capita'!$A$3:$C$18,3,FALSE))*$C609</f>
        <v>1843.2015963706901</v>
      </c>
      <c r="H609" s="75">
        <f>(INDEX('Resin Fractions'!$A$24:$I$41,MATCH('Waste Estimate from Population'!$A609,'Resin Fractions'!$A$24:$A$41,0),MATCH('Waste Estimate from Population'!H$1,'Resin Fractions'!$A$24:$I$24,0)))*(VLOOKUP($A609,'Waste Per Capita'!$A$3:$C$18,3,FALSE))*$C609</f>
        <v>107.70702780170828</v>
      </c>
      <c r="I609" s="75">
        <f>(INDEX('Resin Fractions'!$A$24:$I$41,MATCH('Waste Estimate from Population'!$A609,'Resin Fractions'!$A$24:$A$41,0),MATCH('Waste Estimate from Population'!I$1,'Resin Fractions'!$A$24:$I$24,0)))*(VLOOKUP($A609,'Waste Per Capita'!$A$3:$C$18,3,FALSE))*$C609</f>
        <v>313.5120609839426</v>
      </c>
      <c r="J609" s="75">
        <f>(INDEX('Resin Fractions'!$A$24:$I$41,MATCH('Waste Estimate from Population'!$A609,'Resin Fractions'!$A$24:$A$41,0),MATCH('Waste Estimate from Population'!J$1,'Resin Fractions'!$A$24:$I$24,0)))*(VLOOKUP($A609,'Waste Per Capita'!$A$3:$C$18,3,FALSE))*$C609</f>
        <v>623.3165184983925</v>
      </c>
      <c r="K609" s="75">
        <f>(INDEX('Resin Fractions'!$A$24:$I$41,MATCH('Waste Estimate from Population'!$A609,'Resin Fractions'!$A$24:$A$41,0),MATCH('Waste Estimate from Population'!K$1,'Resin Fractions'!$A$24:$I$24,0)))*(VLOOKUP($A609,'Waste Per Capita'!$A$3:$C$18,3,FALSE))*$C609</f>
        <v>5458.8186030357156</v>
      </c>
    </row>
    <row r="610" spans="1:11" x14ac:dyDescent="0.2">
      <c r="A610" s="13">
        <v>2010</v>
      </c>
      <c r="B610" s="68" t="s">
        <v>101</v>
      </c>
      <c r="C610" s="70">
        <v>34895</v>
      </c>
      <c r="D610" s="75">
        <f>(INDEX('Resin Fractions'!$A$24:$I$41,MATCH('Waste Estimate from Population'!$A610,'Resin Fractions'!$A$24:$A$41,0),MATCH('Waste Estimate from Population'!D$1,'Resin Fractions'!$A$24:$I$24,0)))*(VLOOKUP($A610,'Waste Per Capita'!$A$3:$C$18,3,FALSE))*$C610</f>
        <v>256.73897691301158</v>
      </c>
      <c r="E610" s="75">
        <f>(INDEX('Resin Fractions'!$A$24:$I$41,MATCH('Waste Estimate from Population'!$A610,'Resin Fractions'!$A$24:$A$41,0),MATCH('Waste Estimate from Population'!E$1,'Resin Fractions'!$A$24:$I$24,0)))*(VLOOKUP($A610,'Waste Per Capita'!$A$3:$C$18,3,FALSE))*$C610</f>
        <v>476.22519384953711</v>
      </c>
      <c r="F610" s="75">
        <f>(INDEX('Resin Fractions'!$A$24:$I$41,MATCH('Waste Estimate from Population'!$A610,'Resin Fractions'!$A$24:$A$41,0),MATCH('Waste Estimate from Population'!F$1,'Resin Fractions'!$A$24:$I$24,0)))*(VLOOKUP($A610,'Waste Per Capita'!$A$3:$C$18,3,FALSE))*$C610</f>
        <v>654.46156853072159</v>
      </c>
      <c r="G610" s="75">
        <f>(INDEX('Resin Fractions'!$A$24:$I$41,MATCH('Waste Estimate from Population'!$A610,'Resin Fractions'!$A$24:$A$41,0),MATCH('Waste Estimate from Population'!G$1,'Resin Fractions'!$A$24:$I$24,0)))*(VLOOKUP($A610,'Waste Per Capita'!$A$3:$C$18,3,FALSE))*$C610</f>
        <v>994.64191920444193</v>
      </c>
      <c r="H610" s="75">
        <f>(INDEX('Resin Fractions'!$A$24:$I$41,MATCH('Waste Estimate from Population'!$A610,'Resin Fractions'!$A$24:$A$41,0),MATCH('Waste Estimate from Population'!H$1,'Resin Fractions'!$A$24:$I$24,0)))*(VLOOKUP($A610,'Waste Per Capita'!$A$3:$C$18,3,FALSE))*$C610</f>
        <v>58.121653678815598</v>
      </c>
      <c r="I610" s="75">
        <f>(INDEX('Resin Fractions'!$A$24:$I$41,MATCH('Waste Estimate from Population'!$A610,'Resin Fractions'!$A$24:$A$41,0),MATCH('Waste Estimate from Population'!I$1,'Resin Fractions'!$A$24:$I$24,0)))*(VLOOKUP($A610,'Waste Per Capita'!$A$3:$C$18,3,FALSE))*$C610</f>
        <v>169.17967011574541</v>
      </c>
      <c r="J610" s="75">
        <f>(INDEX('Resin Fractions'!$A$24:$I$41,MATCH('Waste Estimate from Population'!$A610,'Resin Fractions'!$A$24:$A$41,0),MATCH('Waste Estimate from Population'!J$1,'Resin Fractions'!$A$24:$I$24,0)))*(VLOOKUP($A610,'Waste Per Capita'!$A$3:$C$18,3,FALSE))*$C610</f>
        <v>336.35861614476778</v>
      </c>
      <c r="K610" s="75">
        <f>(INDEX('Resin Fractions'!$A$24:$I$41,MATCH('Waste Estimate from Population'!$A610,'Resin Fractions'!$A$24:$A$41,0),MATCH('Waste Estimate from Population'!K$1,'Resin Fractions'!$A$24:$I$24,0)))*(VLOOKUP($A610,'Waste Per Capita'!$A$3:$C$18,3,FALSE))*$C610</f>
        <v>2945.7275984370417</v>
      </c>
    </row>
    <row r="611" spans="1:11" x14ac:dyDescent="0.2">
      <c r="A611" s="13">
        <v>2010</v>
      </c>
      <c r="B611" s="68" t="s">
        <v>102</v>
      </c>
      <c r="C611" s="70">
        <v>9818605</v>
      </c>
      <c r="D611" s="75">
        <f>(INDEX('Resin Fractions'!$A$24:$I$41,MATCH('Waste Estimate from Population'!$A611,'Resin Fractions'!$A$24:$A$41,0),MATCH('Waste Estimate from Population'!D$1,'Resin Fractions'!$A$24:$I$24,0)))*(VLOOKUP($A611,'Waste Per Capita'!$A$3:$C$18,3,FALSE))*$C611</f>
        <v>72240.108967272681</v>
      </c>
      <c r="E611" s="75">
        <f>(INDEX('Resin Fractions'!$A$24:$I$41,MATCH('Waste Estimate from Population'!$A611,'Resin Fractions'!$A$24:$A$41,0),MATCH('Waste Estimate from Population'!E$1,'Resin Fractions'!$A$24:$I$24,0)))*(VLOOKUP($A611,'Waste Per Capita'!$A$3:$C$18,3,FALSE))*$C611</f>
        <v>133998.19657420932</v>
      </c>
      <c r="F611" s="75">
        <f>(INDEX('Resin Fractions'!$A$24:$I$41,MATCH('Waste Estimate from Population'!$A611,'Resin Fractions'!$A$24:$A$41,0),MATCH('Waste Estimate from Population'!F$1,'Resin Fractions'!$A$24:$I$24,0)))*(VLOOKUP($A611,'Waste Per Capita'!$A$3:$C$18,3,FALSE))*$C611</f>
        <v>184149.58100253865</v>
      </c>
      <c r="G611" s="75">
        <f>(INDEX('Resin Fractions'!$A$24:$I$41,MATCH('Waste Estimate from Population'!$A611,'Resin Fractions'!$A$24:$A$41,0),MATCH('Waste Estimate from Population'!G$1,'Resin Fractions'!$A$24:$I$24,0)))*(VLOOKUP($A611,'Waste Per Capita'!$A$3:$C$18,3,FALSE))*$C611</f>
        <v>279868.06479754491</v>
      </c>
      <c r="H611" s="75">
        <f>(INDEX('Resin Fractions'!$A$24:$I$41,MATCH('Waste Estimate from Population'!$A611,'Resin Fractions'!$A$24:$A$41,0),MATCH('Waste Estimate from Population'!H$1,'Resin Fractions'!$A$24:$I$24,0)))*(VLOOKUP($A611,'Waste Per Capita'!$A$3:$C$18,3,FALSE))*$C611</f>
        <v>16354.020903255114</v>
      </c>
      <c r="I611" s="75">
        <f>(INDEX('Resin Fractions'!$A$24:$I$41,MATCH('Waste Estimate from Population'!$A611,'Resin Fractions'!$A$24:$A$41,0),MATCH('Waste Estimate from Population'!I$1,'Resin Fractions'!$A$24:$I$24,0)))*(VLOOKUP($A611,'Waste Per Capita'!$A$3:$C$18,3,FALSE))*$C611</f>
        <v>47603.047854902092</v>
      </c>
      <c r="J611" s="75">
        <f>(INDEX('Resin Fractions'!$A$24:$I$41,MATCH('Waste Estimate from Population'!$A611,'Resin Fractions'!$A$24:$A$41,0),MATCH('Waste Estimate from Population'!J$1,'Resin Fractions'!$A$24:$I$24,0)))*(VLOOKUP($A611,'Waste Per Capita'!$A$3:$C$18,3,FALSE))*$C611</f>
        <v>94643.140572348406</v>
      </c>
      <c r="K611" s="75">
        <f>(INDEX('Resin Fractions'!$A$24:$I$41,MATCH('Waste Estimate from Population'!$A611,'Resin Fractions'!$A$24:$A$41,0),MATCH('Waste Estimate from Population'!K$1,'Resin Fractions'!$A$24:$I$24,0)))*(VLOOKUP($A611,'Waste Per Capita'!$A$3:$C$18,3,FALSE))*$C611</f>
        <v>828856.16067207127</v>
      </c>
    </row>
    <row r="612" spans="1:11" x14ac:dyDescent="0.2">
      <c r="A612" s="13">
        <v>2010</v>
      </c>
      <c r="B612" s="68" t="s">
        <v>103</v>
      </c>
      <c r="C612" s="70">
        <v>150865</v>
      </c>
      <c r="D612" s="75">
        <f>(INDEX('Resin Fractions'!$A$24:$I$41,MATCH('Waste Estimate from Population'!$A612,'Resin Fractions'!$A$24:$A$41,0),MATCH('Waste Estimate from Population'!D$1,'Resin Fractions'!$A$24:$I$24,0)))*(VLOOKUP($A612,'Waste Per Capita'!$A$3:$C$18,3,FALSE))*$C612</f>
        <v>1109.9849764144287</v>
      </c>
      <c r="E612" s="75">
        <f>(INDEX('Resin Fractions'!$A$24:$I$41,MATCH('Waste Estimate from Population'!$A612,'Resin Fractions'!$A$24:$A$41,0),MATCH('Waste Estimate from Population'!E$1,'Resin Fractions'!$A$24:$I$24,0)))*(VLOOKUP($A612,'Waste Per Capita'!$A$3:$C$18,3,FALSE))*$C612</f>
        <v>2058.9114162519104</v>
      </c>
      <c r="F612" s="75">
        <f>(INDEX('Resin Fractions'!$A$24:$I$41,MATCH('Waste Estimate from Population'!$A612,'Resin Fractions'!$A$24:$A$41,0),MATCH('Waste Estimate from Population'!F$1,'Resin Fractions'!$A$24:$I$24,0)))*(VLOOKUP($A612,'Waste Per Capita'!$A$3:$C$18,3,FALSE))*$C612</f>
        <v>2829.4983389135214</v>
      </c>
      <c r="G612" s="75">
        <f>(INDEX('Resin Fractions'!$A$24:$I$41,MATCH('Waste Estimate from Population'!$A612,'Resin Fractions'!$A$24:$A$41,0),MATCH('Waste Estimate from Population'!G$1,'Resin Fractions'!$A$24:$I$24,0)))*(VLOOKUP($A612,'Waste Per Capita'!$A$3:$C$18,3,FALSE))*$C612</f>
        <v>4300.2336478228435</v>
      </c>
      <c r="H612" s="75">
        <f>(INDEX('Resin Fractions'!$A$24:$I$41,MATCH('Waste Estimate from Population'!$A612,'Resin Fractions'!$A$24:$A$41,0),MATCH('Waste Estimate from Population'!H$1,'Resin Fractions'!$A$24:$I$24,0)))*(VLOOKUP($A612,'Waste Per Capita'!$A$3:$C$18,3,FALSE))*$C612</f>
        <v>251.28308589352386</v>
      </c>
      <c r="I612" s="75">
        <f>(INDEX('Resin Fractions'!$A$24:$I$41,MATCH('Waste Estimate from Population'!$A612,'Resin Fractions'!$A$24:$A$41,0),MATCH('Waste Estimate from Population'!I$1,'Resin Fractions'!$A$24:$I$24,0)))*(VLOOKUP($A612,'Waste Per Capita'!$A$3:$C$18,3,FALSE))*$C612</f>
        <v>731.43117730368044</v>
      </c>
      <c r="J612" s="75">
        <f>(INDEX('Resin Fractions'!$A$24:$I$41,MATCH('Waste Estimate from Population'!$A612,'Resin Fractions'!$A$24:$A$41,0),MATCH('Waste Estimate from Population'!J$1,'Resin Fractions'!$A$24:$I$24,0)))*(VLOOKUP($A612,'Waste Per Capita'!$A$3:$C$18,3,FALSE))*$C612</f>
        <v>1454.2124265562513</v>
      </c>
      <c r="K612" s="75">
        <f>(INDEX('Resin Fractions'!$A$24:$I$41,MATCH('Waste Estimate from Population'!$A612,'Resin Fractions'!$A$24:$A$41,0),MATCH('Waste Estimate from Population'!K$1,'Resin Fractions'!$A$24:$I$24,0)))*(VLOOKUP($A612,'Waste Per Capita'!$A$3:$C$18,3,FALSE))*$C612</f>
        <v>12735.555069156162</v>
      </c>
    </row>
    <row r="613" spans="1:11" x14ac:dyDescent="0.2">
      <c r="A613" s="13">
        <v>2010</v>
      </c>
      <c r="B613" s="68" t="s">
        <v>104</v>
      </c>
      <c r="C613" s="70">
        <v>252409</v>
      </c>
      <c r="D613" s="75">
        <f>(INDEX('Resin Fractions'!$A$24:$I$41,MATCH('Waste Estimate from Population'!$A613,'Resin Fractions'!$A$24:$A$41,0),MATCH('Waste Estimate from Population'!D$1,'Resin Fractions'!$A$24:$I$24,0)))*(VLOOKUP($A613,'Waste Per Capita'!$A$3:$C$18,3,FALSE))*$C613</f>
        <v>1857.0920883690026</v>
      </c>
      <c r="E613" s="75">
        <f>(INDEX('Resin Fractions'!$A$24:$I$41,MATCH('Waste Estimate from Population'!$A613,'Resin Fractions'!$A$24:$A$41,0),MATCH('Waste Estimate from Population'!E$1,'Resin Fractions'!$A$24:$I$24,0)))*(VLOOKUP($A613,'Waste Per Capita'!$A$3:$C$18,3,FALSE))*$C613</f>
        <v>3444.7205890347559</v>
      </c>
      <c r="F613" s="75">
        <f>(INDEX('Resin Fractions'!$A$24:$I$41,MATCH('Waste Estimate from Population'!$A613,'Resin Fractions'!$A$24:$A$41,0),MATCH('Waste Estimate from Population'!F$1,'Resin Fractions'!$A$24:$I$24,0)))*(VLOOKUP($A613,'Waste Per Capita'!$A$3:$C$18,3,FALSE))*$C613</f>
        <v>4733.9730635125643</v>
      </c>
      <c r="G613" s="75">
        <f>(INDEX('Resin Fractions'!$A$24:$I$41,MATCH('Waste Estimate from Population'!$A613,'Resin Fractions'!$A$24:$A$41,0),MATCH('Waste Estimate from Population'!G$1,'Resin Fractions'!$A$24:$I$24,0)))*(VLOOKUP($A613,'Waste Per Capita'!$A$3:$C$18,3,FALSE))*$C613</f>
        <v>7194.6288059743219</v>
      </c>
      <c r="H613" s="75">
        <f>(INDEX('Resin Fractions'!$A$24:$I$41,MATCH('Waste Estimate from Population'!$A613,'Resin Fractions'!$A$24:$A$41,0),MATCH('Waste Estimate from Population'!H$1,'Resin Fractions'!$A$24:$I$24,0)))*(VLOOKUP($A613,'Waste Per Capita'!$A$3:$C$18,3,FALSE))*$C613</f>
        <v>420.41634857189183</v>
      </c>
      <c r="I613" s="75">
        <f>(INDEX('Resin Fractions'!$A$24:$I$41,MATCH('Waste Estimate from Population'!$A613,'Resin Fractions'!$A$24:$A$41,0),MATCH('Waste Estimate from Population'!I$1,'Resin Fractions'!$A$24:$I$24,0)))*(VLOOKUP($A613,'Waste Per Capita'!$A$3:$C$18,3,FALSE))*$C613</f>
        <v>1223.7418356281755</v>
      </c>
      <c r="J613" s="75">
        <f>(INDEX('Resin Fractions'!$A$24:$I$41,MATCH('Waste Estimate from Population'!$A613,'Resin Fractions'!$A$24:$A$41,0),MATCH('Waste Estimate from Population'!J$1,'Resin Fractions'!$A$24:$I$24,0)))*(VLOOKUP($A613,'Waste Per Capita'!$A$3:$C$18,3,FALSE))*$C613</f>
        <v>2433.0116619138757</v>
      </c>
      <c r="K613" s="75">
        <f>(INDEX('Resin Fractions'!$A$24:$I$41,MATCH('Waste Estimate from Population'!$A613,'Resin Fractions'!$A$24:$A$41,0),MATCH('Waste Estimate from Population'!K$1,'Resin Fractions'!$A$24:$I$24,0)))*(VLOOKUP($A613,'Waste Per Capita'!$A$3:$C$18,3,FALSE))*$C613</f>
        <v>21307.584393004592</v>
      </c>
    </row>
    <row r="614" spans="1:11" x14ac:dyDescent="0.2">
      <c r="A614" s="13">
        <v>2010</v>
      </c>
      <c r="B614" s="68" t="s">
        <v>105</v>
      </c>
      <c r="C614" s="70">
        <v>18251</v>
      </c>
      <c r="D614" s="75">
        <f>(INDEX('Resin Fractions'!$A$24:$I$41,MATCH('Waste Estimate from Population'!$A614,'Resin Fractions'!$A$24:$A$41,0),MATCH('Waste Estimate from Population'!D$1,'Resin Fractions'!$A$24:$I$24,0)))*(VLOOKUP($A614,'Waste Per Capita'!$A$3:$C$18,3,FALSE))*$C614</f>
        <v>134.28121701216148</v>
      </c>
      <c r="E614" s="75">
        <f>(INDEX('Resin Fractions'!$A$24:$I$41,MATCH('Waste Estimate from Population'!$A614,'Resin Fractions'!$A$24:$A$41,0),MATCH('Waste Estimate from Population'!E$1,'Resin Fractions'!$A$24:$I$24,0)))*(VLOOKUP($A614,'Waste Per Capita'!$A$3:$C$18,3,FALSE))*$C614</f>
        <v>249.07826373256631</v>
      </c>
      <c r="F614" s="75">
        <f>(INDEX('Resin Fractions'!$A$24:$I$41,MATCH('Waste Estimate from Population'!$A614,'Resin Fractions'!$A$24:$A$41,0),MATCH('Waste Estimate from Population'!F$1,'Resin Fractions'!$A$24:$I$24,0)))*(VLOOKUP($A614,'Waste Per Capita'!$A$3:$C$18,3,FALSE))*$C614</f>
        <v>342.3005613197937</v>
      </c>
      <c r="G614" s="75">
        <f>(INDEX('Resin Fractions'!$A$24:$I$41,MATCH('Waste Estimate from Population'!$A614,'Resin Fractions'!$A$24:$A$41,0),MATCH('Waste Estimate from Population'!G$1,'Resin Fractions'!$A$24:$I$24,0)))*(VLOOKUP($A614,'Waste Per Capita'!$A$3:$C$18,3,FALSE))*$C614</f>
        <v>520.22380476859917</v>
      </c>
      <c r="H614" s="75">
        <f>(INDEX('Resin Fractions'!$A$24:$I$41,MATCH('Waste Estimate from Population'!$A614,'Resin Fractions'!$A$24:$A$41,0),MATCH('Waste Estimate from Population'!H$1,'Resin Fractions'!$A$24:$I$24,0)))*(VLOOKUP($A614,'Waste Per Capita'!$A$3:$C$18,3,FALSE))*$C614</f>
        <v>30.399148912224199</v>
      </c>
      <c r="I614" s="75">
        <f>(INDEX('Resin Fractions'!$A$24:$I$41,MATCH('Waste Estimate from Population'!$A614,'Resin Fractions'!$A$24:$A$41,0),MATCH('Waste Estimate from Population'!I$1,'Resin Fractions'!$A$24:$I$24,0)))*(VLOOKUP($A614,'Waste Per Capita'!$A$3:$C$18,3,FALSE))*$C614</f>
        <v>88.485403618927336</v>
      </c>
      <c r="J614" s="75">
        <f>(INDEX('Resin Fractions'!$A$24:$I$41,MATCH('Waste Estimate from Population'!$A614,'Resin Fractions'!$A$24:$A$41,0),MATCH('Waste Estimate from Population'!J$1,'Resin Fractions'!$A$24:$I$24,0)))*(VLOOKUP($A614,'Waste Per Capita'!$A$3:$C$18,3,FALSE))*$C614</f>
        <v>175.92437607846844</v>
      </c>
      <c r="K614" s="75">
        <f>(INDEX('Resin Fractions'!$A$24:$I$41,MATCH('Waste Estimate from Population'!$A614,'Resin Fractions'!$A$24:$A$41,0),MATCH('Waste Estimate from Population'!K$1,'Resin Fractions'!$A$24:$I$24,0)))*(VLOOKUP($A614,'Waste Per Capita'!$A$3:$C$18,3,FALSE))*$C614</f>
        <v>1540.6927754427409</v>
      </c>
    </row>
    <row r="615" spans="1:11" x14ac:dyDescent="0.2">
      <c r="A615" s="13">
        <v>2010</v>
      </c>
      <c r="B615" s="68" t="s">
        <v>106</v>
      </c>
      <c r="C615" s="70">
        <v>87841</v>
      </c>
      <c r="D615" s="75">
        <f>(INDEX('Resin Fractions'!$A$24:$I$41,MATCH('Waste Estimate from Population'!$A615,'Resin Fractions'!$A$24:$A$41,0),MATCH('Waste Estimate from Population'!D$1,'Resin Fractions'!$A$24:$I$24,0)))*(VLOOKUP($A615,'Waste Per Capita'!$A$3:$C$18,3,FALSE))*$C615</f>
        <v>646.28767648705696</v>
      </c>
      <c r="E615" s="75">
        <f>(INDEX('Resin Fractions'!$A$24:$I$41,MATCH('Waste Estimate from Population'!$A615,'Resin Fractions'!$A$24:$A$41,0),MATCH('Waste Estimate from Population'!E$1,'Resin Fractions'!$A$24:$I$24,0)))*(VLOOKUP($A615,'Waste Per Capita'!$A$3:$C$18,3,FALSE))*$C615</f>
        <v>1198.7991761839</v>
      </c>
      <c r="F615" s="75">
        <f>(INDEX('Resin Fractions'!$A$24:$I$41,MATCH('Waste Estimate from Population'!$A615,'Resin Fractions'!$A$24:$A$41,0),MATCH('Waste Estimate from Population'!F$1,'Resin Fractions'!$A$24:$I$24,0)))*(VLOOKUP($A615,'Waste Per Capita'!$A$3:$C$18,3,FALSE))*$C615</f>
        <v>1647.4726648891567</v>
      </c>
      <c r="G615" s="75">
        <f>(INDEX('Resin Fractions'!$A$24:$I$41,MATCH('Waste Estimate from Population'!$A615,'Resin Fractions'!$A$24:$A$41,0),MATCH('Waste Estimate from Population'!G$1,'Resin Fractions'!$A$24:$I$24,0)))*(VLOOKUP($A615,'Waste Per Capita'!$A$3:$C$18,3,FALSE))*$C615</f>
        <v>2503.8068727564801</v>
      </c>
      <c r="H615" s="75">
        <f>(INDEX('Resin Fractions'!$A$24:$I$41,MATCH('Waste Estimate from Population'!$A615,'Resin Fractions'!$A$24:$A$41,0),MATCH('Waste Estimate from Population'!H$1,'Resin Fractions'!$A$24:$I$24,0)))*(VLOOKUP($A615,'Waste Per Capita'!$A$3:$C$18,3,FALSE))*$C615</f>
        <v>146.30933316523402</v>
      </c>
      <c r="I615" s="75">
        <f>(INDEX('Resin Fractions'!$A$24:$I$41,MATCH('Waste Estimate from Population'!$A615,'Resin Fractions'!$A$24:$A$41,0),MATCH('Waste Estimate from Population'!I$1,'Resin Fractions'!$A$24:$I$24,0)))*(VLOOKUP($A615,'Waste Per Capita'!$A$3:$C$18,3,FALSE))*$C615</f>
        <v>425.87509392856259</v>
      </c>
      <c r="J615" s="75">
        <f>(INDEX('Resin Fractions'!$A$24:$I$41,MATCH('Waste Estimate from Population'!$A615,'Resin Fractions'!$A$24:$A$41,0),MATCH('Waste Estimate from Population'!J$1,'Resin Fractions'!$A$24:$I$24,0)))*(VLOOKUP($A615,'Waste Per Capita'!$A$3:$C$18,3,FALSE))*$C615</f>
        <v>846.71377563469105</v>
      </c>
      <c r="K615" s="75">
        <f>(INDEX('Resin Fractions'!$A$24:$I$41,MATCH('Waste Estimate from Population'!$A615,'Resin Fractions'!$A$24:$A$41,0),MATCH('Waste Estimate from Population'!K$1,'Resin Fractions'!$A$24:$I$24,0)))*(VLOOKUP($A615,'Waste Per Capita'!$A$3:$C$18,3,FALSE))*$C615</f>
        <v>7415.2645930450826</v>
      </c>
    </row>
    <row r="616" spans="1:11" x14ac:dyDescent="0.2">
      <c r="A616" s="13">
        <v>2010</v>
      </c>
      <c r="B616" s="68" t="s">
        <v>107</v>
      </c>
      <c r="C616" s="70">
        <v>255793</v>
      </c>
      <c r="D616" s="75">
        <f>(INDEX('Resin Fractions'!$A$24:$I$41,MATCH('Waste Estimate from Population'!$A616,'Resin Fractions'!$A$24:$A$41,0),MATCH('Waste Estimate from Population'!D$1,'Resin Fractions'!$A$24:$I$24,0)))*(VLOOKUP($A616,'Waste Per Capita'!$A$3:$C$18,3,FALSE))*$C616</f>
        <v>1881.9897727900839</v>
      </c>
      <c r="E616" s="75">
        <f>(INDEX('Resin Fractions'!$A$24:$I$41,MATCH('Waste Estimate from Population'!$A616,'Resin Fractions'!$A$24:$A$41,0),MATCH('Waste Estimate from Population'!E$1,'Resin Fractions'!$A$24:$I$24,0)))*(VLOOKUP($A616,'Waste Per Capita'!$A$3:$C$18,3,FALSE))*$C616</f>
        <v>3490.9033102265266</v>
      </c>
      <c r="F616" s="75">
        <f>(INDEX('Resin Fractions'!$A$24:$I$41,MATCH('Waste Estimate from Population'!$A616,'Resin Fractions'!$A$24:$A$41,0),MATCH('Waste Estimate from Population'!F$1,'Resin Fractions'!$A$24:$I$24,0)))*(VLOOKUP($A616,'Waste Per Capita'!$A$3:$C$18,3,FALSE))*$C616</f>
        <v>4797.4405501985639</v>
      </c>
      <c r="G616" s="75">
        <f>(INDEX('Resin Fractions'!$A$24:$I$41,MATCH('Waste Estimate from Population'!$A616,'Resin Fractions'!$A$24:$A$41,0),MATCH('Waste Estimate from Population'!G$1,'Resin Fractions'!$A$24:$I$24,0)))*(VLOOKUP($A616,'Waste Per Capita'!$A$3:$C$18,3,FALSE))*$C616</f>
        <v>7291.0858414976874</v>
      </c>
      <c r="H616" s="75">
        <f>(INDEX('Resin Fractions'!$A$24:$I$41,MATCH('Waste Estimate from Population'!$A616,'Resin Fractions'!$A$24:$A$41,0),MATCH('Waste Estimate from Population'!H$1,'Resin Fractions'!$A$24:$I$24,0)))*(VLOOKUP($A616,'Waste Per Capita'!$A$3:$C$18,3,FALSE))*$C616</f>
        <v>426.0527915020856</v>
      </c>
      <c r="I616" s="75">
        <f>(INDEX('Resin Fractions'!$A$24:$I$41,MATCH('Waste Estimate from Population'!$A616,'Resin Fractions'!$A$24:$A$41,0),MATCH('Waste Estimate from Population'!I$1,'Resin Fractions'!$A$24:$I$24,0)))*(VLOOKUP($A616,'Waste Per Capita'!$A$3:$C$18,3,FALSE))*$C616</f>
        <v>1240.1483123059711</v>
      </c>
      <c r="J616" s="75">
        <f>(INDEX('Resin Fractions'!$A$24:$I$41,MATCH('Waste Estimate from Population'!$A616,'Resin Fractions'!$A$24:$A$41,0),MATCH('Waste Estimate from Population'!J$1,'Resin Fractions'!$A$24:$I$24,0)))*(VLOOKUP($A616,'Waste Per Capita'!$A$3:$C$18,3,FALSE))*$C616</f>
        <v>2465.6305917615296</v>
      </c>
      <c r="K616" s="75">
        <f>(INDEX('Resin Fractions'!$A$24:$I$41,MATCH('Waste Estimate from Population'!$A616,'Resin Fractions'!$A$24:$A$41,0),MATCH('Waste Estimate from Population'!K$1,'Resin Fractions'!$A$24:$I$24,0)))*(VLOOKUP($A616,'Waste Per Capita'!$A$3:$C$18,3,FALSE))*$C616</f>
        <v>21593.251170282452</v>
      </c>
    </row>
    <row r="617" spans="1:11" x14ac:dyDescent="0.2">
      <c r="A617" s="13">
        <v>2010</v>
      </c>
      <c r="B617" s="68" t="s">
        <v>108</v>
      </c>
      <c r="C617" s="70">
        <v>9686</v>
      </c>
      <c r="D617" s="75">
        <f>(INDEX('Resin Fractions'!$A$24:$I$41,MATCH('Waste Estimate from Population'!$A617,'Resin Fractions'!$A$24:$A$41,0),MATCH('Waste Estimate from Population'!D$1,'Resin Fractions'!$A$24:$I$24,0)))*(VLOOKUP($A617,'Waste Per Capita'!$A$3:$C$18,3,FALSE))*$C617</f>
        <v>71.264471425116213</v>
      </c>
      <c r="E617" s="75">
        <f>(INDEX('Resin Fractions'!$A$24:$I$41,MATCH('Waste Estimate from Population'!$A617,'Resin Fractions'!$A$24:$A$41,0),MATCH('Waste Estimate from Population'!E$1,'Resin Fractions'!$A$24:$I$24,0)))*(VLOOKUP($A617,'Waste Per Capita'!$A$3:$C$18,3,FALSE))*$C617</f>
        <v>132.18848624807612</v>
      </c>
      <c r="F617" s="75">
        <f>(INDEX('Resin Fractions'!$A$24:$I$41,MATCH('Waste Estimate from Population'!$A617,'Resin Fractions'!$A$24:$A$41,0),MATCH('Waste Estimate from Population'!F$1,'Resin Fractions'!$A$24:$I$24,0)))*(VLOOKUP($A617,'Waste Per Capita'!$A$3:$C$18,3,FALSE))*$C617</f>
        <v>181.66255202145206</v>
      </c>
      <c r="G617" s="75">
        <f>(INDEX('Resin Fractions'!$A$24:$I$41,MATCH('Waste Estimate from Population'!$A617,'Resin Fractions'!$A$24:$A$41,0),MATCH('Waste Estimate from Population'!G$1,'Resin Fractions'!$A$24:$I$24,0)))*(VLOOKUP($A617,'Waste Per Capita'!$A$3:$C$18,3,FALSE))*$C617</f>
        <v>276.08831148915959</v>
      </c>
      <c r="H617" s="75">
        <f>(INDEX('Resin Fractions'!$A$24:$I$41,MATCH('Waste Estimate from Population'!$A617,'Resin Fractions'!$A$24:$A$41,0),MATCH('Waste Estimate from Population'!H$1,'Resin Fractions'!$A$24:$I$24,0)))*(VLOOKUP($A617,'Waste Per Capita'!$A$3:$C$18,3,FALSE))*$C617</f>
        <v>16.133151956813524</v>
      </c>
      <c r="I617" s="75">
        <f>(INDEX('Resin Fractions'!$A$24:$I$41,MATCH('Waste Estimate from Population'!$A617,'Resin Fractions'!$A$24:$A$41,0),MATCH('Waste Estimate from Population'!I$1,'Resin Fractions'!$A$24:$I$24,0)))*(VLOOKUP($A617,'Waste Per Capita'!$A$3:$C$18,3,FALSE))*$C617</f>
        <v>46.960145715463817</v>
      </c>
      <c r="J617" s="75">
        <f>(INDEX('Resin Fractions'!$A$24:$I$41,MATCH('Waste Estimate from Population'!$A617,'Resin Fractions'!$A$24:$A$41,0),MATCH('Waste Estimate from Population'!J$1,'Resin Fractions'!$A$24:$I$24,0)))*(VLOOKUP($A617,'Waste Per Capita'!$A$3:$C$18,3,FALSE))*$C617</f>
        <v>93.364939274343627</v>
      </c>
      <c r="K617" s="75">
        <f>(INDEX('Resin Fractions'!$A$24:$I$41,MATCH('Waste Estimate from Population'!$A617,'Resin Fractions'!$A$24:$A$41,0),MATCH('Waste Estimate from Population'!K$1,'Resin Fractions'!$A$24:$I$24,0)))*(VLOOKUP($A617,'Waste Per Capita'!$A$3:$C$18,3,FALSE))*$C617</f>
        <v>817.66205813042507</v>
      </c>
    </row>
    <row r="618" spans="1:11" x14ac:dyDescent="0.2">
      <c r="A618" s="13">
        <v>2010</v>
      </c>
      <c r="B618" s="68" t="s">
        <v>109</v>
      </c>
      <c r="C618" s="70">
        <v>14202</v>
      </c>
      <c r="D618" s="75">
        <f>(INDEX('Resin Fractions'!$A$24:$I$41,MATCH('Waste Estimate from Population'!$A618,'Resin Fractions'!$A$24:$A$41,0),MATCH('Waste Estimate from Population'!D$1,'Resin Fractions'!$A$24:$I$24,0)))*(VLOOKUP($A618,'Waste Per Capita'!$A$3:$C$18,3,FALSE))*$C618</f>
        <v>104.49081387358048</v>
      </c>
      <c r="E618" s="75">
        <f>(INDEX('Resin Fractions'!$A$24:$I$41,MATCH('Waste Estimate from Population'!$A618,'Resin Fractions'!$A$24:$A$41,0),MATCH('Waste Estimate from Population'!E$1,'Resin Fractions'!$A$24:$I$24,0)))*(VLOOKUP($A618,'Waste Per Capita'!$A$3:$C$18,3,FALSE))*$C618</f>
        <v>193.82003734205836</v>
      </c>
      <c r="F618" s="75">
        <f>(INDEX('Resin Fractions'!$A$24:$I$41,MATCH('Waste Estimate from Population'!$A618,'Resin Fractions'!$A$24:$A$41,0),MATCH('Waste Estimate from Population'!F$1,'Resin Fractions'!$A$24:$I$24,0)))*(VLOOKUP($A618,'Waste Per Capita'!$A$3:$C$18,3,FALSE))*$C618</f>
        <v>266.36088827262671</v>
      </c>
      <c r="G618" s="75">
        <f>(INDEX('Resin Fractions'!$A$24:$I$41,MATCH('Waste Estimate from Population'!$A618,'Resin Fractions'!$A$24:$A$41,0),MATCH('Waste Estimate from Population'!G$1,'Resin Fractions'!$A$24:$I$24,0)))*(VLOOKUP($A618,'Waste Per Capita'!$A$3:$C$18,3,FALSE))*$C618</f>
        <v>404.81170759540004</v>
      </c>
      <c r="H618" s="75">
        <f>(INDEX('Resin Fractions'!$A$24:$I$41,MATCH('Waste Estimate from Population'!$A618,'Resin Fractions'!$A$24:$A$41,0),MATCH('Waste Estimate from Population'!H$1,'Resin Fractions'!$A$24:$I$24,0)))*(VLOOKUP($A618,'Waste Per Capita'!$A$3:$C$18,3,FALSE))*$C618</f>
        <v>23.655071659164324</v>
      </c>
      <c r="I618" s="75">
        <f>(INDEX('Resin Fractions'!$A$24:$I$41,MATCH('Waste Estimate from Population'!$A618,'Resin Fractions'!$A$24:$A$41,0),MATCH('Waste Estimate from Population'!I$1,'Resin Fractions'!$A$24:$I$24,0)))*(VLOOKUP($A618,'Waste Per Capita'!$A$3:$C$18,3,FALSE))*$C618</f>
        <v>68.854840950961915</v>
      </c>
      <c r="J618" s="75">
        <f>(INDEX('Resin Fractions'!$A$24:$I$41,MATCH('Waste Estimate from Population'!$A618,'Resin Fractions'!$A$24:$A$41,0),MATCH('Waste Estimate from Population'!J$1,'Resin Fractions'!$A$24:$I$24,0)))*(VLOOKUP($A618,'Waste Per Capita'!$A$3:$C$18,3,FALSE))*$C618</f>
        <v>136.89540239254885</v>
      </c>
      <c r="K618" s="75">
        <f>(INDEX('Resin Fractions'!$A$24:$I$41,MATCH('Waste Estimate from Population'!$A618,'Resin Fractions'!$A$24:$A$41,0),MATCH('Waste Estimate from Population'!K$1,'Resin Fractions'!$A$24:$I$24,0)))*(VLOOKUP($A618,'Waste Per Capita'!$A$3:$C$18,3,FALSE))*$C618</f>
        <v>1198.8887620863409</v>
      </c>
    </row>
    <row r="619" spans="1:11" x14ac:dyDescent="0.2">
      <c r="A619" s="13">
        <v>2010</v>
      </c>
      <c r="B619" s="68" t="s">
        <v>110</v>
      </c>
      <c r="C619" s="70">
        <v>415057</v>
      </c>
      <c r="D619" s="75">
        <f>(INDEX('Resin Fractions'!$A$24:$I$41,MATCH('Waste Estimate from Population'!$A619,'Resin Fractions'!$A$24:$A$41,0),MATCH('Waste Estimate from Population'!D$1,'Resin Fractions'!$A$24:$I$24,0)))*(VLOOKUP($A619,'Waste Per Capita'!$A$3:$C$18,3,FALSE))*$C619</f>
        <v>3053.7701544801216</v>
      </c>
      <c r="E619" s="75">
        <f>(INDEX('Resin Fractions'!$A$24:$I$41,MATCH('Waste Estimate from Population'!$A619,'Resin Fractions'!$A$24:$A$41,0),MATCH('Waste Estimate from Population'!E$1,'Resin Fractions'!$A$24:$I$24,0)))*(VLOOKUP($A619,'Waste Per Capita'!$A$3:$C$18,3,FALSE))*$C619</f>
        <v>5664.4390395073024</v>
      </c>
      <c r="F619" s="75">
        <f>(INDEX('Resin Fractions'!$A$24:$I$41,MATCH('Waste Estimate from Population'!$A619,'Resin Fractions'!$A$24:$A$41,0),MATCH('Waste Estimate from Population'!F$1,'Resin Fractions'!$A$24:$I$24,0)))*(VLOOKUP($A619,'Waste Per Capita'!$A$3:$C$18,3,FALSE))*$C619</f>
        <v>7784.4635406119996</v>
      </c>
      <c r="G619" s="75">
        <f>(INDEX('Resin Fractions'!$A$24:$I$41,MATCH('Waste Estimate from Population'!$A619,'Resin Fractions'!$A$24:$A$41,0),MATCH('Waste Estimate from Population'!G$1,'Resin Fractions'!$A$24:$I$24,0)))*(VLOOKUP($A619,'Waste Per Capita'!$A$3:$C$18,3,FALSE))*$C619</f>
        <v>11830.723343150537</v>
      </c>
      <c r="H619" s="75">
        <f>(INDEX('Resin Fractions'!$A$24:$I$41,MATCH('Waste Estimate from Population'!$A619,'Resin Fractions'!$A$24:$A$41,0),MATCH('Waste Estimate from Population'!H$1,'Resin Fractions'!$A$24:$I$24,0)))*(VLOOKUP($A619,'Waste Per Capita'!$A$3:$C$18,3,FALSE))*$C619</f>
        <v>691.32538217418437</v>
      </c>
      <c r="I619" s="75">
        <f>(INDEX('Resin Fractions'!$A$24:$I$41,MATCH('Waste Estimate from Population'!$A619,'Resin Fractions'!$A$24:$A$41,0),MATCH('Waste Estimate from Population'!I$1,'Resin Fractions'!$A$24:$I$24,0)))*(VLOOKUP($A619,'Waste Per Capita'!$A$3:$C$18,3,FALSE))*$C619</f>
        <v>2012.2999380779752</v>
      </c>
      <c r="J619" s="75">
        <f>(INDEX('Resin Fractions'!$A$24:$I$41,MATCH('Waste Estimate from Population'!$A619,'Resin Fractions'!$A$24:$A$41,0),MATCH('Waste Estimate from Population'!J$1,'Resin Fractions'!$A$24:$I$24,0)))*(VLOOKUP($A619,'Waste Per Capita'!$A$3:$C$18,3,FALSE))*$C619</f>
        <v>4000.802353953256</v>
      </c>
      <c r="K619" s="75">
        <f>(INDEX('Resin Fractions'!$A$24:$I$41,MATCH('Waste Estimate from Population'!$A619,'Resin Fractions'!$A$24:$A$41,0),MATCH('Waste Estimate from Population'!K$1,'Resin Fractions'!$A$24:$I$24,0)))*(VLOOKUP($A619,'Waste Per Capita'!$A$3:$C$18,3,FALSE))*$C619</f>
        <v>35037.823751955388</v>
      </c>
    </row>
    <row r="620" spans="1:11" x14ac:dyDescent="0.2">
      <c r="A620" s="13">
        <v>2010</v>
      </c>
      <c r="B620" s="68" t="s">
        <v>111</v>
      </c>
      <c r="C620" s="70">
        <v>136484</v>
      </c>
      <c r="D620" s="75">
        <f>(INDEX('Resin Fractions'!$A$24:$I$41,MATCH('Waste Estimate from Population'!$A620,'Resin Fractions'!$A$24:$A$41,0),MATCH('Waste Estimate from Population'!D$1,'Resin Fractions'!$A$24:$I$24,0)))*(VLOOKUP($A620,'Waste Per Capita'!$A$3:$C$18,3,FALSE))*$C620</f>
        <v>1004.1771750965891</v>
      </c>
      <c r="E620" s="75">
        <f>(INDEX('Resin Fractions'!$A$24:$I$41,MATCH('Waste Estimate from Population'!$A620,'Resin Fractions'!$A$24:$A$41,0),MATCH('Waste Estimate from Population'!E$1,'Resin Fractions'!$A$24:$I$24,0)))*(VLOOKUP($A620,'Waste Per Capita'!$A$3:$C$18,3,FALSE))*$C620</f>
        <v>1862.6484985631243</v>
      </c>
      <c r="F620" s="75">
        <f>(INDEX('Resin Fractions'!$A$24:$I$41,MATCH('Waste Estimate from Population'!$A620,'Resin Fractions'!$A$24:$A$41,0),MATCH('Waste Estimate from Population'!F$1,'Resin Fractions'!$A$24:$I$24,0)))*(VLOOKUP($A620,'Waste Per Capita'!$A$3:$C$18,3,FALSE))*$C620</f>
        <v>2559.7802756654823</v>
      </c>
      <c r="G620" s="75">
        <f>(INDEX('Resin Fractions'!$A$24:$I$41,MATCH('Waste Estimate from Population'!$A620,'Resin Fractions'!$A$24:$A$41,0),MATCH('Waste Estimate from Population'!G$1,'Resin Fractions'!$A$24:$I$24,0)))*(VLOOKUP($A620,'Waste Per Capita'!$A$3:$C$18,3,FALSE))*$C620</f>
        <v>3890.3197507006462</v>
      </c>
      <c r="H620" s="75">
        <f>(INDEX('Resin Fractions'!$A$24:$I$41,MATCH('Waste Estimate from Population'!$A620,'Resin Fractions'!$A$24:$A$41,0),MATCH('Waste Estimate from Population'!H$1,'Resin Fractions'!$A$24:$I$24,0)))*(VLOOKUP($A620,'Waste Per Capita'!$A$3:$C$18,3,FALSE))*$C620</f>
        <v>227.32986905572341</v>
      </c>
      <c r="I620" s="75">
        <f>(INDEX('Resin Fractions'!$A$24:$I$41,MATCH('Waste Estimate from Population'!$A620,'Resin Fractions'!$A$24:$A$41,0),MATCH('Waste Estimate from Population'!I$1,'Resin Fractions'!$A$24:$I$24,0)))*(VLOOKUP($A620,'Waste Per Capita'!$A$3:$C$18,3,FALSE))*$C620</f>
        <v>661.70849967265781</v>
      </c>
      <c r="J620" s="75">
        <f>(INDEX('Resin Fractions'!$A$24:$I$41,MATCH('Waste Estimate from Population'!$A620,'Resin Fractions'!$A$24:$A$41,0),MATCH('Waste Estimate from Population'!J$1,'Resin Fractions'!$A$24:$I$24,0)))*(VLOOKUP($A620,'Waste Per Capita'!$A$3:$C$18,3,FALSE))*$C620</f>
        <v>1315.5916138673874</v>
      </c>
      <c r="K620" s="75">
        <f>(INDEX('Resin Fractions'!$A$24:$I$41,MATCH('Waste Estimate from Population'!$A620,'Resin Fractions'!$A$24:$A$41,0),MATCH('Waste Estimate from Population'!K$1,'Resin Fractions'!$A$24:$I$24,0)))*(VLOOKUP($A620,'Waste Per Capita'!$A$3:$C$18,3,FALSE))*$C620</f>
        <v>11521.555682621613</v>
      </c>
    </row>
    <row r="621" spans="1:11" x14ac:dyDescent="0.2">
      <c r="A621" s="13">
        <v>2010</v>
      </c>
      <c r="B621" s="68" t="s">
        <v>112</v>
      </c>
      <c r="C621" s="70">
        <v>98764</v>
      </c>
      <c r="D621" s="75">
        <f>(INDEX('Resin Fractions'!$A$24:$I$41,MATCH('Waste Estimate from Population'!$A621,'Resin Fractions'!$A$24:$A$41,0),MATCH('Waste Estimate from Population'!D$1,'Resin Fractions'!$A$24:$I$24,0)))*(VLOOKUP($A621,'Waste Per Capita'!$A$3:$C$18,3,FALSE))*$C621</f>
        <v>726.6533404738982</v>
      </c>
      <c r="E621" s="75">
        <f>(INDEX('Resin Fractions'!$A$24:$I$41,MATCH('Waste Estimate from Population'!$A621,'Resin Fractions'!$A$24:$A$41,0),MATCH('Waste Estimate from Population'!E$1,'Resin Fractions'!$A$24:$I$24,0)))*(VLOOKUP($A621,'Waste Per Capita'!$A$3:$C$18,3,FALSE))*$C621</f>
        <v>1347.8694668392516</v>
      </c>
      <c r="F621" s="75">
        <f>(INDEX('Resin Fractions'!$A$24:$I$41,MATCH('Waste Estimate from Population'!$A621,'Resin Fractions'!$A$24:$A$41,0),MATCH('Waste Estimate from Population'!F$1,'Resin Fractions'!$A$24:$I$24,0)))*(VLOOKUP($A621,'Waste Per Capita'!$A$3:$C$18,3,FALSE))*$C621</f>
        <v>1852.3353590591257</v>
      </c>
      <c r="G621" s="75">
        <f>(INDEX('Resin Fractions'!$A$24:$I$41,MATCH('Waste Estimate from Population'!$A621,'Resin Fractions'!$A$24:$A$41,0),MATCH('Waste Estimate from Population'!G$1,'Resin Fractions'!$A$24:$I$24,0)))*(VLOOKUP($A621,'Waste Per Capita'!$A$3:$C$18,3,FALSE))*$C621</f>
        <v>2815.1544492995413</v>
      </c>
      <c r="H621" s="75">
        <f>(INDEX('Resin Fractions'!$A$24:$I$41,MATCH('Waste Estimate from Population'!$A621,'Resin Fractions'!$A$24:$A$41,0),MATCH('Waste Estimate from Population'!H$1,'Resin Fractions'!$A$24:$I$24,0)))*(VLOOKUP($A621,'Waste Per Capita'!$A$3:$C$18,3,FALSE))*$C621</f>
        <v>164.50285152413079</v>
      </c>
      <c r="I621" s="75">
        <f>(INDEX('Resin Fractions'!$A$24:$I$41,MATCH('Waste Estimate from Population'!$A621,'Resin Fractions'!$A$24:$A$41,0),MATCH('Waste Estimate from Population'!I$1,'Resin Fractions'!$A$24:$I$24,0)))*(VLOOKUP($A621,'Waste Per Capita'!$A$3:$C$18,3,FALSE))*$C621</f>
        <v>478.83252441070294</v>
      </c>
      <c r="J621" s="75">
        <f>(INDEX('Resin Fractions'!$A$24:$I$41,MATCH('Waste Estimate from Population'!$A621,'Resin Fractions'!$A$24:$A$41,0),MATCH('Waste Estimate from Population'!J$1,'Resin Fractions'!$A$24:$I$24,0)))*(VLOOKUP($A621,'Waste Per Capita'!$A$3:$C$18,3,FALSE))*$C621</f>
        <v>952.002360364575</v>
      </c>
      <c r="K621" s="75">
        <f>(INDEX('Resin Fractions'!$A$24:$I$41,MATCH('Waste Estimate from Population'!$A621,'Resin Fractions'!$A$24:$A$41,0),MATCH('Waste Estimate from Population'!K$1,'Resin Fractions'!$A$24:$I$24,0)))*(VLOOKUP($A621,'Waste Per Capita'!$A$3:$C$18,3,FALSE))*$C621</f>
        <v>8337.3503519712267</v>
      </c>
    </row>
    <row r="622" spans="1:11" x14ac:dyDescent="0.2">
      <c r="A622" s="13">
        <v>2010</v>
      </c>
      <c r="B622" s="68" t="s">
        <v>113</v>
      </c>
      <c r="C622" s="70">
        <v>3010232</v>
      </c>
      <c r="D622" s="75">
        <f>(INDEX('Resin Fractions'!$A$24:$I$41,MATCH('Waste Estimate from Population'!$A622,'Resin Fractions'!$A$24:$A$41,0),MATCH('Waste Estimate from Population'!D$1,'Resin Fractions'!$A$24:$I$24,0)))*(VLOOKUP($A622,'Waste Per Capita'!$A$3:$C$18,3,FALSE))*$C622</f>
        <v>22147.696917919722</v>
      </c>
      <c r="E622" s="75">
        <f>(INDEX('Resin Fractions'!$A$24:$I$41,MATCH('Waste Estimate from Population'!$A622,'Resin Fractions'!$A$24:$A$41,0),MATCH('Waste Estimate from Population'!E$1,'Resin Fractions'!$A$24:$I$24,0)))*(VLOOKUP($A622,'Waste Per Capita'!$A$3:$C$18,3,FALSE))*$C622</f>
        <v>41081.768669783058</v>
      </c>
      <c r="F622" s="75">
        <f>(INDEX('Resin Fractions'!$A$24:$I$41,MATCH('Waste Estimate from Population'!$A622,'Resin Fractions'!$A$24:$A$41,0),MATCH('Waste Estimate from Population'!F$1,'Resin Fractions'!$A$24:$I$24,0)))*(VLOOKUP($A622,'Waste Per Capita'!$A$3:$C$18,3,FALSE))*$C622</f>
        <v>56457.405254660305</v>
      </c>
      <c r="G622" s="75">
        <f>(INDEX('Resin Fractions'!$A$24:$I$41,MATCH('Waste Estimate from Population'!$A622,'Resin Fractions'!$A$24:$A$41,0),MATCH('Waste Estimate from Population'!G$1,'Resin Fractions'!$A$24:$I$24,0)))*(VLOOKUP($A622,'Waste Per Capita'!$A$3:$C$18,3,FALSE))*$C622</f>
        <v>85803.207729778631</v>
      </c>
      <c r="H622" s="75">
        <f>(INDEX('Resin Fractions'!$A$24:$I$41,MATCH('Waste Estimate from Population'!$A622,'Resin Fractions'!$A$24:$A$41,0),MATCH('Waste Estimate from Population'!H$1,'Resin Fractions'!$A$24:$I$24,0)))*(VLOOKUP($A622,'Waste Per Capita'!$A$3:$C$18,3,FALSE))*$C622</f>
        <v>5013.8891473531576</v>
      </c>
      <c r="I622" s="75">
        <f>(INDEX('Resin Fractions'!$A$24:$I$41,MATCH('Waste Estimate from Population'!$A622,'Resin Fractions'!$A$24:$A$41,0),MATCH('Waste Estimate from Population'!I$1,'Resin Fractions'!$A$24:$I$24,0)))*(VLOOKUP($A622,'Waste Per Capita'!$A$3:$C$18,3,FALSE))*$C622</f>
        <v>14594.356117835236</v>
      </c>
      <c r="J622" s="75">
        <f>(INDEX('Resin Fractions'!$A$24:$I$41,MATCH('Waste Estimate from Population'!$A622,'Resin Fractions'!$A$24:$A$41,0),MATCH('Waste Estimate from Population'!J$1,'Resin Fractions'!$A$24:$I$24,0)))*(VLOOKUP($A622,'Waste Per Capita'!$A$3:$C$18,3,FALSE))*$C622</f>
        <v>29016.118922329748</v>
      </c>
      <c r="K622" s="75">
        <f>(INDEX('Resin Fractions'!$A$24:$I$41,MATCH('Waste Estimate from Population'!$A622,'Resin Fractions'!$A$24:$A$41,0),MATCH('Waste Estimate from Population'!K$1,'Resin Fractions'!$A$24:$I$24,0)))*(VLOOKUP($A622,'Waste Per Capita'!$A$3:$C$18,3,FALSE))*$C622</f>
        <v>254114.4427596599</v>
      </c>
    </row>
    <row r="623" spans="1:11" x14ac:dyDescent="0.2">
      <c r="A623" s="13">
        <v>2010</v>
      </c>
      <c r="B623" s="68" t="s">
        <v>114</v>
      </c>
      <c r="C623" s="70">
        <v>348432</v>
      </c>
      <c r="D623" s="75">
        <f>(INDEX('Resin Fractions'!$A$24:$I$41,MATCH('Waste Estimate from Population'!$A623,'Resin Fractions'!$A$24:$A$41,0),MATCH('Waste Estimate from Population'!D$1,'Resin Fractions'!$A$24:$I$24,0)))*(VLOOKUP($A623,'Waste Per Capita'!$A$3:$C$18,3,FALSE))*$C623</f>
        <v>2563.5785987606951</v>
      </c>
      <c r="E623" s="75">
        <f>(INDEX('Resin Fractions'!$A$24:$I$41,MATCH('Waste Estimate from Population'!$A623,'Resin Fractions'!$A$24:$A$41,0),MATCH('Waste Estimate from Population'!E$1,'Resin Fractions'!$A$24:$I$24,0)))*(VLOOKUP($A623,'Waste Per Capita'!$A$3:$C$18,3,FALSE))*$C623</f>
        <v>4755.1825976037226</v>
      </c>
      <c r="F623" s="75">
        <f>(INDEX('Resin Fractions'!$A$24:$I$41,MATCH('Waste Estimate from Population'!$A623,'Resin Fractions'!$A$24:$A$41,0),MATCH('Waste Estimate from Population'!F$1,'Resin Fractions'!$A$24:$I$24,0)))*(VLOOKUP($A623,'Waste Per Capita'!$A$3:$C$18,3,FALSE))*$C623</f>
        <v>6534.9005085627286</v>
      </c>
      <c r="G623" s="75">
        <f>(INDEX('Resin Fractions'!$A$24:$I$41,MATCH('Waste Estimate from Population'!$A623,'Resin Fractions'!$A$24:$A$41,0),MATCH('Waste Estimate from Population'!G$1,'Resin Fractions'!$A$24:$I$24,0)))*(VLOOKUP($A623,'Waste Per Capita'!$A$3:$C$18,3,FALSE))*$C623</f>
        <v>9931.6541966540226</v>
      </c>
      <c r="H623" s="75">
        <f>(INDEX('Resin Fractions'!$A$24:$I$41,MATCH('Waste Estimate from Population'!$A623,'Resin Fractions'!$A$24:$A$41,0),MATCH('Waste Estimate from Population'!H$1,'Resin Fractions'!$A$24:$I$24,0)))*(VLOOKUP($A623,'Waste Per Capita'!$A$3:$C$18,3,FALSE))*$C623</f>
        <v>580.35374794718655</v>
      </c>
      <c r="I623" s="75">
        <f>(INDEX('Resin Fractions'!$A$24:$I$41,MATCH('Waste Estimate from Population'!$A623,'Resin Fractions'!$A$24:$A$41,0),MATCH('Waste Estimate from Population'!I$1,'Resin Fractions'!$A$24:$I$24,0)))*(VLOOKUP($A623,'Waste Per Capita'!$A$3:$C$18,3,FALSE))*$C623</f>
        <v>1689.2853078598482</v>
      </c>
      <c r="J623" s="75">
        <f>(INDEX('Resin Fractions'!$A$24:$I$41,MATCH('Waste Estimate from Population'!$A623,'Resin Fractions'!$A$24:$A$41,0),MATCH('Waste Estimate from Population'!J$1,'Resin Fractions'!$A$24:$I$24,0)))*(VLOOKUP($A623,'Waste Per Capita'!$A$3:$C$18,3,FALSE))*$C623</f>
        <v>3358.5930746683971</v>
      </c>
      <c r="K623" s="75">
        <f>(INDEX('Resin Fractions'!$A$24:$I$41,MATCH('Waste Estimate from Population'!$A623,'Resin Fractions'!$A$24:$A$41,0),MATCH('Waste Estimate from Population'!K$1,'Resin Fractions'!$A$24:$I$24,0)))*(VLOOKUP($A623,'Waste Per Capita'!$A$3:$C$18,3,FALSE))*$C623</f>
        <v>29413.548032056606</v>
      </c>
    </row>
    <row r="624" spans="1:11" x14ac:dyDescent="0.2">
      <c r="A624" s="13">
        <v>2010</v>
      </c>
      <c r="B624" s="68" t="s">
        <v>115</v>
      </c>
      <c r="C624" s="70">
        <v>20007</v>
      </c>
      <c r="D624" s="75">
        <f>(INDEX('Resin Fractions'!$A$24:$I$41,MATCH('Waste Estimate from Population'!$A624,'Resin Fractions'!$A$24:$A$41,0),MATCH('Waste Estimate from Population'!D$1,'Resin Fractions'!$A$24:$I$24,0)))*(VLOOKUP($A624,'Waste Per Capita'!$A$3:$C$18,3,FALSE))*$C624</f>
        <v>147.20093741506298</v>
      </c>
      <c r="E624" s="75">
        <f>(INDEX('Resin Fractions'!$A$24:$I$41,MATCH('Waste Estimate from Population'!$A624,'Resin Fractions'!$A$24:$A$41,0),MATCH('Waste Estimate from Population'!E$1,'Resin Fractions'!$A$24:$I$24,0)))*(VLOOKUP($A624,'Waste Per Capita'!$A$3:$C$18,3,FALSE))*$C624</f>
        <v>273.04305640772856</v>
      </c>
      <c r="F624" s="75">
        <f>(INDEX('Resin Fractions'!$A$24:$I$41,MATCH('Waste Estimate from Population'!$A624,'Resin Fractions'!$A$24:$A$41,0),MATCH('Waste Estimate from Population'!F$1,'Resin Fractions'!$A$24:$I$24,0)))*(VLOOKUP($A624,'Waste Per Capita'!$A$3:$C$18,3,FALSE))*$C624</f>
        <v>375.23463538025931</v>
      </c>
      <c r="G624" s="75">
        <f>(INDEX('Resin Fractions'!$A$24:$I$41,MATCH('Waste Estimate from Population'!$A624,'Resin Fractions'!$A$24:$A$41,0),MATCH('Waste Estimate from Population'!G$1,'Resin Fractions'!$A$24:$I$24,0)))*(VLOOKUP($A624,'Waste Per Capita'!$A$3:$C$18,3,FALSE))*$C624</f>
        <v>570.27656906500272</v>
      </c>
      <c r="H624" s="75">
        <f>(INDEX('Resin Fractions'!$A$24:$I$41,MATCH('Waste Estimate from Population'!$A624,'Resin Fractions'!$A$24:$A$41,0),MATCH('Waste Estimate from Population'!H$1,'Resin Fractions'!$A$24:$I$24,0)))*(VLOOKUP($A624,'Waste Per Capita'!$A$3:$C$18,3,FALSE))*$C624</f>
        <v>33.323969770799934</v>
      </c>
      <c r="I624" s="75">
        <f>(INDEX('Resin Fractions'!$A$24:$I$41,MATCH('Waste Estimate from Population'!$A624,'Resin Fractions'!$A$24:$A$41,0),MATCH('Waste Estimate from Population'!I$1,'Resin Fractions'!$A$24:$I$24,0)))*(VLOOKUP($A624,'Waste Per Capita'!$A$3:$C$18,3,FALSE))*$C624</f>
        <v>96.998929932818982</v>
      </c>
      <c r="J624" s="75">
        <f>(INDEX('Resin Fractions'!$A$24:$I$41,MATCH('Waste Estimate from Population'!$A624,'Resin Fractions'!$A$24:$A$41,0),MATCH('Waste Estimate from Population'!J$1,'Resin Fractions'!$A$24:$I$24,0)))*(VLOOKUP($A624,'Waste Per Capita'!$A$3:$C$18,3,FALSE))*$C624</f>
        <v>192.85074747695569</v>
      </c>
      <c r="K624" s="75">
        <f>(INDEX('Resin Fractions'!$A$24:$I$41,MATCH('Waste Estimate from Population'!$A624,'Resin Fractions'!$A$24:$A$41,0),MATCH('Waste Estimate from Population'!K$1,'Resin Fractions'!$A$24:$I$24,0)))*(VLOOKUP($A624,'Waste Per Capita'!$A$3:$C$18,3,FALSE))*$C624</f>
        <v>1688.9288454486284</v>
      </c>
    </row>
    <row r="625" spans="1:11" x14ac:dyDescent="0.2">
      <c r="A625" s="13">
        <v>2010</v>
      </c>
      <c r="B625" s="68" t="s">
        <v>116</v>
      </c>
      <c r="C625" s="70">
        <v>2189641</v>
      </c>
      <c r="D625" s="75">
        <f>(INDEX('Resin Fractions'!$A$24:$I$41,MATCH('Waste Estimate from Population'!$A625,'Resin Fractions'!$A$24:$A$41,0),MATCH('Waste Estimate from Population'!D$1,'Resin Fractions'!$A$24:$I$24,0)))*(VLOOKUP($A625,'Waste Per Capita'!$A$3:$C$18,3,FALSE))*$C625</f>
        <v>16110.221812488426</v>
      </c>
      <c r="E625" s="75">
        <f>(INDEX('Resin Fractions'!$A$24:$I$41,MATCH('Waste Estimate from Population'!$A625,'Resin Fractions'!$A$24:$A$41,0),MATCH('Waste Estimate from Population'!E$1,'Resin Fractions'!$A$24:$I$24,0)))*(VLOOKUP($A625,'Waste Per Capita'!$A$3:$C$18,3,FALSE))*$C625</f>
        <v>29882.85455468962</v>
      </c>
      <c r="F625" s="75">
        <f>(INDEX('Resin Fractions'!$A$24:$I$41,MATCH('Waste Estimate from Population'!$A625,'Resin Fractions'!$A$24:$A$41,0),MATCH('Waste Estimate from Population'!F$1,'Resin Fractions'!$A$24:$I$24,0)))*(VLOOKUP($A625,'Waste Per Capita'!$A$3:$C$18,3,FALSE))*$C625</f>
        <v>41067.08363316171</v>
      </c>
      <c r="G625" s="75">
        <f>(INDEX('Resin Fractions'!$A$24:$I$41,MATCH('Waste Estimate from Population'!$A625,'Resin Fractions'!$A$24:$A$41,0),MATCH('Waste Estimate from Population'!G$1,'Resin Fractions'!$A$24:$I$24,0)))*(VLOOKUP($A625,'Waste Per Capita'!$A$3:$C$18,3,FALSE))*$C625</f>
        <v>62413.203227073602</v>
      </c>
      <c r="H625" s="75">
        <f>(INDEX('Resin Fractions'!$A$24:$I$41,MATCH('Waste Estimate from Population'!$A625,'Resin Fractions'!$A$24:$A$41,0),MATCH('Waste Estimate from Population'!H$1,'Resin Fractions'!$A$24:$I$24,0)))*(VLOOKUP($A625,'Waste Per Capita'!$A$3:$C$18,3,FALSE))*$C625</f>
        <v>3647.1000396313357</v>
      </c>
      <c r="I625" s="75">
        <f>(INDEX('Resin Fractions'!$A$24:$I$41,MATCH('Waste Estimate from Population'!$A625,'Resin Fractions'!$A$24:$A$41,0),MATCH('Waste Estimate from Population'!I$1,'Resin Fractions'!$A$24:$I$24,0)))*(VLOOKUP($A625,'Waste Per Capita'!$A$3:$C$18,3,FALSE))*$C625</f>
        <v>10615.926122708437</v>
      </c>
      <c r="J625" s="75">
        <f>(INDEX('Resin Fractions'!$A$24:$I$41,MATCH('Waste Estimate from Population'!$A625,'Resin Fractions'!$A$24:$A$41,0),MATCH('Waste Estimate from Population'!J$1,'Resin Fractions'!$A$24:$I$24,0)))*(VLOOKUP($A625,'Waste Per Capita'!$A$3:$C$18,3,FALSE))*$C625</f>
        <v>21106.307970019931</v>
      </c>
      <c r="K625" s="75">
        <f>(INDEX('Resin Fractions'!$A$24:$I$41,MATCH('Waste Estimate from Population'!$A625,'Resin Fractions'!$A$24:$A$41,0),MATCH('Waste Estimate from Population'!K$1,'Resin Fractions'!$A$24:$I$24,0)))*(VLOOKUP($A625,'Waste Per Capita'!$A$3:$C$18,3,FALSE))*$C625</f>
        <v>184842.6973597731</v>
      </c>
    </row>
    <row r="626" spans="1:11" x14ac:dyDescent="0.2">
      <c r="A626" s="13">
        <v>2010</v>
      </c>
      <c r="B626" s="68" t="s">
        <v>117</v>
      </c>
      <c r="C626" s="70">
        <v>1418788</v>
      </c>
      <c r="D626" s="75">
        <f>(INDEX('Resin Fractions'!$A$24:$I$41,MATCH('Waste Estimate from Population'!$A626,'Resin Fractions'!$A$24:$A$41,0),MATCH('Waste Estimate from Population'!D$1,'Resin Fractions'!$A$24:$I$24,0)))*(VLOOKUP($A626,'Waste Per Capita'!$A$3:$C$18,3,FALSE))*$C626</f>
        <v>10438.692637239086</v>
      </c>
      <c r="E626" s="75">
        <f>(INDEX('Resin Fractions'!$A$24:$I$41,MATCH('Waste Estimate from Population'!$A626,'Resin Fractions'!$A$24:$A$41,0),MATCH('Waste Estimate from Population'!E$1,'Resin Fractions'!$A$24:$I$24,0)))*(VLOOKUP($A626,'Waste Per Capita'!$A$3:$C$18,3,FALSE))*$C626</f>
        <v>19362.733638956786</v>
      </c>
      <c r="F626" s="75">
        <f>(INDEX('Resin Fractions'!$A$24:$I$41,MATCH('Waste Estimate from Population'!$A626,'Resin Fractions'!$A$24:$A$41,0),MATCH('Waste Estimate from Population'!F$1,'Resin Fractions'!$A$24:$I$24,0)))*(VLOOKUP($A626,'Waste Per Capita'!$A$3:$C$18,3,FALSE))*$C626</f>
        <v>26609.606530808582</v>
      </c>
      <c r="G626" s="75">
        <f>(INDEX('Resin Fractions'!$A$24:$I$41,MATCH('Waste Estimate from Population'!$A626,'Resin Fractions'!$A$24:$A$41,0),MATCH('Waste Estimate from Population'!G$1,'Resin Fractions'!$A$24:$I$24,0)))*(VLOOKUP($A626,'Waste Per Capita'!$A$3:$C$18,3,FALSE))*$C626</f>
        <v>40440.923320367721</v>
      </c>
      <c r="H626" s="75">
        <f>(INDEX('Resin Fractions'!$A$24:$I$41,MATCH('Waste Estimate from Population'!$A626,'Resin Fractions'!$A$24:$A$41,0),MATCH('Waste Estimate from Population'!H$1,'Resin Fractions'!$A$24:$I$24,0)))*(VLOOKUP($A626,'Waste Per Capita'!$A$3:$C$18,3,FALSE))*$C626</f>
        <v>2363.1553167978054</v>
      </c>
      <c r="I626" s="75">
        <f>(INDEX('Resin Fractions'!$A$24:$I$41,MATCH('Waste Estimate from Population'!$A626,'Resin Fractions'!$A$24:$A$41,0),MATCH('Waste Estimate from Population'!I$1,'Resin Fractions'!$A$24:$I$24,0)))*(VLOOKUP($A626,'Waste Per Capita'!$A$3:$C$18,3,FALSE))*$C626</f>
        <v>6878.6383666478923</v>
      </c>
      <c r="J626" s="75">
        <f>(INDEX('Resin Fractions'!$A$24:$I$41,MATCH('Waste Estimate from Population'!$A626,'Resin Fractions'!$A$24:$A$41,0),MATCH('Waste Estimate from Population'!J$1,'Resin Fractions'!$A$24:$I$24,0)))*(VLOOKUP($A626,'Waste Per Capita'!$A$3:$C$18,3,FALSE))*$C626</f>
        <v>13675.929740157695</v>
      </c>
      <c r="K626" s="75">
        <f>(INDEX('Resin Fractions'!$A$24:$I$41,MATCH('Waste Estimate from Population'!$A626,'Resin Fractions'!$A$24:$A$41,0),MATCH('Waste Estimate from Population'!K$1,'Resin Fractions'!$A$24:$I$24,0)))*(VLOOKUP($A626,'Waste Per Capita'!$A$3:$C$18,3,FALSE))*$C626</f>
        <v>119769.67955097559</v>
      </c>
    </row>
    <row r="627" spans="1:11" x14ac:dyDescent="0.2">
      <c r="A627" s="13">
        <v>2010</v>
      </c>
      <c r="B627" s="68" t="s">
        <v>118</v>
      </c>
      <c r="C627" s="70">
        <v>55269</v>
      </c>
      <c r="D627" s="75">
        <f>(INDEX('Resin Fractions'!$A$24:$I$41,MATCH('Waste Estimate from Population'!$A627,'Resin Fractions'!$A$24:$A$41,0),MATCH('Waste Estimate from Population'!D$1,'Resin Fractions'!$A$24:$I$24,0)))*(VLOOKUP($A627,'Waste Per Capita'!$A$3:$C$18,3,FALSE))*$C627</f>
        <v>406.64010646239399</v>
      </c>
      <c r="E627" s="75">
        <f>(INDEX('Resin Fractions'!$A$24:$I$41,MATCH('Waste Estimate from Population'!$A627,'Resin Fractions'!$A$24:$A$41,0),MATCH('Waste Estimate from Population'!E$1,'Resin Fractions'!$A$24:$I$24,0)))*(VLOOKUP($A627,'Waste Per Capita'!$A$3:$C$18,3,FALSE))*$C627</f>
        <v>754.27683733686968</v>
      </c>
      <c r="F627" s="75">
        <f>(INDEX('Resin Fractions'!$A$24:$I$41,MATCH('Waste Estimate from Population'!$A627,'Resin Fractions'!$A$24:$A$41,0),MATCH('Waste Estimate from Population'!F$1,'Resin Fractions'!$A$24:$I$24,0)))*(VLOOKUP($A627,'Waste Per Capita'!$A$3:$C$18,3,FALSE))*$C627</f>
        <v>1036.5793503689483</v>
      </c>
      <c r="G627" s="75">
        <f>(INDEX('Resin Fractions'!$A$24:$I$41,MATCH('Waste Estimate from Population'!$A627,'Resin Fractions'!$A$24:$A$41,0),MATCH('Waste Estimate from Population'!G$1,'Resin Fractions'!$A$24:$I$24,0)))*(VLOOKUP($A627,'Waste Per Capita'!$A$3:$C$18,3,FALSE))*$C627</f>
        <v>1575.3794019919844</v>
      </c>
      <c r="H627" s="75">
        <f>(INDEX('Resin Fractions'!$A$24:$I$41,MATCH('Waste Estimate from Population'!$A627,'Resin Fractions'!$A$24:$A$41,0),MATCH('Waste Estimate from Population'!H$1,'Resin Fractions'!$A$24:$I$24,0)))*(VLOOKUP($A627,'Waste Per Capita'!$A$3:$C$18,3,FALSE))*$C627</f>
        <v>92.056904346595758</v>
      </c>
      <c r="I627" s="75">
        <f>(INDEX('Resin Fractions'!$A$24:$I$41,MATCH('Waste Estimate from Population'!$A627,'Resin Fractions'!$A$24:$A$41,0),MATCH('Waste Estimate from Population'!I$1,'Resin Fractions'!$A$24:$I$24,0)))*(VLOOKUP($A627,'Waste Per Capita'!$A$3:$C$18,3,FALSE))*$C627</f>
        <v>267.95790765516932</v>
      </c>
      <c r="J627" s="75">
        <f>(INDEX('Resin Fractions'!$A$24:$I$41,MATCH('Waste Estimate from Population'!$A627,'Resin Fractions'!$A$24:$A$41,0),MATCH('Waste Estimate from Population'!J$1,'Resin Fractions'!$A$24:$I$24,0)))*(VLOOKUP($A627,'Waste Per Capita'!$A$3:$C$18,3,FALSE))*$C627</f>
        <v>532.74693668735267</v>
      </c>
      <c r="K627" s="75">
        <f>(INDEX('Resin Fractions'!$A$24:$I$41,MATCH('Waste Estimate from Population'!$A627,'Resin Fractions'!$A$24:$A$41,0),MATCH('Waste Estimate from Population'!K$1,'Resin Fractions'!$A$24:$I$24,0)))*(VLOOKUP($A627,'Waste Per Capita'!$A$3:$C$18,3,FALSE))*$C627</f>
        <v>4665.6374448493152</v>
      </c>
    </row>
    <row r="628" spans="1:11" x14ac:dyDescent="0.2">
      <c r="A628" s="13">
        <v>2010</v>
      </c>
      <c r="B628" s="68" t="s">
        <v>119</v>
      </c>
      <c r="C628" s="70">
        <v>2035210</v>
      </c>
      <c r="D628" s="75">
        <f>(INDEX('Resin Fractions'!$A$24:$I$41,MATCH('Waste Estimate from Population'!$A628,'Resin Fractions'!$A$24:$A$41,0),MATCH('Waste Estimate from Population'!D$1,'Resin Fractions'!$A$24:$I$24,0)))*(VLOOKUP($A628,'Waste Per Capita'!$A$3:$C$18,3,FALSE))*$C628</f>
        <v>14974.000091793388</v>
      </c>
      <c r="E628" s="75">
        <f>(INDEX('Resin Fractions'!$A$24:$I$41,MATCH('Waste Estimate from Population'!$A628,'Resin Fractions'!$A$24:$A$41,0),MATCH('Waste Estimate from Population'!E$1,'Resin Fractions'!$A$24:$I$24,0)))*(VLOOKUP($A628,'Waste Per Capita'!$A$3:$C$18,3,FALSE))*$C628</f>
        <v>27775.276594770494</v>
      </c>
      <c r="F628" s="75">
        <f>(INDEX('Resin Fractions'!$A$24:$I$41,MATCH('Waste Estimate from Population'!$A628,'Resin Fractions'!$A$24:$A$41,0),MATCH('Waste Estimate from Population'!F$1,'Resin Fractions'!$A$24:$I$24,0)))*(VLOOKUP($A628,'Waste Per Capita'!$A$3:$C$18,3,FALSE))*$C628</f>
        <v>38170.7043670844</v>
      </c>
      <c r="G628" s="75">
        <f>(INDEX('Resin Fractions'!$A$24:$I$41,MATCH('Waste Estimate from Population'!$A628,'Resin Fractions'!$A$24:$A$41,0),MATCH('Waste Estimate from Population'!G$1,'Resin Fractions'!$A$24:$I$24,0)))*(VLOOKUP($A628,'Waste Per Capita'!$A$3:$C$18,3,FALSE))*$C628</f>
        <v>58011.324842644281</v>
      </c>
      <c r="H628" s="75">
        <f>(INDEX('Resin Fractions'!$A$24:$I$41,MATCH('Waste Estimate from Population'!$A628,'Resin Fractions'!$A$24:$A$41,0),MATCH('Waste Estimate from Population'!H$1,'Resin Fractions'!$A$24:$I$24,0)))*(VLOOKUP($A628,'Waste Per Capita'!$A$3:$C$18,3,FALSE))*$C628</f>
        <v>3389.8773687824128</v>
      </c>
      <c r="I628" s="75">
        <f>(INDEX('Resin Fractions'!$A$24:$I$41,MATCH('Waste Estimate from Population'!$A628,'Resin Fractions'!$A$24:$A$41,0),MATCH('Waste Estimate from Population'!I$1,'Resin Fractions'!$A$24:$I$24,0)))*(VLOOKUP($A628,'Waste Per Capita'!$A$3:$C$18,3,FALSE))*$C628</f>
        <v>9867.206087298071</v>
      </c>
      <c r="J628" s="75">
        <f>(INDEX('Resin Fractions'!$A$24:$I$41,MATCH('Waste Estimate from Population'!$A628,'Resin Fractions'!$A$24:$A$41,0),MATCH('Waste Estimate from Population'!J$1,'Resin Fractions'!$A$24:$I$24,0)))*(VLOOKUP($A628,'Waste Per Capita'!$A$3:$C$18,3,FALSE))*$C628</f>
        <v>19617.72228582871</v>
      </c>
      <c r="K628" s="75">
        <f>(INDEX('Resin Fractions'!$A$24:$I$41,MATCH('Waste Estimate from Population'!$A628,'Resin Fractions'!$A$24:$A$41,0),MATCH('Waste Estimate from Population'!K$1,'Resin Fractions'!$A$24:$I$24,0)))*(VLOOKUP($A628,'Waste Per Capita'!$A$3:$C$18,3,FALSE))*$C628</f>
        <v>171806.11163820178</v>
      </c>
    </row>
    <row r="629" spans="1:11" x14ac:dyDescent="0.2">
      <c r="A629" s="13">
        <v>2010</v>
      </c>
      <c r="B629" s="68" t="s">
        <v>120</v>
      </c>
      <c r="C629" s="70">
        <v>3095313</v>
      </c>
      <c r="D629" s="75">
        <f>(INDEX('Resin Fractions'!$A$24:$I$41,MATCH('Waste Estimate from Population'!$A629,'Resin Fractions'!$A$24:$A$41,0),MATCH('Waste Estimate from Population'!D$1,'Resin Fractions'!$A$24:$I$24,0)))*(VLOOKUP($A629,'Waste Per Capita'!$A$3:$C$18,3,FALSE))*$C629</f>
        <v>22773.677972361216</v>
      </c>
      <c r="E629" s="75">
        <f>(INDEX('Resin Fractions'!$A$24:$I$41,MATCH('Waste Estimate from Population'!$A629,'Resin Fractions'!$A$24:$A$41,0),MATCH('Waste Estimate from Population'!E$1,'Resin Fractions'!$A$24:$I$24,0)))*(VLOOKUP($A629,'Waste Per Capita'!$A$3:$C$18,3,FALSE))*$C629</f>
        <v>42242.90108754814</v>
      </c>
      <c r="F629" s="75">
        <f>(INDEX('Resin Fractions'!$A$24:$I$41,MATCH('Waste Estimate from Population'!$A629,'Resin Fractions'!$A$24:$A$41,0),MATCH('Waste Estimate from Population'!F$1,'Resin Fractions'!$A$24:$I$24,0)))*(VLOOKUP($A629,'Waste Per Capita'!$A$3:$C$18,3,FALSE))*$C629</f>
        <v>58053.11365735875</v>
      </c>
      <c r="G629" s="75">
        <f>(INDEX('Resin Fractions'!$A$24:$I$41,MATCH('Waste Estimate from Population'!$A629,'Resin Fractions'!$A$24:$A$41,0),MATCH('Waste Estimate from Population'!G$1,'Resin Fractions'!$A$24:$I$24,0)))*(VLOOKUP($A629,'Waste Per Capita'!$A$3:$C$18,3,FALSE))*$C629</f>
        <v>88228.343970725284</v>
      </c>
      <c r="H629" s="75">
        <f>(INDEX('Resin Fractions'!$A$24:$I$41,MATCH('Waste Estimate from Population'!$A629,'Resin Fractions'!$A$24:$A$41,0),MATCH('Waste Estimate from Population'!H$1,'Resin Fractions'!$A$24:$I$24,0)))*(VLOOKUP($A629,'Waste Per Capita'!$A$3:$C$18,3,FALSE))*$C629</f>
        <v>5155.6013816746163</v>
      </c>
      <c r="I629" s="75">
        <f>(INDEX('Resin Fractions'!$A$24:$I$41,MATCH('Waste Estimate from Population'!$A629,'Resin Fractions'!$A$24:$A$41,0),MATCH('Waste Estimate from Population'!I$1,'Resin Fractions'!$A$24:$I$24,0)))*(VLOOKUP($A629,'Waste Per Capita'!$A$3:$C$18,3,FALSE))*$C629</f>
        <v>15006.85004284219</v>
      </c>
      <c r="J629" s="75">
        <f>(INDEX('Resin Fractions'!$A$24:$I$41,MATCH('Waste Estimate from Population'!$A629,'Resin Fractions'!$A$24:$A$41,0),MATCH('Waste Estimate from Population'!J$1,'Resin Fractions'!$A$24:$I$24,0)))*(VLOOKUP($A629,'Waste Per Capita'!$A$3:$C$18,3,FALSE))*$C629</f>
        <v>29836.22860624472</v>
      </c>
      <c r="K629" s="75">
        <f>(INDEX('Resin Fractions'!$A$24:$I$41,MATCH('Waste Estimate from Population'!$A629,'Resin Fractions'!$A$24:$A$41,0),MATCH('Waste Estimate from Population'!K$1,'Resin Fractions'!$A$24:$I$24,0)))*(VLOOKUP($A629,'Waste Per Capita'!$A$3:$C$18,3,FALSE))*$C629</f>
        <v>261296.71671875496</v>
      </c>
    </row>
    <row r="630" spans="1:11" x14ac:dyDescent="0.2">
      <c r="A630" s="13">
        <v>2010</v>
      </c>
      <c r="B630" s="68" t="s">
        <v>121</v>
      </c>
      <c r="C630" s="70">
        <v>805235</v>
      </c>
      <c r="D630" s="75">
        <f>(INDEX('Resin Fractions'!$A$24:$I$41,MATCH('Waste Estimate from Population'!$A630,'Resin Fractions'!$A$24:$A$41,0),MATCH('Waste Estimate from Population'!D$1,'Resin Fractions'!$A$24:$I$24,0)))*(VLOOKUP($A630,'Waste Per Capita'!$A$3:$C$18,3,FALSE))*$C630</f>
        <v>5924.4937691517089</v>
      </c>
      <c r="E630" s="75">
        <f>(INDEX('Resin Fractions'!$A$24:$I$41,MATCH('Waste Estimate from Population'!$A630,'Resin Fractions'!$A$24:$A$41,0),MATCH('Waste Estimate from Population'!E$1,'Resin Fractions'!$A$24:$I$24,0)))*(VLOOKUP($A630,'Waste Per Capita'!$A$3:$C$18,3,FALSE))*$C630</f>
        <v>10989.345005571917</v>
      </c>
      <c r="F630" s="75">
        <f>(INDEX('Resin Fractions'!$A$24:$I$41,MATCH('Waste Estimate from Population'!$A630,'Resin Fractions'!$A$24:$A$41,0),MATCH('Waste Estimate from Population'!F$1,'Resin Fractions'!$A$24:$I$24,0)))*(VLOOKUP($A630,'Waste Per Capita'!$A$3:$C$18,3,FALSE))*$C630</f>
        <v>15102.317269976662</v>
      </c>
      <c r="G630" s="75">
        <f>(INDEX('Resin Fractions'!$A$24:$I$41,MATCH('Waste Estimate from Population'!$A630,'Resin Fractions'!$A$24:$A$41,0),MATCH('Waste Estimate from Population'!G$1,'Resin Fractions'!$A$24:$I$24,0)))*(VLOOKUP($A630,'Waste Per Capita'!$A$3:$C$18,3,FALSE))*$C630</f>
        <v>22952.299349780449</v>
      </c>
      <c r="H630" s="75">
        <f>(INDEX('Resin Fractions'!$A$24:$I$41,MATCH('Waste Estimate from Population'!$A630,'Resin Fractions'!$A$24:$A$41,0),MATCH('Waste Estimate from Population'!H$1,'Resin Fractions'!$A$24:$I$24,0)))*(VLOOKUP($A630,'Waste Per Capita'!$A$3:$C$18,3,FALSE))*$C630</f>
        <v>1341.2119157489919</v>
      </c>
      <c r="I630" s="75">
        <f>(INDEX('Resin Fractions'!$A$24:$I$41,MATCH('Waste Estimate from Population'!$A630,'Resin Fractions'!$A$24:$A$41,0),MATCH('Waste Estimate from Population'!I$1,'Resin Fractions'!$A$24:$I$24,0)))*(VLOOKUP($A630,'Waste Per Capita'!$A$3:$C$18,3,FALSE))*$C630</f>
        <v>3903.9802741267304</v>
      </c>
      <c r="J630" s="75">
        <f>(INDEX('Resin Fractions'!$A$24:$I$41,MATCH('Waste Estimate from Population'!$A630,'Resin Fractions'!$A$24:$A$41,0),MATCH('Waste Estimate from Population'!J$1,'Resin Fractions'!$A$24:$I$24,0)))*(VLOOKUP($A630,'Waste Per Capita'!$A$3:$C$18,3,FALSE))*$C630</f>
        <v>7761.7919550460547</v>
      </c>
      <c r="K630" s="75">
        <f>(INDEX('Resin Fractions'!$A$24:$I$41,MATCH('Waste Estimate from Population'!$A630,'Resin Fractions'!$A$24:$A$41,0),MATCH('Waste Estimate from Population'!K$1,'Resin Fractions'!$A$24:$I$24,0)))*(VLOOKUP($A630,'Waste Per Capita'!$A$3:$C$18,3,FALSE))*$C630</f>
        <v>67975.43953940252</v>
      </c>
    </row>
    <row r="631" spans="1:11" x14ac:dyDescent="0.2">
      <c r="A631" s="13">
        <v>2010</v>
      </c>
      <c r="B631" s="68" t="s">
        <v>122</v>
      </c>
      <c r="C631" s="70">
        <v>685306</v>
      </c>
      <c r="D631" s="75">
        <f>(INDEX('Resin Fractions'!$A$24:$I$41,MATCH('Waste Estimate from Population'!$A631,'Resin Fractions'!$A$24:$A$41,0),MATCH('Waste Estimate from Population'!D$1,'Resin Fractions'!$A$24:$I$24,0)))*(VLOOKUP($A631,'Waste Per Capita'!$A$3:$C$18,3,FALSE))*$C631</f>
        <v>5042.1195389697186</v>
      </c>
      <c r="E631" s="75">
        <f>(INDEX('Resin Fractions'!$A$24:$I$41,MATCH('Waste Estimate from Population'!$A631,'Resin Fractions'!$A$24:$A$41,0),MATCH('Waste Estimate from Population'!E$1,'Resin Fractions'!$A$24:$I$24,0)))*(VLOOKUP($A631,'Waste Per Capita'!$A$3:$C$18,3,FALSE))*$C631</f>
        <v>9352.6288206405188</v>
      </c>
      <c r="F631" s="75">
        <f>(INDEX('Resin Fractions'!$A$24:$I$41,MATCH('Waste Estimate from Population'!$A631,'Resin Fractions'!$A$24:$A$41,0),MATCH('Waste Estimate from Population'!F$1,'Resin Fractions'!$A$24:$I$24,0)))*(VLOOKUP($A631,'Waste Per Capita'!$A$3:$C$18,3,FALSE))*$C631</f>
        <v>12853.028791618133</v>
      </c>
      <c r="G631" s="75">
        <f>(INDEX('Resin Fractions'!$A$24:$I$41,MATCH('Waste Estimate from Population'!$A631,'Resin Fractions'!$A$24:$A$41,0),MATCH('Waste Estimate from Population'!G$1,'Resin Fractions'!$A$24:$I$24,0)))*(VLOOKUP($A631,'Waste Per Capita'!$A$3:$C$18,3,FALSE))*$C631</f>
        <v>19533.860870678298</v>
      </c>
      <c r="H631" s="75">
        <f>(INDEX('Resin Fractions'!$A$24:$I$41,MATCH('Waste Estimate from Population'!$A631,'Resin Fractions'!$A$24:$A$41,0),MATCH('Waste Estimate from Population'!H$1,'Resin Fractions'!$A$24:$I$24,0)))*(VLOOKUP($A631,'Waste Per Capita'!$A$3:$C$18,3,FALSE))*$C631</f>
        <v>1141.4563116783036</v>
      </c>
      <c r="I631" s="75">
        <f>(INDEX('Resin Fractions'!$A$24:$I$41,MATCH('Waste Estimate from Population'!$A631,'Resin Fractions'!$A$24:$A$41,0),MATCH('Waste Estimate from Population'!I$1,'Resin Fractions'!$A$24:$I$24,0)))*(VLOOKUP($A631,'Waste Per Capita'!$A$3:$C$18,3,FALSE))*$C631</f>
        <v>3322.5345467356647</v>
      </c>
      <c r="J631" s="75">
        <f>(INDEX('Resin Fractions'!$A$24:$I$41,MATCH('Waste Estimate from Population'!$A631,'Resin Fractions'!$A$24:$A$41,0),MATCH('Waste Estimate from Population'!J$1,'Resin Fractions'!$A$24:$I$24,0)))*(VLOOKUP($A631,'Waste Per Capita'!$A$3:$C$18,3,FALSE))*$C631</f>
        <v>6605.7766956786418</v>
      </c>
      <c r="K631" s="75">
        <f>(INDEX('Resin Fractions'!$A$24:$I$41,MATCH('Waste Estimate from Population'!$A631,'Resin Fractions'!$A$24:$A$41,0),MATCH('Waste Estimate from Population'!K$1,'Resin Fractions'!$A$24:$I$24,0)))*(VLOOKUP($A631,'Waste Per Capita'!$A$3:$C$18,3,FALSE))*$C631</f>
        <v>57851.405575999292</v>
      </c>
    </row>
    <row r="632" spans="1:11" x14ac:dyDescent="0.2">
      <c r="A632" s="13">
        <v>2010</v>
      </c>
      <c r="B632" s="68" t="s">
        <v>123</v>
      </c>
      <c r="C632" s="70">
        <v>269637</v>
      </c>
      <c r="D632" s="75">
        <f>(INDEX('Resin Fractions'!$A$24:$I$41,MATCH('Waste Estimate from Population'!$A632,'Resin Fractions'!$A$24:$A$41,0),MATCH('Waste Estimate from Population'!D$1,'Resin Fractions'!$A$24:$I$24,0)))*(VLOOKUP($A632,'Waste Per Capita'!$A$3:$C$18,3,FALSE))*$C632</f>
        <v>1983.8466117751457</v>
      </c>
      <c r="E632" s="75">
        <f>(INDEX('Resin Fractions'!$A$24:$I$41,MATCH('Waste Estimate from Population'!$A632,'Resin Fractions'!$A$24:$A$41,0),MATCH('Waste Estimate from Population'!E$1,'Resin Fractions'!$A$24:$I$24,0)))*(VLOOKUP($A632,'Waste Per Capita'!$A$3:$C$18,3,FALSE))*$C632</f>
        <v>3679.8375868751291</v>
      </c>
      <c r="F632" s="75">
        <f>(INDEX('Resin Fractions'!$A$24:$I$41,MATCH('Waste Estimate from Population'!$A632,'Resin Fractions'!$A$24:$A$41,0),MATCH('Waste Estimate from Population'!F$1,'Resin Fractions'!$A$24:$I$24,0)))*(VLOOKUP($A632,'Waste Per Capita'!$A$3:$C$18,3,FALSE))*$C632</f>
        <v>5057.0870885203667</v>
      </c>
      <c r="G632" s="75">
        <f>(INDEX('Resin Fractions'!$A$24:$I$41,MATCH('Waste Estimate from Population'!$A632,'Resin Fractions'!$A$24:$A$41,0),MATCH('Waste Estimate from Population'!G$1,'Resin Fractions'!$A$24:$I$24,0)))*(VLOOKUP($A632,'Waste Per Capita'!$A$3:$C$18,3,FALSE))*$C632</f>
        <v>7685.6931700394925</v>
      </c>
      <c r="H632" s="75">
        <f>(INDEX('Resin Fractions'!$A$24:$I$41,MATCH('Waste Estimate from Population'!$A632,'Resin Fractions'!$A$24:$A$41,0),MATCH('Waste Estimate from Population'!H$1,'Resin Fractions'!$A$24:$I$24,0)))*(VLOOKUP($A632,'Waste Per Capita'!$A$3:$C$18,3,FALSE))*$C632</f>
        <v>449.11157280397765</v>
      </c>
      <c r="I632" s="75">
        <f>(INDEX('Resin Fractions'!$A$24:$I$41,MATCH('Waste Estimate from Population'!$A632,'Resin Fractions'!$A$24:$A$41,0),MATCH('Waste Estimate from Population'!I$1,'Resin Fractions'!$A$24:$I$24,0)))*(VLOOKUP($A632,'Waste Per Capita'!$A$3:$C$18,3,FALSE))*$C632</f>
        <v>1307.2674798968117</v>
      </c>
      <c r="J632" s="75">
        <f>(INDEX('Resin Fractions'!$A$24:$I$41,MATCH('Waste Estimate from Population'!$A632,'Resin Fractions'!$A$24:$A$41,0),MATCH('Waste Estimate from Population'!J$1,'Resin Fractions'!$A$24:$I$24,0)))*(VLOOKUP($A632,'Waste Per Capita'!$A$3:$C$18,3,FALSE))*$C632</f>
        <v>2599.0751735614485</v>
      </c>
      <c r="K632" s="75">
        <f>(INDEX('Resin Fractions'!$A$24:$I$41,MATCH('Waste Estimate from Population'!$A632,'Resin Fractions'!$A$24:$A$41,0),MATCH('Waste Estimate from Population'!K$1,'Resin Fractions'!$A$24:$I$24,0)))*(VLOOKUP($A632,'Waste Per Capita'!$A$3:$C$18,3,FALSE))*$C632</f>
        <v>22761.918683472377</v>
      </c>
    </row>
    <row r="633" spans="1:11" x14ac:dyDescent="0.2">
      <c r="A633" s="13">
        <v>2010</v>
      </c>
      <c r="B633" s="68" t="s">
        <v>124</v>
      </c>
      <c r="C633" s="70">
        <v>718451</v>
      </c>
      <c r="D633" s="75">
        <f>(INDEX('Resin Fractions'!$A$24:$I$41,MATCH('Waste Estimate from Population'!$A633,'Resin Fractions'!$A$24:$A$41,0),MATCH('Waste Estimate from Population'!D$1,'Resin Fractions'!$A$24:$I$24,0)))*(VLOOKUP($A633,'Waste Per Capita'!$A$3:$C$18,3,FALSE))*$C633</f>
        <v>5285.9829403103622</v>
      </c>
      <c r="E633" s="75">
        <f>(INDEX('Resin Fractions'!$A$24:$I$41,MATCH('Waste Estimate from Population'!$A633,'Resin Fractions'!$A$24:$A$41,0),MATCH('Waste Estimate from Population'!E$1,'Resin Fractions'!$A$24:$I$24,0)))*(VLOOKUP($A633,'Waste Per Capita'!$A$3:$C$18,3,FALSE))*$C633</f>
        <v>9804.9711060723257</v>
      </c>
      <c r="F633" s="75">
        <f>(INDEX('Resin Fractions'!$A$24:$I$41,MATCH('Waste Estimate from Population'!$A633,'Resin Fractions'!$A$24:$A$41,0),MATCH('Waste Estimate from Population'!F$1,'Resin Fractions'!$A$24:$I$24,0)))*(VLOOKUP($A633,'Waste Per Capita'!$A$3:$C$18,3,FALSE))*$C633</f>
        <v>13474.66881709315</v>
      </c>
      <c r="G633" s="75">
        <f>(INDEX('Resin Fractions'!$A$24:$I$41,MATCH('Waste Estimate from Population'!$A633,'Resin Fractions'!$A$24:$A$41,0),MATCH('Waste Estimate from Population'!G$1,'Resin Fractions'!$A$24:$I$24,0)))*(VLOOKUP($A633,'Waste Per Capita'!$A$3:$C$18,3,FALSE))*$C633</f>
        <v>20478.621048698969</v>
      </c>
      <c r="H633" s="75">
        <f>(INDEX('Resin Fractions'!$A$24:$I$41,MATCH('Waste Estimate from Population'!$A633,'Resin Fractions'!$A$24:$A$41,0),MATCH('Waste Estimate from Population'!H$1,'Resin Fractions'!$A$24:$I$24,0)))*(VLOOKUP($A633,'Waste Per Capita'!$A$3:$C$18,3,FALSE))*$C633</f>
        <v>1196.663138191682</v>
      </c>
      <c r="I633" s="75">
        <f>(INDEX('Resin Fractions'!$A$24:$I$41,MATCH('Waste Estimate from Population'!$A633,'Resin Fractions'!$A$24:$A$41,0),MATCH('Waste Estimate from Population'!I$1,'Resin Fractions'!$A$24:$I$24,0)))*(VLOOKUP($A633,'Waste Per Capita'!$A$3:$C$18,3,FALSE))*$C633</f>
        <v>3483.2297800351744</v>
      </c>
      <c r="J633" s="75">
        <f>(INDEX('Resin Fractions'!$A$24:$I$41,MATCH('Waste Estimate from Population'!$A633,'Resin Fractions'!$A$24:$A$41,0),MATCH('Waste Estimate from Population'!J$1,'Resin Fractions'!$A$24:$I$24,0)))*(VLOOKUP($A633,'Waste Per Capita'!$A$3:$C$18,3,FALSE))*$C633</f>
        <v>6925.2667754069225</v>
      </c>
      <c r="K633" s="75">
        <f>(INDEX('Resin Fractions'!$A$24:$I$41,MATCH('Waste Estimate from Population'!$A633,'Resin Fractions'!$A$24:$A$41,0),MATCH('Waste Estimate from Population'!K$1,'Resin Fractions'!$A$24:$I$24,0)))*(VLOOKUP($A633,'Waste Per Capita'!$A$3:$C$18,3,FALSE))*$C633</f>
        <v>60649.403605808599</v>
      </c>
    </row>
    <row r="634" spans="1:11" x14ac:dyDescent="0.2">
      <c r="A634" s="13">
        <v>2010</v>
      </c>
      <c r="B634" s="68" t="s">
        <v>125</v>
      </c>
      <c r="C634" s="70">
        <v>423895</v>
      </c>
      <c r="D634" s="75">
        <f>(INDEX('Resin Fractions'!$A$24:$I$41,MATCH('Waste Estimate from Population'!$A634,'Resin Fractions'!$A$24:$A$41,0),MATCH('Waste Estimate from Population'!D$1,'Resin Fractions'!$A$24:$I$24,0)))*(VLOOKUP($A634,'Waste Per Capita'!$A$3:$C$18,3,FALSE))*$C634</f>
        <v>3118.7954898564562</v>
      </c>
      <c r="E634" s="75">
        <f>(INDEX('Resin Fractions'!$A$24:$I$41,MATCH('Waste Estimate from Population'!$A634,'Resin Fractions'!$A$24:$A$41,0),MATCH('Waste Estimate from Population'!E$1,'Resin Fractions'!$A$24:$I$24,0)))*(VLOOKUP($A634,'Waste Per Capita'!$A$3:$C$18,3,FALSE))*$C634</f>
        <v>5785.0545507049583</v>
      </c>
      <c r="F634" s="75">
        <f>(INDEX('Resin Fractions'!$A$24:$I$41,MATCH('Waste Estimate from Population'!$A634,'Resin Fractions'!$A$24:$A$41,0),MATCH('Waste Estimate from Population'!F$1,'Resin Fractions'!$A$24:$I$24,0)))*(VLOOKUP($A634,'Waste Per Capita'!$A$3:$C$18,3,FALSE))*$C634</f>
        <v>7950.2217106270309</v>
      </c>
      <c r="G634" s="75">
        <f>(INDEX('Resin Fractions'!$A$24:$I$41,MATCH('Waste Estimate from Population'!$A634,'Resin Fractions'!$A$24:$A$41,0),MATCH('Waste Estimate from Population'!G$1,'Resin Fractions'!$A$24:$I$24,0)))*(VLOOKUP($A634,'Waste Per Capita'!$A$3:$C$18,3,FALSE))*$C634</f>
        <v>12082.640388054646</v>
      </c>
      <c r="H634" s="75">
        <f>(INDEX('Resin Fractions'!$A$24:$I$41,MATCH('Waste Estimate from Population'!$A634,'Resin Fractions'!$A$24:$A$41,0),MATCH('Waste Estimate from Population'!H$1,'Resin Fractions'!$A$24:$I$24,0)))*(VLOOKUP($A634,'Waste Per Capita'!$A$3:$C$18,3,FALSE))*$C634</f>
        <v>706.04609216740323</v>
      </c>
      <c r="I634" s="75">
        <f>(INDEX('Resin Fractions'!$A$24:$I$41,MATCH('Waste Estimate from Population'!$A634,'Resin Fractions'!$A$24:$A$41,0),MATCH('Waste Estimate from Population'!I$1,'Resin Fractions'!$A$24:$I$24,0)))*(VLOOKUP($A634,'Waste Per Capita'!$A$3:$C$18,3,FALSE))*$C634</f>
        <v>2055.1487681247713</v>
      </c>
      <c r="J634" s="75">
        <f>(INDEX('Resin Fractions'!$A$24:$I$41,MATCH('Waste Estimate from Population'!$A634,'Resin Fractions'!$A$24:$A$41,0),MATCH('Waste Estimate from Population'!J$1,'Resin Fractions'!$A$24:$I$24,0)))*(VLOOKUP($A634,'Waste Per Capita'!$A$3:$C$18,3,FALSE))*$C634</f>
        <v>4085.9932824383532</v>
      </c>
      <c r="K634" s="75">
        <f>(INDEX('Resin Fractions'!$A$24:$I$41,MATCH('Waste Estimate from Population'!$A634,'Resin Fractions'!$A$24:$A$41,0),MATCH('Waste Estimate from Population'!K$1,'Resin Fractions'!$A$24:$I$24,0)))*(VLOOKUP($A634,'Waste Per Capita'!$A$3:$C$18,3,FALSE))*$C634</f>
        <v>35783.900281973627</v>
      </c>
    </row>
    <row r="635" spans="1:11" x14ac:dyDescent="0.2">
      <c r="A635" s="13">
        <v>2010</v>
      </c>
      <c r="B635" s="68" t="s">
        <v>126</v>
      </c>
      <c r="C635" s="70">
        <v>1781642</v>
      </c>
      <c r="D635" s="75">
        <f>(INDEX('Resin Fractions'!$A$24:$I$41,MATCH('Waste Estimate from Population'!$A635,'Resin Fractions'!$A$24:$A$41,0),MATCH('Waste Estimate from Population'!D$1,'Resin Fractions'!$A$24:$I$24,0)))*(VLOOKUP($A635,'Waste Per Capita'!$A$3:$C$18,3,FALSE))*$C635</f>
        <v>13108.380693659601</v>
      </c>
      <c r="E635" s="75">
        <f>(INDEX('Resin Fractions'!$A$24:$I$41,MATCH('Waste Estimate from Population'!$A635,'Resin Fractions'!$A$24:$A$41,0),MATCH('Waste Estimate from Population'!E$1,'Resin Fractions'!$A$24:$I$24,0)))*(VLOOKUP($A635,'Waste Per Capita'!$A$3:$C$18,3,FALSE))*$C635</f>
        <v>24314.738696675082</v>
      </c>
      <c r="F635" s="75">
        <f>(INDEX('Resin Fractions'!$A$24:$I$41,MATCH('Waste Estimate from Population'!$A635,'Resin Fractions'!$A$24:$A$41,0),MATCH('Waste Estimate from Population'!F$1,'Resin Fractions'!$A$24:$I$24,0)))*(VLOOKUP($A635,'Waste Per Capita'!$A$3:$C$18,3,FALSE))*$C635</f>
        <v>33414.994064485225</v>
      </c>
      <c r="G635" s="75">
        <f>(INDEX('Resin Fractions'!$A$24:$I$41,MATCH('Waste Estimate from Population'!$A635,'Resin Fractions'!$A$24:$A$41,0),MATCH('Waste Estimate from Population'!G$1,'Resin Fractions'!$A$24:$I$24,0)))*(VLOOKUP($A635,'Waste Per Capita'!$A$3:$C$18,3,FALSE))*$C635</f>
        <v>50783.660072080245</v>
      </c>
      <c r="H635" s="75">
        <f>(INDEX('Resin Fractions'!$A$24:$I$41,MATCH('Waste Estimate from Population'!$A635,'Resin Fractions'!$A$24:$A$41,0),MATCH('Waste Estimate from Population'!H$1,'Resin Fractions'!$A$24:$I$24,0)))*(VLOOKUP($A635,'Waste Per Capita'!$A$3:$C$18,3,FALSE))*$C635</f>
        <v>2967.5305718192399</v>
      </c>
      <c r="I635" s="75">
        <f>(INDEX('Resin Fractions'!$A$24:$I$41,MATCH('Waste Estimate from Population'!$A635,'Resin Fractions'!$A$24:$A$41,0),MATCH('Waste Estimate from Population'!I$1,'Resin Fractions'!$A$24:$I$24,0)))*(VLOOKUP($A635,'Waste Per Capita'!$A$3:$C$18,3,FALSE))*$C635</f>
        <v>8637.8451303727434</v>
      </c>
      <c r="J635" s="75">
        <f>(INDEX('Resin Fractions'!$A$24:$I$41,MATCH('Waste Estimate from Population'!$A635,'Resin Fractions'!$A$24:$A$41,0),MATCH('Waste Estimate from Population'!J$1,'Resin Fractions'!$A$24:$I$24,0)))*(VLOOKUP($A635,'Waste Per Capita'!$A$3:$C$18,3,FALSE))*$C635</f>
        <v>17173.538833225284</v>
      </c>
      <c r="K635" s="75">
        <f>(INDEX('Resin Fractions'!$A$24:$I$41,MATCH('Waste Estimate from Population'!$A635,'Resin Fractions'!$A$24:$A$41,0),MATCH('Waste Estimate from Population'!K$1,'Resin Fractions'!$A$24:$I$24,0)))*(VLOOKUP($A635,'Waste Per Capita'!$A$3:$C$18,3,FALSE))*$C635</f>
        <v>150400.68806231747</v>
      </c>
    </row>
    <row r="636" spans="1:11" x14ac:dyDescent="0.2">
      <c r="A636" s="13">
        <v>2010</v>
      </c>
      <c r="B636" s="68" t="s">
        <v>127</v>
      </c>
      <c r="C636" s="70">
        <v>262382</v>
      </c>
      <c r="D636" s="75">
        <f>(INDEX('Resin Fractions'!$A$24:$I$41,MATCH('Waste Estimate from Population'!$A636,'Resin Fractions'!$A$24:$A$41,0),MATCH('Waste Estimate from Population'!D$1,'Resin Fractions'!$A$24:$I$24,0)))*(VLOOKUP($A636,'Waste Per Capita'!$A$3:$C$18,3,FALSE))*$C636</f>
        <v>1930.468154187987</v>
      </c>
      <c r="E636" s="75">
        <f>(INDEX('Resin Fractions'!$A$24:$I$41,MATCH('Waste Estimate from Population'!$A636,'Resin Fractions'!$A$24:$A$41,0),MATCH('Waste Estimate from Population'!E$1,'Resin Fractions'!$A$24:$I$24,0)))*(VLOOKUP($A636,'Waste Per Capita'!$A$3:$C$18,3,FALSE))*$C636</f>
        <v>3580.82587226334</v>
      </c>
      <c r="F636" s="75">
        <f>(INDEX('Resin Fractions'!$A$24:$I$41,MATCH('Waste Estimate from Population'!$A636,'Resin Fractions'!$A$24:$A$41,0),MATCH('Waste Estimate from Population'!F$1,'Resin Fractions'!$A$24:$I$24,0)))*(VLOOKUP($A636,'Waste Per Capita'!$A$3:$C$18,3,FALSE))*$C636</f>
        <v>4921.0183485951511</v>
      </c>
      <c r="G636" s="75">
        <f>(INDEX('Resin Fractions'!$A$24:$I$41,MATCH('Waste Estimate from Population'!$A636,'Resin Fractions'!$A$24:$A$41,0),MATCH('Waste Estimate from Population'!G$1,'Resin Fractions'!$A$24:$I$24,0)))*(VLOOKUP($A636,'Waste Per Capita'!$A$3:$C$18,3,FALSE))*$C636</f>
        <v>7478.8977230176206</v>
      </c>
      <c r="H636" s="75">
        <f>(INDEX('Resin Fractions'!$A$24:$I$41,MATCH('Waste Estimate from Population'!$A636,'Resin Fractions'!$A$24:$A$41,0),MATCH('Waste Estimate from Population'!H$1,'Resin Fractions'!$A$24:$I$24,0)))*(VLOOKUP($A636,'Waste Per Capita'!$A$3:$C$18,3,FALSE))*$C636</f>
        <v>437.02753218383702</v>
      </c>
      <c r="I636" s="75">
        <f>(INDEX('Resin Fractions'!$A$24:$I$41,MATCH('Waste Estimate from Population'!$A636,'Resin Fractions'!$A$24:$A$41,0),MATCH('Waste Estimate from Population'!I$1,'Resin Fractions'!$A$24:$I$24,0)))*(VLOOKUP($A636,'Waste Per Capita'!$A$3:$C$18,3,FALSE))*$C636</f>
        <v>1272.093428981502</v>
      </c>
      <c r="J636" s="75">
        <f>(INDEX('Resin Fractions'!$A$24:$I$41,MATCH('Waste Estimate from Population'!$A636,'Resin Fractions'!$A$24:$A$41,0),MATCH('Waste Estimate from Population'!J$1,'Resin Fractions'!$A$24:$I$24,0)))*(VLOOKUP($A636,'Waste Per Capita'!$A$3:$C$18,3,FALSE))*$C636</f>
        <v>2529.1430411605234</v>
      </c>
      <c r="K636" s="75">
        <f>(INDEX('Resin Fractions'!$A$24:$I$41,MATCH('Waste Estimate from Population'!$A636,'Resin Fractions'!$A$24:$A$41,0),MATCH('Waste Estimate from Population'!K$1,'Resin Fractions'!$A$24:$I$24,0)))*(VLOOKUP($A636,'Waste Per Capita'!$A$3:$C$18,3,FALSE))*$C636</f>
        <v>22149.474100389965</v>
      </c>
    </row>
    <row r="637" spans="1:11" x14ac:dyDescent="0.2">
      <c r="A637" s="13">
        <v>2010</v>
      </c>
      <c r="B637" s="68" t="s">
        <v>128</v>
      </c>
      <c r="C637" s="70">
        <v>177223</v>
      </c>
      <c r="D637" s="75">
        <f>(INDEX('Resin Fractions'!$A$24:$I$41,MATCH('Waste Estimate from Population'!$A637,'Resin Fractions'!$A$24:$A$41,0),MATCH('Waste Estimate from Population'!D$1,'Resin Fractions'!$A$24:$I$24,0)))*(VLOOKUP($A637,'Waste Per Capita'!$A$3:$C$18,3,FALSE))*$C637</f>
        <v>1303.9132169495531</v>
      </c>
      <c r="E637" s="75">
        <f>(INDEX('Resin Fractions'!$A$24:$I$41,MATCH('Waste Estimate from Population'!$A637,'Resin Fractions'!$A$24:$A$41,0),MATCH('Waste Estimate from Population'!E$1,'Resin Fractions'!$A$24:$I$24,0)))*(VLOOKUP($A637,'Waste Per Capita'!$A$3:$C$18,3,FALSE))*$C637</f>
        <v>2418.6289591516411</v>
      </c>
      <c r="F637" s="75">
        <f>(INDEX('Resin Fractions'!$A$24:$I$41,MATCH('Waste Estimate from Population'!$A637,'Resin Fractions'!$A$24:$A$41,0),MATCH('Waste Estimate from Population'!F$1,'Resin Fractions'!$A$24:$I$24,0)))*(VLOOKUP($A637,'Waste Per Capita'!$A$3:$C$18,3,FALSE))*$C637</f>
        <v>3323.8470428347923</v>
      </c>
      <c r="G637" s="75">
        <f>(INDEX('Resin Fractions'!$A$24:$I$41,MATCH('Waste Estimate from Population'!$A637,'Resin Fractions'!$A$24:$A$41,0),MATCH('Waste Estimate from Population'!G$1,'Resin Fractions'!$A$24:$I$24,0)))*(VLOOKUP($A637,'Waste Per Capita'!$A$3:$C$18,3,FALSE))*$C637</f>
        <v>5051.5381816067866</v>
      </c>
      <c r="H637" s="75">
        <f>(INDEX('Resin Fractions'!$A$24:$I$41,MATCH('Waste Estimate from Population'!$A637,'Resin Fractions'!$A$24:$A$41,0),MATCH('Waste Estimate from Population'!H$1,'Resin Fractions'!$A$24:$I$24,0)))*(VLOOKUP($A637,'Waste Per Capita'!$A$3:$C$18,3,FALSE))*$C637</f>
        <v>295.18537985157576</v>
      </c>
      <c r="I637" s="75">
        <f>(INDEX('Resin Fractions'!$A$24:$I$41,MATCH('Waste Estimate from Population'!$A637,'Resin Fractions'!$A$24:$A$41,0),MATCH('Waste Estimate from Population'!I$1,'Resin Fractions'!$A$24:$I$24,0)))*(VLOOKUP($A637,'Waste Per Capita'!$A$3:$C$18,3,FALSE))*$C637</f>
        <v>859.22134050502211</v>
      </c>
      <c r="J637" s="75">
        <f>(INDEX('Resin Fractions'!$A$24:$I$41,MATCH('Waste Estimate from Population'!$A637,'Resin Fractions'!$A$24:$A$41,0),MATCH('Waste Estimate from Population'!J$1,'Resin Fractions'!$A$24:$I$24,0)))*(VLOOKUP($A637,'Waste Per Capita'!$A$3:$C$18,3,FALSE))*$C637</f>
        <v>1708.281502479558</v>
      </c>
      <c r="K637" s="75">
        <f>(INDEX('Resin Fractions'!$A$24:$I$41,MATCH('Waste Estimate from Population'!$A637,'Resin Fractions'!$A$24:$A$41,0),MATCH('Waste Estimate from Population'!K$1,'Resin Fractions'!$A$24:$I$24,0)))*(VLOOKUP($A637,'Waste Per Capita'!$A$3:$C$18,3,FALSE))*$C637</f>
        <v>14960.615623378932</v>
      </c>
    </row>
    <row r="638" spans="1:11" x14ac:dyDescent="0.2">
      <c r="A638" s="13">
        <v>2010</v>
      </c>
      <c r="B638" s="68" t="s">
        <v>129</v>
      </c>
      <c r="C638" s="70">
        <v>3240</v>
      </c>
      <c r="D638" s="75">
        <f>(INDEX('Resin Fractions'!$A$24:$I$41,MATCH('Waste Estimate from Population'!$A638,'Resin Fractions'!$A$24:$A$41,0),MATCH('Waste Estimate from Population'!D$1,'Resin Fractions'!$A$24:$I$24,0)))*(VLOOKUP($A638,'Waste Per Capita'!$A$3:$C$18,3,FALSE))*$C638</f>
        <v>23.838208488269309</v>
      </c>
      <c r="E638" s="75">
        <f>(INDEX('Resin Fractions'!$A$24:$I$41,MATCH('Waste Estimate from Population'!$A638,'Resin Fractions'!$A$24:$A$41,0),MATCH('Waste Estimate from Population'!E$1,'Resin Fractions'!$A$24:$I$24,0)))*(VLOOKUP($A638,'Waste Per Capita'!$A$3:$C$18,3,FALSE))*$C638</f>
        <v>44.217499013397344</v>
      </c>
      <c r="F638" s="75">
        <f>(INDEX('Resin Fractions'!$A$24:$I$41,MATCH('Waste Estimate from Population'!$A638,'Resin Fractions'!$A$24:$A$41,0),MATCH('Waste Estimate from Population'!F$1,'Resin Fractions'!$A$24:$I$24,0)))*(VLOOKUP($A638,'Waste Per Capita'!$A$3:$C$18,3,FALSE))*$C638</f>
        <v>60.766742571701911</v>
      </c>
      <c r="G638" s="75">
        <f>(INDEX('Resin Fractions'!$A$24:$I$41,MATCH('Waste Estimate from Population'!$A638,'Resin Fractions'!$A$24:$A$41,0),MATCH('Waste Estimate from Population'!G$1,'Resin Fractions'!$A$24:$I$24,0)))*(VLOOKUP($A638,'Waste Per Capita'!$A$3:$C$18,3,FALSE))*$C638</f>
        <v>92.352480820243343</v>
      </c>
      <c r="H638" s="75">
        <f>(INDEX('Resin Fractions'!$A$24:$I$41,MATCH('Waste Estimate from Population'!$A638,'Resin Fractions'!$A$24:$A$41,0),MATCH('Waste Estimate from Population'!H$1,'Resin Fractions'!$A$24:$I$24,0)))*(VLOOKUP($A638,'Waste Per Capita'!$A$3:$C$18,3,FALSE))*$C638</f>
        <v>5.3965942948663859</v>
      </c>
      <c r="I638" s="75">
        <f>(INDEX('Resin Fractions'!$A$24:$I$41,MATCH('Waste Estimate from Population'!$A638,'Resin Fractions'!$A$24:$A$41,0),MATCH('Waste Estimate from Population'!I$1,'Resin Fractions'!$A$24:$I$24,0)))*(VLOOKUP($A638,'Waste Per Capita'!$A$3:$C$18,3,FALSE))*$C638</f>
        <v>15.708328734059753</v>
      </c>
      <c r="J638" s="75">
        <f>(INDEX('Resin Fractions'!$A$24:$I$41,MATCH('Waste Estimate from Population'!$A638,'Resin Fractions'!$A$24:$A$41,0),MATCH('Waste Estimate from Population'!J$1,'Resin Fractions'!$A$24:$I$24,0)))*(VLOOKUP($A638,'Waste Per Capita'!$A$3:$C$18,3,FALSE))*$C638</f>
        <v>31.230890279668937</v>
      </c>
      <c r="K638" s="75">
        <f>(INDEX('Resin Fractions'!$A$24:$I$41,MATCH('Waste Estimate from Population'!$A638,'Resin Fractions'!$A$24:$A$41,0),MATCH('Waste Estimate from Population'!K$1,'Resin Fractions'!$A$24:$I$24,0)))*(VLOOKUP($A638,'Waste Per Capita'!$A$3:$C$18,3,FALSE))*$C638</f>
        <v>273.51074420220704</v>
      </c>
    </row>
    <row r="639" spans="1:11" x14ac:dyDescent="0.2">
      <c r="A639" s="13">
        <v>2010</v>
      </c>
      <c r="B639" s="68" t="s">
        <v>130</v>
      </c>
      <c r="C639" s="70">
        <v>44900</v>
      </c>
      <c r="D639" s="75">
        <f>(INDEX('Resin Fractions'!$A$24:$I$41,MATCH('Waste Estimate from Population'!$A639,'Resin Fractions'!$A$24:$A$41,0),MATCH('Waste Estimate from Population'!D$1,'Resin Fractions'!$A$24:$I$24,0)))*(VLOOKUP($A639,'Waste Per Capita'!$A$3:$C$18,3,FALSE))*$C639</f>
        <v>330.35048182817656</v>
      </c>
      <c r="E639" s="75">
        <f>(INDEX('Resin Fractions'!$A$24:$I$41,MATCH('Waste Estimate from Population'!$A639,'Resin Fractions'!$A$24:$A$41,0),MATCH('Waste Estimate from Population'!E$1,'Resin Fractions'!$A$24:$I$24,0)))*(VLOOKUP($A639,'Waste Per Capita'!$A$3:$C$18,3,FALSE))*$C639</f>
        <v>612.76719311775946</v>
      </c>
      <c r="F639" s="75">
        <f>(INDEX('Resin Fractions'!$A$24:$I$41,MATCH('Waste Estimate from Population'!$A639,'Resin Fractions'!$A$24:$A$41,0),MATCH('Waste Estimate from Population'!F$1,'Resin Fractions'!$A$24:$I$24,0)))*(VLOOKUP($A639,'Waste Per Capita'!$A$3:$C$18,3,FALSE))*$C639</f>
        <v>842.10701897204194</v>
      </c>
      <c r="G639" s="75">
        <f>(INDEX('Resin Fractions'!$A$24:$I$41,MATCH('Waste Estimate from Population'!$A639,'Resin Fractions'!$A$24:$A$41,0),MATCH('Waste Estimate from Population'!G$1,'Resin Fractions'!$A$24:$I$24,0)))*(VLOOKUP($A639,'Waste Per Capita'!$A$3:$C$18,3,FALSE))*$C639</f>
        <v>1279.8229595151008</v>
      </c>
      <c r="H639" s="75">
        <f>(INDEX('Resin Fractions'!$A$24:$I$41,MATCH('Waste Estimate from Population'!$A639,'Resin Fractions'!$A$24:$A$41,0),MATCH('Waste Estimate from Population'!H$1,'Resin Fractions'!$A$24:$I$24,0)))*(VLOOKUP($A639,'Waste Per Capita'!$A$3:$C$18,3,FALSE))*$C639</f>
        <v>74.786136987500228</v>
      </c>
      <c r="I639" s="75">
        <f>(INDEX('Resin Fractions'!$A$24:$I$41,MATCH('Waste Estimate from Population'!$A639,'Resin Fractions'!$A$24:$A$41,0),MATCH('Waste Estimate from Population'!I$1,'Resin Fractions'!$A$24:$I$24,0)))*(VLOOKUP($A639,'Waste Per Capita'!$A$3:$C$18,3,FALSE))*$C639</f>
        <v>217.68640745656882</v>
      </c>
      <c r="J639" s="75">
        <f>(INDEX('Resin Fractions'!$A$24:$I$41,MATCH('Waste Estimate from Population'!$A639,'Resin Fractions'!$A$24:$A$41,0),MATCH('Waste Estimate from Population'!J$1,'Resin Fractions'!$A$24:$I$24,0)))*(VLOOKUP($A639,'Waste Per Capita'!$A$3:$C$18,3,FALSE))*$C639</f>
        <v>432.79844862874546</v>
      </c>
      <c r="K639" s="75">
        <f>(INDEX('Resin Fractions'!$A$24:$I$41,MATCH('Waste Estimate from Population'!$A639,'Resin Fractions'!$A$24:$A$41,0),MATCH('Waste Estimate from Population'!K$1,'Resin Fractions'!$A$24:$I$24,0)))*(VLOOKUP($A639,'Waste Per Capita'!$A$3:$C$18,3,FALSE))*$C639</f>
        <v>3790.3186465058939</v>
      </c>
    </row>
    <row r="640" spans="1:11" x14ac:dyDescent="0.2">
      <c r="A640" s="13">
        <v>2010</v>
      </c>
      <c r="B640" s="68" t="s">
        <v>131</v>
      </c>
      <c r="C640" s="70">
        <v>413344</v>
      </c>
      <c r="D640" s="75">
        <f>(INDEX('Resin Fractions'!$A$24:$I$41,MATCH('Waste Estimate from Population'!$A640,'Resin Fractions'!$A$24:$A$41,0),MATCH('Waste Estimate from Population'!D$1,'Resin Fractions'!$A$24:$I$24,0)))*(VLOOKUP($A640,'Waste Per Capita'!$A$3:$C$18,3,FALSE))*$C640</f>
        <v>3041.1668053627127</v>
      </c>
      <c r="E640" s="75">
        <f>(INDEX('Resin Fractions'!$A$24:$I$41,MATCH('Waste Estimate from Population'!$A640,'Resin Fractions'!$A$24:$A$41,0),MATCH('Waste Estimate from Population'!E$1,'Resin Fractions'!$A$24:$I$24,0)))*(VLOOKUP($A640,'Waste Per Capita'!$A$3:$C$18,3,FALSE))*$C640</f>
        <v>5641.0610840104046</v>
      </c>
      <c r="F640" s="75">
        <f>(INDEX('Resin Fractions'!$A$24:$I$41,MATCH('Waste Estimate from Population'!$A640,'Resin Fractions'!$A$24:$A$41,0),MATCH('Waste Estimate from Population'!F$1,'Resin Fractions'!$A$24:$I$24,0)))*(VLOOKUP($A640,'Waste Per Capita'!$A$3:$C$18,3,FALSE))*$C640</f>
        <v>7752.3359387523315</v>
      </c>
      <c r="G640" s="75">
        <f>(INDEX('Resin Fractions'!$A$24:$I$41,MATCH('Waste Estimate from Population'!$A640,'Resin Fractions'!$A$24:$A$41,0),MATCH('Waste Estimate from Population'!G$1,'Resin Fractions'!$A$24:$I$24,0)))*(VLOOKUP($A640,'Waste Per Capita'!$A$3:$C$18,3,FALSE))*$C640</f>
        <v>11781.89624449465</v>
      </c>
      <c r="H640" s="75">
        <f>(INDEX('Resin Fractions'!$A$24:$I$41,MATCH('Waste Estimate from Population'!$A640,'Resin Fractions'!$A$24:$A$41,0),MATCH('Waste Estimate from Population'!H$1,'Resin Fractions'!$A$24:$I$24,0)))*(VLOOKUP($A640,'Waste Per Capita'!$A$3:$C$18,3,FALSE))*$C640</f>
        <v>688.47218278310231</v>
      </c>
      <c r="I640" s="75">
        <f>(INDEX('Resin Fractions'!$A$24:$I$41,MATCH('Waste Estimate from Population'!$A640,'Resin Fractions'!$A$24:$A$41,0),MATCH('Waste Estimate from Population'!I$1,'Resin Fractions'!$A$24:$I$24,0)))*(VLOOKUP($A640,'Waste Per Capita'!$A$3:$C$18,3,FALSE))*$C640</f>
        <v>2003.9948864972823</v>
      </c>
      <c r="J640" s="75">
        <f>(INDEX('Resin Fractions'!$A$24:$I$41,MATCH('Waste Estimate from Population'!$A640,'Resin Fractions'!$A$24:$A$41,0),MATCH('Waste Estimate from Population'!J$1,'Resin Fractions'!$A$24:$I$24,0)))*(VLOOKUP($A640,'Waste Per Capita'!$A$3:$C$18,3,FALSE))*$C640</f>
        <v>3984.2904665924311</v>
      </c>
      <c r="K640" s="75">
        <f>(INDEX('Resin Fractions'!$A$24:$I$41,MATCH('Waste Estimate from Population'!$A640,'Resin Fractions'!$A$24:$A$41,0),MATCH('Waste Estimate from Population'!K$1,'Resin Fractions'!$A$24:$I$24,0)))*(VLOOKUP($A640,'Waste Per Capita'!$A$3:$C$18,3,FALSE))*$C640</f>
        <v>34893.217608492923</v>
      </c>
    </row>
    <row r="641" spans="1:11" x14ac:dyDescent="0.2">
      <c r="A641" s="13">
        <v>2010</v>
      </c>
      <c r="B641" s="68" t="s">
        <v>132</v>
      </c>
      <c r="C641" s="70">
        <v>483878</v>
      </c>
      <c r="D641" s="75">
        <f>(INDEX('Resin Fractions'!$A$24:$I$41,MATCH('Waste Estimate from Population'!$A641,'Resin Fractions'!$A$24:$A$41,0),MATCH('Waste Estimate from Population'!D$1,'Resin Fractions'!$A$24:$I$24,0)))*(VLOOKUP($A641,'Waste Per Capita'!$A$3:$C$18,3,FALSE))*$C641</f>
        <v>3560.118718174931</v>
      </c>
      <c r="E641" s="75">
        <f>(INDEX('Resin Fractions'!$A$24:$I$41,MATCH('Waste Estimate from Population'!$A641,'Resin Fractions'!$A$24:$A$41,0),MATCH('Waste Estimate from Population'!E$1,'Resin Fractions'!$A$24:$I$24,0)))*(VLOOKUP($A641,'Waste Per Capita'!$A$3:$C$18,3,FALSE))*$C641</f>
        <v>6603.665119631074</v>
      </c>
      <c r="F641" s="75">
        <f>(INDEX('Resin Fractions'!$A$24:$I$41,MATCH('Waste Estimate from Population'!$A641,'Resin Fractions'!$A$24:$A$41,0),MATCH('Waste Estimate from Population'!F$1,'Resin Fractions'!$A$24:$I$24,0)))*(VLOOKUP($A641,'Waste Per Capita'!$A$3:$C$18,3,FALSE))*$C641</f>
        <v>9075.212920404314</v>
      </c>
      <c r="G641" s="75">
        <f>(INDEX('Resin Fractions'!$A$24:$I$41,MATCH('Waste Estimate from Population'!$A641,'Resin Fractions'!$A$24:$A$41,0),MATCH('Waste Estimate from Population'!G$1,'Resin Fractions'!$A$24:$I$24,0)))*(VLOOKUP($A641,'Waste Per Capita'!$A$3:$C$18,3,FALSE))*$C641</f>
        <v>13792.386948869664</v>
      </c>
      <c r="H641" s="75">
        <f>(INDEX('Resin Fractions'!$A$24:$I$41,MATCH('Waste Estimate from Population'!$A641,'Resin Fractions'!$A$24:$A$41,0),MATCH('Waste Estimate from Population'!H$1,'Resin Fractions'!$A$24:$I$24,0)))*(VLOOKUP($A641,'Waste Per Capita'!$A$3:$C$18,3,FALSE))*$C641</f>
        <v>805.95470808992502</v>
      </c>
      <c r="I641" s="75">
        <f>(INDEX('Resin Fractions'!$A$24:$I$41,MATCH('Waste Estimate from Population'!$A641,'Resin Fractions'!$A$24:$A$41,0),MATCH('Waste Estimate from Population'!I$1,'Resin Fractions'!$A$24:$I$24,0)))*(VLOOKUP($A641,'Waste Per Capita'!$A$3:$C$18,3,FALSE))*$C641</f>
        <v>2345.9613244380757</v>
      </c>
      <c r="J641" s="75">
        <f>(INDEX('Resin Fractions'!$A$24:$I$41,MATCH('Waste Estimate from Population'!$A641,'Resin Fractions'!$A$24:$A$41,0),MATCH('Waste Estimate from Population'!J$1,'Resin Fractions'!$A$24:$I$24,0)))*(VLOOKUP($A641,'Waste Per Capita'!$A$3:$C$18,3,FALSE))*$C641</f>
        <v>4664.1792366498912</v>
      </c>
      <c r="K641" s="75">
        <f>(INDEX('Resin Fractions'!$A$24:$I$41,MATCH('Waste Estimate from Population'!$A641,'Resin Fractions'!$A$24:$A$41,0),MATCH('Waste Estimate from Population'!K$1,'Resin Fractions'!$A$24:$I$24,0)))*(VLOOKUP($A641,'Waste Per Capita'!$A$3:$C$18,3,FALSE))*$C641</f>
        <v>40847.47897625788</v>
      </c>
    </row>
    <row r="642" spans="1:11" x14ac:dyDescent="0.2">
      <c r="A642" s="13">
        <v>2010</v>
      </c>
      <c r="B642" s="68" t="s">
        <v>133</v>
      </c>
      <c r="C642" s="70">
        <v>514453</v>
      </c>
      <c r="D642" s="75">
        <f>(INDEX('Resin Fractions'!$A$24:$I$41,MATCH('Waste Estimate from Population'!$A642,'Resin Fractions'!$A$24:$A$41,0),MATCH('Waste Estimate from Population'!D$1,'Resin Fractions'!$A$24:$I$24,0)))*(VLOOKUP($A642,'Waste Per Capita'!$A$3:$C$18,3,FALSE))*$C642</f>
        <v>3785.0734171035838</v>
      </c>
      <c r="E642" s="75">
        <f>(INDEX('Resin Fractions'!$A$24:$I$41,MATCH('Waste Estimate from Population'!$A642,'Resin Fractions'!$A$24:$A$41,0),MATCH('Waste Estimate from Population'!E$1,'Resin Fractions'!$A$24:$I$24,0)))*(VLOOKUP($A642,'Waste Per Capita'!$A$3:$C$18,3,FALSE))*$C642</f>
        <v>7020.933648129414</v>
      </c>
      <c r="F642" s="75">
        <f>(INDEX('Resin Fractions'!$A$24:$I$41,MATCH('Waste Estimate from Population'!$A642,'Resin Fractions'!$A$24:$A$41,0),MATCH('Waste Estimate from Population'!F$1,'Resin Fractions'!$A$24:$I$24,0)))*(VLOOKUP($A642,'Waste Per Capita'!$A$3:$C$18,3,FALSE))*$C642</f>
        <v>9648.6521655060988</v>
      </c>
      <c r="G642" s="75">
        <f>(INDEX('Resin Fractions'!$A$24:$I$41,MATCH('Waste Estimate from Population'!$A642,'Resin Fractions'!$A$24:$A$41,0),MATCH('Waste Estimate from Population'!G$1,'Resin Fractions'!$A$24:$I$24,0)))*(VLOOKUP($A642,'Waste Per Capita'!$A$3:$C$18,3,FALSE))*$C642</f>
        <v>14663.892226980448</v>
      </c>
      <c r="H642" s="75">
        <f>(INDEX('Resin Fractions'!$A$24:$I$41,MATCH('Waste Estimate from Population'!$A642,'Resin Fractions'!$A$24:$A$41,0),MATCH('Waste Estimate from Population'!H$1,'Resin Fractions'!$A$24:$I$24,0)))*(VLOOKUP($A642,'Waste Per Capita'!$A$3:$C$18,3,FALSE))*$C642</f>
        <v>856.88090270891871</v>
      </c>
      <c r="I642" s="75">
        <f>(INDEX('Resin Fractions'!$A$24:$I$41,MATCH('Waste Estimate from Population'!$A642,'Resin Fractions'!$A$24:$A$41,0),MATCH('Waste Estimate from Population'!I$1,'Resin Fractions'!$A$24:$I$24,0)))*(VLOOKUP($A642,'Waste Per Capita'!$A$3:$C$18,3,FALSE))*$C642</f>
        <v>2494.1965562417417</v>
      </c>
      <c r="J642" s="75">
        <f>(INDEX('Resin Fractions'!$A$24:$I$41,MATCH('Waste Estimate from Population'!$A642,'Resin Fractions'!$A$24:$A$41,0),MATCH('Waste Estimate from Population'!J$1,'Resin Fractions'!$A$24:$I$24,0)))*(VLOOKUP($A642,'Waste Per Capita'!$A$3:$C$18,3,FALSE))*$C642</f>
        <v>4958.8966657551</v>
      </c>
      <c r="K642" s="75">
        <f>(INDEX('Resin Fractions'!$A$24:$I$41,MATCH('Waste Estimate from Population'!$A642,'Resin Fractions'!$A$24:$A$41,0),MATCH('Waste Estimate from Population'!K$1,'Resin Fractions'!$A$24:$I$24,0)))*(VLOOKUP($A642,'Waste Per Capita'!$A$3:$C$18,3,FALSE))*$C642</f>
        <v>43428.525582425311</v>
      </c>
    </row>
    <row r="643" spans="1:11" x14ac:dyDescent="0.2">
      <c r="A643" s="13">
        <v>2010</v>
      </c>
      <c r="B643" s="68" t="s">
        <v>134</v>
      </c>
      <c r="C643" s="70">
        <v>94737</v>
      </c>
      <c r="D643" s="75">
        <f>(INDEX('Resin Fractions'!$A$24:$I$41,MATCH('Waste Estimate from Population'!$A643,'Resin Fractions'!$A$24:$A$41,0),MATCH('Waste Estimate from Population'!D$1,'Resin Fractions'!$A$24:$I$24,0)))*(VLOOKUP($A643,'Waste Per Capita'!$A$3:$C$18,3,FALSE))*$C643</f>
        <v>697.0248017139412</v>
      </c>
      <c r="E643" s="75">
        <f>(INDEX('Resin Fractions'!$A$24:$I$41,MATCH('Waste Estimate from Population'!$A643,'Resin Fractions'!$A$24:$A$41,0),MATCH('Waste Estimate from Population'!E$1,'Resin Fractions'!$A$24:$I$24,0)))*(VLOOKUP($A643,'Waste Per Capita'!$A$3:$C$18,3,FALSE))*$C643</f>
        <v>1292.911482725995</v>
      </c>
      <c r="F643" s="75">
        <f>(INDEX('Resin Fractions'!$A$24:$I$41,MATCH('Waste Estimate from Population'!$A643,'Resin Fractions'!$A$24:$A$41,0),MATCH('Waste Estimate from Population'!F$1,'Resin Fractions'!$A$24:$I$24,0)))*(VLOOKUP($A643,'Waste Per Capita'!$A$3:$C$18,3,FALSE))*$C643</f>
        <v>1776.8082996960875</v>
      </c>
      <c r="G643" s="75">
        <f>(INDEX('Resin Fractions'!$A$24:$I$41,MATCH('Waste Estimate from Population'!$A643,'Resin Fractions'!$A$24:$A$41,0),MATCH('Waste Estimate from Population'!G$1,'Resin Fractions'!$A$24:$I$24,0)))*(VLOOKUP($A643,'Waste Per Capita'!$A$3:$C$18,3,FALSE))*$C643</f>
        <v>2700.3694368726524</v>
      </c>
      <c r="H643" s="75">
        <f>(INDEX('Resin Fractions'!$A$24:$I$41,MATCH('Waste Estimate from Population'!$A643,'Resin Fractions'!$A$24:$A$41,0),MATCH('Waste Estimate from Population'!H$1,'Resin Fractions'!$A$24:$I$24,0)))*(VLOOKUP($A643,'Waste Per Capita'!$A$3:$C$18,3,FALSE))*$C643</f>
        <v>157.79541781257925</v>
      </c>
      <c r="I643" s="75">
        <f>(INDEX('Resin Fractions'!$A$24:$I$41,MATCH('Waste Estimate from Population'!$A643,'Resin Fractions'!$A$24:$A$41,0),MATCH('Waste Estimate from Population'!I$1,'Resin Fractions'!$A$24:$I$24,0)))*(VLOOKUP($A643,'Waste Per Capita'!$A$3:$C$18,3,FALSE))*$C643</f>
        <v>459.30862323414163</v>
      </c>
      <c r="J643" s="75">
        <f>(INDEX('Resin Fractions'!$A$24:$I$41,MATCH('Waste Estimate from Population'!$A643,'Resin Fractions'!$A$24:$A$41,0),MATCH('Waste Estimate from Population'!J$1,'Resin Fractions'!$A$24:$I$24,0)))*(VLOOKUP($A643,'Waste Per Capita'!$A$3:$C$18,3,FALSE))*$C643</f>
        <v>913.18544827931976</v>
      </c>
      <c r="K643" s="75">
        <f>(INDEX('Resin Fractions'!$A$24:$I$41,MATCH('Waste Estimate from Population'!$A643,'Resin Fractions'!$A$24:$A$41,0),MATCH('Waste Estimate from Population'!K$1,'Resin Fractions'!$A$24:$I$24,0)))*(VLOOKUP($A643,'Waste Per Capita'!$A$3:$C$18,3,FALSE))*$C643</f>
        <v>7997.4035103347187</v>
      </c>
    </row>
    <row r="644" spans="1:11" x14ac:dyDescent="0.2">
      <c r="A644" s="13">
        <v>2010</v>
      </c>
      <c r="B644" s="68" t="s">
        <v>135</v>
      </c>
      <c r="C644" s="70">
        <v>63463</v>
      </c>
      <c r="D644" s="75">
        <f>(INDEX('Resin Fractions'!$A$24:$I$41,MATCH('Waste Estimate from Population'!$A644,'Resin Fractions'!$A$24:$A$41,0),MATCH('Waste Estimate from Population'!D$1,'Resin Fractions'!$A$24:$I$24,0)))*(VLOOKUP($A644,'Waste Per Capita'!$A$3:$C$18,3,FALSE))*$C644</f>
        <v>466.92723002809726</v>
      </c>
      <c r="E644" s="75">
        <f>(INDEX('Resin Fractions'!$A$24:$I$41,MATCH('Waste Estimate from Population'!$A644,'Resin Fractions'!$A$24:$A$41,0),MATCH('Waste Estimate from Population'!E$1,'Resin Fractions'!$A$24:$I$24,0)))*(VLOOKUP($A644,'Waste Per Capita'!$A$3:$C$18,3,FALSE))*$C644</f>
        <v>866.10343823680103</v>
      </c>
      <c r="F644" s="75">
        <f>(INDEX('Resin Fractions'!$A$24:$I$41,MATCH('Waste Estimate from Population'!$A644,'Resin Fractions'!$A$24:$A$41,0),MATCH('Waste Estimate from Population'!F$1,'Resin Fractions'!$A$24:$I$24,0)))*(VLOOKUP($A644,'Waste Per Capita'!$A$3:$C$18,3,FALSE))*$C644</f>
        <v>1190.2591925394809</v>
      </c>
      <c r="G644" s="75">
        <f>(INDEX('Resin Fractions'!$A$24:$I$41,MATCH('Waste Estimate from Population'!$A644,'Resin Fractions'!$A$24:$A$41,0),MATCH('Waste Estimate from Population'!G$1,'Resin Fractions'!$A$24:$I$24,0)))*(VLOOKUP($A644,'Waste Per Capita'!$A$3:$C$18,3,FALSE))*$C644</f>
        <v>1808.9399661404641</v>
      </c>
      <c r="H644" s="75">
        <f>(INDEX('Resin Fractions'!$A$24:$I$41,MATCH('Waste Estimate from Population'!$A644,'Resin Fractions'!$A$24:$A$41,0),MATCH('Waste Estimate from Population'!H$1,'Resin Fractions'!$A$24:$I$24,0)))*(VLOOKUP($A644,'Waste Per Capita'!$A$3:$C$18,3,FALSE))*$C644</f>
        <v>105.70495794293377</v>
      </c>
      <c r="I644" s="75">
        <f>(INDEX('Resin Fractions'!$A$24:$I$41,MATCH('Waste Estimate from Population'!$A644,'Resin Fractions'!$A$24:$A$41,0),MATCH('Waste Estimate from Population'!I$1,'Resin Fractions'!$A$24:$I$24,0)))*(VLOOKUP($A644,'Waste Per Capita'!$A$3:$C$18,3,FALSE))*$C644</f>
        <v>307.6844649535908</v>
      </c>
      <c r="J644" s="75">
        <f>(INDEX('Resin Fractions'!$A$24:$I$41,MATCH('Waste Estimate from Population'!$A644,'Resin Fractions'!$A$24:$A$41,0),MATCH('Waste Estimate from Population'!J$1,'Resin Fractions'!$A$24:$I$24,0)))*(VLOOKUP($A644,'Waste Per Capita'!$A$3:$C$18,3,FALSE))*$C644</f>
        <v>611.73024377118202</v>
      </c>
      <c r="K644" s="75">
        <f>(INDEX('Resin Fractions'!$A$24:$I$41,MATCH('Waste Estimate from Population'!$A644,'Resin Fractions'!$A$24:$A$41,0),MATCH('Waste Estimate from Population'!K$1,'Resin Fractions'!$A$24:$I$24,0)))*(VLOOKUP($A644,'Waste Per Capita'!$A$3:$C$18,3,FALSE))*$C644</f>
        <v>5357.3494936125508</v>
      </c>
    </row>
    <row r="645" spans="1:11" x14ac:dyDescent="0.2">
      <c r="A645" s="13">
        <v>2010</v>
      </c>
      <c r="B645" s="68" t="s">
        <v>136</v>
      </c>
      <c r="C645" s="70">
        <v>13786</v>
      </c>
      <c r="D645" s="75">
        <f>(INDEX('Resin Fractions'!$A$24:$I$41,MATCH('Waste Estimate from Population'!$A645,'Resin Fractions'!$A$24:$A$41,0),MATCH('Waste Estimate from Population'!D$1,'Resin Fractions'!$A$24:$I$24,0)))*(VLOOKUP($A645,'Waste Per Capita'!$A$3:$C$18,3,FALSE))*$C645</f>
        <v>101.43010562323478</v>
      </c>
      <c r="E645" s="75">
        <f>(INDEX('Resin Fractions'!$A$24:$I$41,MATCH('Waste Estimate from Population'!$A645,'Resin Fractions'!$A$24:$A$41,0),MATCH('Waste Estimate from Population'!E$1,'Resin Fractions'!$A$24:$I$24,0)))*(VLOOKUP($A645,'Waste Per Capita'!$A$3:$C$18,3,FALSE))*$C645</f>
        <v>188.14272882675795</v>
      </c>
      <c r="F645" s="75">
        <f>(INDEX('Resin Fractions'!$A$24:$I$41,MATCH('Waste Estimate from Population'!$A645,'Resin Fractions'!$A$24:$A$41,0),MATCH('Waste Estimate from Population'!F$1,'Resin Fractions'!$A$24:$I$24,0)))*(VLOOKUP($A645,'Waste Per Capita'!$A$3:$C$18,3,FALSE))*$C645</f>
        <v>258.55873860909952</v>
      </c>
      <c r="G645" s="75">
        <f>(INDEX('Resin Fractions'!$A$24:$I$41,MATCH('Waste Estimate from Population'!$A645,'Resin Fractions'!$A$24:$A$41,0),MATCH('Waste Estimate from Population'!G$1,'Resin Fractions'!$A$24:$I$24,0)))*(VLOOKUP($A645,'Waste Per Capita'!$A$3:$C$18,3,FALSE))*$C645</f>
        <v>392.95410511971443</v>
      </c>
      <c r="H645" s="75">
        <f>(INDEX('Resin Fractions'!$A$24:$I$41,MATCH('Waste Estimate from Population'!$A645,'Resin Fractions'!$A$24:$A$41,0),MATCH('Waste Estimate from Population'!H$1,'Resin Fractions'!$A$24:$I$24,0)))*(VLOOKUP($A645,'Waste Per Capita'!$A$3:$C$18,3,FALSE))*$C645</f>
        <v>22.962175601551849</v>
      </c>
      <c r="I645" s="75">
        <f>(INDEX('Resin Fractions'!$A$24:$I$41,MATCH('Waste Estimate from Population'!$A645,'Resin Fractions'!$A$24:$A$41,0),MATCH('Waste Estimate from Population'!I$1,'Resin Fractions'!$A$24:$I$24,0)))*(VLOOKUP($A645,'Waste Per Capita'!$A$3:$C$18,3,FALSE))*$C645</f>
        <v>66.837969113502396</v>
      </c>
      <c r="J645" s="75">
        <f>(INDEX('Resin Fractions'!$A$24:$I$41,MATCH('Waste Estimate from Population'!$A645,'Resin Fractions'!$A$24:$A$41,0),MATCH('Waste Estimate from Population'!J$1,'Resin Fractions'!$A$24:$I$24,0)))*(VLOOKUP($A645,'Waste Per Capita'!$A$3:$C$18,3,FALSE))*$C645</f>
        <v>132.88551030725802</v>
      </c>
      <c r="K645" s="75">
        <f>(INDEX('Resin Fractions'!$A$24:$I$41,MATCH('Waste Estimate from Population'!$A645,'Resin Fractions'!$A$24:$A$41,0),MATCH('Waste Estimate from Population'!K$1,'Resin Fractions'!$A$24:$I$24,0)))*(VLOOKUP($A645,'Waste Per Capita'!$A$3:$C$18,3,FALSE))*$C645</f>
        <v>1163.7713332011192</v>
      </c>
    </row>
    <row r="646" spans="1:11" x14ac:dyDescent="0.2">
      <c r="A646" s="13">
        <v>2010</v>
      </c>
      <c r="B646" s="68" t="s">
        <v>137</v>
      </c>
      <c r="C646" s="70">
        <v>442179</v>
      </c>
      <c r="D646" s="75">
        <f>(INDEX('Resin Fractions'!$A$24:$I$41,MATCH('Waste Estimate from Population'!$A646,'Resin Fractions'!$A$24:$A$41,0),MATCH('Waste Estimate from Population'!D$1,'Resin Fractions'!$A$24:$I$24,0)))*(VLOOKUP($A646,'Waste Per Capita'!$A$3:$C$18,3,FALSE))*$C646</f>
        <v>3253.319503436554</v>
      </c>
      <c r="E646" s="75">
        <f>(INDEX('Resin Fractions'!$A$24:$I$41,MATCH('Waste Estimate from Population'!$A646,'Resin Fractions'!$A$24:$A$41,0),MATCH('Waste Estimate from Population'!E$1,'Resin Fractions'!$A$24:$I$24,0)))*(VLOOKUP($A646,'Waste Per Capita'!$A$3:$C$18,3,FALSE))*$C646</f>
        <v>6034.583177853402</v>
      </c>
      <c r="F646" s="75">
        <f>(INDEX('Resin Fractions'!$A$24:$I$41,MATCH('Waste Estimate from Population'!$A646,'Resin Fractions'!$A$24:$A$41,0),MATCH('Waste Estimate from Population'!F$1,'Resin Fractions'!$A$24:$I$24,0)))*(VLOOKUP($A646,'Waste Per Capita'!$A$3:$C$18,3,FALSE))*$C646</f>
        <v>8293.1411924730182</v>
      </c>
      <c r="G646" s="75">
        <f>(INDEX('Resin Fractions'!$A$24:$I$41,MATCH('Waste Estimate from Population'!$A646,'Resin Fractions'!$A$24:$A$41,0),MATCH('Waste Estimate from Population'!G$1,'Resin Fractions'!$A$24:$I$24,0)))*(VLOOKUP($A646,'Waste Per Capita'!$A$3:$C$18,3,FALSE))*$C646</f>
        <v>12603.80481994271</v>
      </c>
      <c r="H646" s="75">
        <f>(INDEX('Resin Fractions'!$A$24:$I$41,MATCH('Waste Estimate from Population'!$A646,'Resin Fractions'!$A$24:$A$41,0),MATCH('Waste Estimate from Population'!H$1,'Resin Fractions'!$A$24:$I$24,0)))*(VLOOKUP($A646,'Waste Per Capita'!$A$3:$C$18,3,FALSE))*$C646</f>
        <v>736.50020639188995</v>
      </c>
      <c r="I646" s="75">
        <f>(INDEX('Resin Fractions'!$A$24:$I$41,MATCH('Waste Estimate from Population'!$A646,'Resin Fractions'!$A$24:$A$41,0),MATCH('Waste Estimate from Population'!I$1,'Resin Fractions'!$A$24:$I$24,0)))*(VLOOKUP($A646,'Waste Per Capita'!$A$3:$C$18,3,FALSE))*$C646</f>
        <v>2143.794163980805</v>
      </c>
      <c r="J646" s="75">
        <f>(INDEX('Resin Fractions'!$A$24:$I$41,MATCH('Waste Estimate from Population'!$A646,'Resin Fractions'!$A$24:$A$41,0),MATCH('Waste Estimate from Population'!J$1,'Resin Fractions'!$A$24:$I$24,0)))*(VLOOKUP($A646,'Waste Per Capita'!$A$3:$C$18,3,FALSE))*$C646</f>
        <v>4262.2357509178182</v>
      </c>
      <c r="K646" s="75">
        <f>(INDEX('Resin Fractions'!$A$24:$I$41,MATCH('Waste Estimate from Population'!$A646,'Resin Fractions'!$A$24:$A$41,0),MATCH('Waste Estimate from Population'!K$1,'Resin Fractions'!$A$24:$I$24,0)))*(VLOOKUP($A646,'Waste Per Capita'!$A$3:$C$18,3,FALSE))*$C646</f>
        <v>37327.378814996206</v>
      </c>
    </row>
    <row r="647" spans="1:11" x14ac:dyDescent="0.2">
      <c r="A647" s="13">
        <v>2010</v>
      </c>
      <c r="B647" s="68" t="s">
        <v>138</v>
      </c>
      <c r="C647" s="70">
        <v>55365</v>
      </c>
      <c r="D647" s="75">
        <f>(INDEX('Resin Fractions'!$A$24:$I$41,MATCH('Waste Estimate from Population'!$A647,'Resin Fractions'!$A$24:$A$41,0),MATCH('Waste Estimate from Population'!D$1,'Resin Fractions'!$A$24:$I$24,0)))*(VLOOKUP($A647,'Waste Per Capita'!$A$3:$C$18,3,FALSE))*$C647</f>
        <v>407.34642375093529</v>
      </c>
      <c r="E647" s="75">
        <f>(INDEX('Resin Fractions'!$A$24:$I$41,MATCH('Waste Estimate from Population'!$A647,'Resin Fractions'!$A$24:$A$41,0),MATCH('Waste Estimate from Population'!E$1,'Resin Fractions'!$A$24:$I$24,0)))*(VLOOKUP($A647,'Waste Per Capita'!$A$3:$C$18,3,FALSE))*$C647</f>
        <v>755.58698545578511</v>
      </c>
      <c r="F647" s="75">
        <f>(INDEX('Resin Fractions'!$A$24:$I$41,MATCH('Waste Estimate from Population'!$A647,'Resin Fractions'!$A$24:$A$41,0),MATCH('Waste Estimate from Population'!F$1,'Resin Fractions'!$A$24:$I$24,0)))*(VLOOKUP($A647,'Waste Per Capita'!$A$3:$C$18,3,FALSE))*$C647</f>
        <v>1038.379846445147</v>
      </c>
      <c r="G647" s="75">
        <f>(INDEX('Resin Fractions'!$A$24:$I$41,MATCH('Waste Estimate from Population'!$A647,'Resin Fractions'!$A$24:$A$41,0),MATCH('Waste Estimate from Population'!G$1,'Resin Fractions'!$A$24:$I$24,0)))*(VLOOKUP($A647,'Waste Per Capita'!$A$3:$C$18,3,FALSE))*$C647</f>
        <v>1578.1157717940657</v>
      </c>
      <c r="H647" s="75">
        <f>(INDEX('Resin Fractions'!$A$24:$I$41,MATCH('Waste Estimate from Population'!$A647,'Resin Fractions'!$A$24:$A$41,0),MATCH('Waste Estimate from Population'!H$1,'Resin Fractions'!$A$24:$I$24,0)))*(VLOOKUP($A647,'Waste Per Capita'!$A$3:$C$18,3,FALSE))*$C647</f>
        <v>92.216803436814033</v>
      </c>
      <c r="I647" s="75">
        <f>(INDEX('Resin Fractions'!$A$24:$I$41,MATCH('Waste Estimate from Population'!$A647,'Resin Fractions'!$A$24:$A$41,0),MATCH('Waste Estimate from Population'!I$1,'Resin Fractions'!$A$24:$I$24,0)))*(VLOOKUP($A647,'Waste Per Capita'!$A$3:$C$18,3,FALSE))*$C647</f>
        <v>268.42333961765996</v>
      </c>
      <c r="J647" s="75">
        <f>(INDEX('Resin Fractions'!$A$24:$I$41,MATCH('Waste Estimate from Population'!$A647,'Resin Fractions'!$A$24:$A$41,0),MATCH('Waste Estimate from Population'!J$1,'Resin Fractions'!$A$24:$I$24,0)))*(VLOOKUP($A647,'Waste Per Capita'!$A$3:$C$18,3,FALSE))*$C647</f>
        <v>533.67229639934283</v>
      </c>
      <c r="K647" s="75">
        <f>(INDEX('Resin Fractions'!$A$24:$I$41,MATCH('Waste Estimate from Population'!$A647,'Resin Fractions'!$A$24:$A$41,0),MATCH('Waste Estimate from Population'!K$1,'Resin Fractions'!$A$24:$I$24,0)))*(VLOOKUP($A647,'Waste Per Capita'!$A$3:$C$18,3,FALSE))*$C647</f>
        <v>4673.7414668997508</v>
      </c>
    </row>
    <row r="648" spans="1:11" x14ac:dyDescent="0.2">
      <c r="A648" s="13">
        <v>2010</v>
      </c>
      <c r="B648" s="68" t="s">
        <v>139</v>
      </c>
      <c r="C648" s="70">
        <v>823318</v>
      </c>
      <c r="D648" s="75">
        <f>(INDEX('Resin Fractions'!$A$24:$I$41,MATCH('Waste Estimate from Population'!$A648,'Resin Fractions'!$A$24:$A$41,0),MATCH('Waste Estimate from Population'!D$1,'Resin Fractions'!$A$24:$I$24,0)))*(VLOOKUP($A648,'Waste Per Capita'!$A$3:$C$18,3,FALSE))*$C648</f>
        <v>6057.5389309089232</v>
      </c>
      <c r="E648" s="75">
        <f>(INDEX('Resin Fractions'!$A$24:$I$41,MATCH('Waste Estimate from Population'!$A648,'Resin Fractions'!$A$24:$A$41,0),MATCH('Waste Estimate from Population'!E$1,'Resin Fractions'!$A$24:$I$24,0)))*(VLOOKUP($A648,'Waste Per Capita'!$A$3:$C$18,3,FALSE))*$C648</f>
        <v>11236.13051009638</v>
      </c>
      <c r="F648" s="75">
        <f>(INDEX('Resin Fractions'!$A$24:$I$41,MATCH('Waste Estimate from Population'!$A648,'Resin Fractions'!$A$24:$A$41,0),MATCH('Waste Estimate from Population'!F$1,'Resin Fractions'!$A$24:$I$24,0)))*(VLOOKUP($A648,'Waste Per Capita'!$A$3:$C$18,3,FALSE))*$C648</f>
        <v>15441.46696316311</v>
      </c>
      <c r="G648" s="75">
        <f>(INDEX('Resin Fractions'!$A$24:$I$41,MATCH('Waste Estimate from Population'!$A648,'Resin Fractions'!$A$24:$A$41,0),MATCH('Waste Estimate from Population'!G$1,'Resin Fractions'!$A$24:$I$24,0)))*(VLOOKUP($A648,'Waste Per Capita'!$A$3:$C$18,3,FALSE))*$C648</f>
        <v>23467.734507395406</v>
      </c>
      <c r="H648" s="75">
        <f>(INDEX('Resin Fractions'!$A$24:$I$41,MATCH('Waste Estimate from Population'!$A648,'Resin Fractions'!$A$24:$A$41,0),MATCH('Waste Estimate from Population'!H$1,'Resin Fractions'!$A$24:$I$24,0)))*(VLOOKUP($A648,'Waste Per Capita'!$A$3:$C$18,3,FALSE))*$C648</f>
        <v>1371.3312412533342</v>
      </c>
      <c r="I648" s="75">
        <f>(INDEX('Resin Fractions'!$A$24:$I$41,MATCH('Waste Estimate from Population'!$A648,'Resin Fractions'!$A$24:$A$41,0),MATCH('Waste Estimate from Population'!I$1,'Resin Fractions'!$A$24:$I$24,0)))*(VLOOKUP($A648,'Waste Per Capita'!$A$3:$C$18,3,FALSE))*$C648</f>
        <v>3991.6511718112988</v>
      </c>
      <c r="J648" s="75">
        <f>(INDEX('Resin Fractions'!$A$24:$I$41,MATCH('Waste Estimate from Population'!$A648,'Resin Fractions'!$A$24:$A$41,0),MATCH('Waste Estimate from Population'!J$1,'Resin Fractions'!$A$24:$I$24,0)))*(VLOOKUP($A648,'Waste Per Capita'!$A$3:$C$18,3,FALSE))*$C648</f>
        <v>7936.0969516285404</v>
      </c>
      <c r="K648" s="75">
        <f>(INDEX('Resin Fractions'!$A$24:$I$41,MATCH('Waste Estimate from Population'!$A648,'Resin Fractions'!$A$24:$A$41,0),MATCH('Waste Estimate from Population'!K$1,'Resin Fractions'!$A$24:$I$24,0)))*(VLOOKUP($A648,'Waste Per Capita'!$A$3:$C$18,3,FALSE))*$C648</f>
        <v>69501.950276257005</v>
      </c>
    </row>
    <row r="649" spans="1:11" x14ac:dyDescent="0.2">
      <c r="A649" s="13">
        <v>2010</v>
      </c>
      <c r="B649" s="68" t="s">
        <v>140</v>
      </c>
      <c r="C649" s="70">
        <v>200849</v>
      </c>
      <c r="D649" s="75">
        <f>(INDEX('Resin Fractions'!$A$24:$I$41,MATCH('Waste Estimate from Population'!$A649,'Resin Fractions'!$A$24:$A$41,0),MATCH('Waste Estimate from Population'!D$1,'Resin Fractions'!$A$24:$I$24,0)))*(VLOOKUP($A649,'Waste Per Capita'!$A$3:$C$18,3,FALSE))*$C649</f>
        <v>1477.7408446482723</v>
      </c>
      <c r="E649" s="75">
        <f>(INDEX('Resin Fractions'!$A$24:$I$41,MATCH('Waste Estimate from Population'!$A649,'Resin Fractions'!$A$24:$A$41,0),MATCH('Waste Estimate from Population'!E$1,'Resin Fractions'!$A$24:$I$24,0)))*(VLOOKUP($A649,'Waste Per Capita'!$A$3:$C$18,3,FALSE))*$C649</f>
        <v>2741.0618701672352</v>
      </c>
      <c r="F649" s="75">
        <f>(INDEX('Resin Fractions'!$A$24:$I$41,MATCH('Waste Estimate from Population'!$A649,'Resin Fractions'!$A$24:$A$41,0),MATCH('Waste Estimate from Population'!F$1,'Resin Fractions'!$A$24:$I$24,0)))*(VLOOKUP($A649,'Waste Per Capita'!$A$3:$C$18,3,FALSE))*$C649</f>
        <v>3766.9566292542459</v>
      </c>
      <c r="G649" s="75">
        <f>(INDEX('Resin Fractions'!$A$24:$I$41,MATCH('Waste Estimate from Population'!$A649,'Resin Fractions'!$A$24:$A$41,0),MATCH('Waste Estimate from Population'!G$1,'Resin Fractions'!$A$24:$I$24,0)))*(VLOOKUP($A649,'Waste Per Capita'!$A$3:$C$18,3,FALSE))*$C649</f>
        <v>5724.970191439832</v>
      </c>
      <c r="H649" s="75">
        <f>(INDEX('Resin Fractions'!$A$24:$I$41,MATCH('Waste Estimate from Population'!$A649,'Resin Fractions'!$A$24:$A$41,0),MATCH('Waste Estimate from Population'!H$1,'Resin Fractions'!$A$24:$I$24,0)))*(VLOOKUP($A649,'Waste Per Capita'!$A$3:$C$18,3,FALSE))*$C649</f>
        <v>334.5372122004996</v>
      </c>
      <c r="I649" s="75">
        <f>(INDEX('Resin Fractions'!$A$24:$I$41,MATCH('Waste Estimate from Population'!$A649,'Resin Fractions'!$A$24:$A$41,0),MATCH('Waste Estimate from Population'!I$1,'Resin Fractions'!$A$24:$I$24,0)))*(VLOOKUP($A649,'Waste Per Capita'!$A$3:$C$18,3,FALSE))*$C649</f>
        <v>973.76608577381717</v>
      </c>
      <c r="J649" s="75">
        <f>(INDEX('Resin Fractions'!$A$24:$I$41,MATCH('Waste Estimate from Population'!$A649,'Resin Fractions'!$A$24:$A$41,0),MATCH('Waste Estimate from Population'!J$1,'Resin Fractions'!$A$24:$I$24,0)))*(VLOOKUP($A649,'Waste Per Capita'!$A$3:$C$18,3,FALSE))*$C649</f>
        <v>1936.0163832658106</v>
      </c>
      <c r="K649" s="75">
        <f>(INDEX('Resin Fractions'!$A$24:$I$41,MATCH('Waste Estimate from Population'!$A649,'Resin Fractions'!$A$24:$A$41,0),MATCH('Waste Estimate from Population'!K$1,'Resin Fractions'!$A$24:$I$24,0)))*(VLOOKUP($A649,'Waste Per Capita'!$A$3:$C$18,3,FALSE))*$C649</f>
        <v>16955.049216749718</v>
      </c>
    </row>
    <row r="650" spans="1:11" x14ac:dyDescent="0.2">
      <c r="A650" s="13">
        <v>2010</v>
      </c>
      <c r="B650" s="68" t="s">
        <v>141</v>
      </c>
      <c r="C650" s="70">
        <v>72155</v>
      </c>
      <c r="D650" s="75">
        <f>(INDEX('Resin Fractions'!$A$24:$I$41,MATCH('Waste Estimate from Population'!$A650,'Resin Fractions'!$A$24:$A$41,0),MATCH('Waste Estimate from Population'!D$1,'Resin Fractions'!$A$24:$I$24,0)))*(VLOOKUP($A650,'Waste Per Capita'!$A$3:$C$18,3,FALSE))*$C650</f>
        <v>530.87837452810868</v>
      </c>
      <c r="E650" s="75">
        <f>(INDEX('Resin Fractions'!$A$24:$I$41,MATCH('Waste Estimate from Population'!$A650,'Resin Fractions'!$A$24:$A$41,0),MATCH('Waste Estimate from Population'!E$1,'Resin Fractions'!$A$24:$I$24,0)))*(VLOOKUP($A650,'Waste Per Capita'!$A$3:$C$18,3,FALSE))*$C650</f>
        <v>984.72643250360647</v>
      </c>
      <c r="F650" s="75">
        <f>(INDEX('Resin Fractions'!$A$24:$I$41,MATCH('Waste Estimate from Population'!$A650,'Resin Fractions'!$A$24:$A$41,0),MATCH('Waste Estimate from Population'!F$1,'Resin Fractions'!$A$24:$I$24,0)))*(VLOOKUP($A650,'Waste Per Capita'!$A$3:$C$18,3,FALSE))*$C650</f>
        <v>1353.2791081052935</v>
      </c>
      <c r="G650" s="75">
        <f>(INDEX('Resin Fractions'!$A$24:$I$41,MATCH('Waste Estimate from Population'!$A650,'Resin Fractions'!$A$24:$A$41,0),MATCH('Waste Estimate from Population'!G$1,'Resin Fractions'!$A$24:$I$24,0)))*(VLOOKUP($A650,'Waste Per Capita'!$A$3:$C$18,3,FALSE))*$C650</f>
        <v>2056.6954486372406</v>
      </c>
      <c r="H650" s="75">
        <f>(INDEX('Resin Fractions'!$A$24:$I$41,MATCH('Waste Estimate from Population'!$A650,'Resin Fractions'!$A$24:$A$41,0),MATCH('Waste Estimate from Population'!H$1,'Resin Fractions'!$A$24:$I$24,0)))*(VLOOKUP($A650,'Waste Per Capita'!$A$3:$C$18,3,FALSE))*$C650</f>
        <v>120.18248806977903</v>
      </c>
      <c r="I650" s="75">
        <f>(INDEX('Resin Fractions'!$A$24:$I$41,MATCH('Waste Estimate from Population'!$A650,'Resin Fractions'!$A$24:$A$41,0),MATCH('Waste Estimate from Population'!I$1,'Resin Fractions'!$A$24:$I$24,0)))*(VLOOKUP($A650,'Waste Per Capita'!$A$3:$C$18,3,FALSE))*$C650</f>
        <v>349.82545055743259</v>
      </c>
      <c r="J650" s="75">
        <f>(INDEX('Resin Fractions'!$A$24:$I$41,MATCH('Waste Estimate from Population'!$A650,'Resin Fractions'!$A$24:$A$41,0),MATCH('Waste Estimate from Population'!J$1,'Resin Fractions'!$A$24:$I$24,0)))*(VLOOKUP($A650,'Waste Per Capita'!$A$3:$C$18,3,FALSE))*$C650</f>
        <v>695.51385436096052</v>
      </c>
      <c r="K650" s="75">
        <f>(INDEX('Resin Fractions'!$A$24:$I$41,MATCH('Waste Estimate from Population'!$A650,'Resin Fractions'!$A$24:$A$41,0),MATCH('Waste Estimate from Population'!K$1,'Resin Fractions'!$A$24:$I$24,0)))*(VLOOKUP($A650,'Waste Per Capita'!$A$3:$C$18,3,FALSE))*$C650</f>
        <v>6091.1011567624228</v>
      </c>
    </row>
    <row r="651" spans="1:11" x14ac:dyDescent="0.2">
      <c r="A651" s="13">
        <v>2010</v>
      </c>
      <c r="B651" s="68" t="s">
        <v>142</v>
      </c>
      <c r="C651" s="71">
        <f>SUM(C593:C650)</f>
        <v>37253956</v>
      </c>
      <c r="D651" s="75">
        <f>(INDEX('Resin Fractions'!$A$24:$I$41,MATCH('Waste Estimate from Population'!$A651,'Resin Fractions'!$A$24:$A$41,0),MATCH('Waste Estimate from Population'!D$1,'Resin Fractions'!$A$24:$I$24,0)))*(VLOOKUP($A651,'Waste Per Capita'!$A$3:$C$18,3,FALSE))*$C651</f>
        <v>274094.92905580596</v>
      </c>
      <c r="E651" s="75">
        <f>(INDEX('Resin Fractions'!$A$24:$I$41,MATCH('Waste Estimate from Population'!$A651,'Resin Fractions'!$A$24:$A$41,0),MATCH('Waste Estimate from Population'!E$1,'Resin Fractions'!$A$24:$I$24,0)))*(VLOOKUP($A651,'Waste Per Capita'!$A$3:$C$18,3,FALSE))*$C651</f>
        <v>508418.7539120827</v>
      </c>
      <c r="F651" s="75">
        <f>(INDEX('Resin Fractions'!$A$24:$I$41,MATCH('Waste Estimate from Population'!$A651,'Resin Fractions'!$A$24:$A$41,0),MATCH('Waste Estimate from Population'!F$1,'Resin Fractions'!$A$24:$I$24,0)))*(VLOOKUP($A651,'Waste Per Capita'!$A$3:$C$18,3,FALSE))*$C651</f>
        <v>698704.18334244133</v>
      </c>
      <c r="G651" s="75">
        <f>(INDEX('Resin Fractions'!$A$24:$I$41,MATCH('Waste Estimate from Population'!$A651,'Resin Fractions'!$A$24:$A$41,0),MATCH('Waste Estimate from Population'!G$1,'Resin Fractions'!$A$24:$I$24,0)))*(VLOOKUP($A651,'Waste Per Capita'!$A$3:$C$18,3,FALSE))*$C651</f>
        <v>1061881.2521506757</v>
      </c>
      <c r="H651" s="75">
        <f>(INDEX('Resin Fractions'!$A$24:$I$41,MATCH('Waste Estimate from Population'!$A651,'Resin Fractions'!$A$24:$A$41,0),MATCH('Waste Estimate from Population'!H$1,'Resin Fractions'!$A$24:$I$24,0)))*(VLOOKUP($A651,'Waste Per Capita'!$A$3:$C$18,3,FALSE))*$C651</f>
        <v>62050.767410741777</v>
      </c>
      <c r="I651" s="75">
        <f>(INDEX('Resin Fractions'!$A$24:$I$41,MATCH('Waste Estimate from Population'!$A651,'Resin Fractions'!$A$24:$A$41,0),MATCH('Waste Estimate from Population'!I$1,'Resin Fractions'!$A$24:$I$24,0)))*(VLOOKUP($A651,'Waste Per Capita'!$A$3:$C$18,3,FALSE))*$C651</f>
        <v>180616.47762104869</v>
      </c>
      <c r="J651" s="75">
        <f>(INDEX('Resin Fractions'!$A$24:$I$41,MATCH('Waste Estimate from Population'!$A651,'Resin Fractions'!$A$24:$A$41,0),MATCH('Waste Estimate from Population'!J$1,'Resin Fractions'!$A$24:$I$24,0)))*(VLOOKUP($A651,'Waste Per Capita'!$A$3:$C$18,3,FALSE))*$C651</f>
        <v>359096.97911099205</v>
      </c>
      <c r="K651" s="75">
        <f>(INDEX('Resin Fractions'!$A$24:$I$41,MATCH('Waste Estimate from Population'!$A651,'Resin Fractions'!$A$24:$A$41,0),MATCH('Waste Estimate from Population'!K$1,'Resin Fractions'!$A$24:$I$24,0)))*(VLOOKUP($A651,'Waste Per Capita'!$A$3:$C$18,3,FALSE))*$C651</f>
        <v>3144863.3426037887</v>
      </c>
    </row>
    <row r="652" spans="1:11" x14ac:dyDescent="0.2">
      <c r="A652" s="13">
        <v>2009</v>
      </c>
      <c r="B652" s="68" t="s">
        <v>84</v>
      </c>
      <c r="C652" s="72">
        <v>1497799</v>
      </c>
      <c r="D652" s="75">
        <f>(INDEX('Resin Fractions'!$A$24:$I$41,MATCH('Waste Estimate from Population'!$A652,'Resin Fractions'!$A$24:$A$41,0),MATCH('Waste Estimate from Population'!D$1,'Resin Fractions'!$A$24:$I$24,0)))*(VLOOKUP($A652,'Waste Per Capita'!$A$3:$C$18,3,FALSE))*$C652</f>
        <v>11331.10214225567</v>
      </c>
      <c r="E652" s="75">
        <f>(INDEX('Resin Fractions'!$A$24:$I$41,MATCH('Waste Estimate from Population'!$A652,'Resin Fractions'!$A$24:$A$41,0),MATCH('Waste Estimate from Population'!E$1,'Resin Fractions'!$A$24:$I$24,0)))*(VLOOKUP($A652,'Waste Per Capita'!$A$3:$C$18,3,FALSE))*$C652</f>
        <v>21180.101255418154</v>
      </c>
      <c r="F652" s="75">
        <f>(INDEX('Resin Fractions'!$A$24:$I$41,MATCH('Waste Estimate from Population'!$A652,'Resin Fractions'!$A$24:$A$41,0),MATCH('Waste Estimate from Population'!F$1,'Resin Fractions'!$A$24:$I$24,0)))*(VLOOKUP($A652,'Waste Per Capita'!$A$3:$C$18,3,FALSE))*$C652</f>
        <v>29248.393193507123</v>
      </c>
      <c r="G652" s="75">
        <f>(INDEX('Resin Fractions'!$A$24:$I$41,MATCH('Waste Estimate from Population'!$A652,'Resin Fractions'!$A$24:$A$41,0),MATCH('Waste Estimate from Population'!G$1,'Resin Fractions'!$A$24:$I$24,0)))*(VLOOKUP($A652,'Waste Per Capita'!$A$3:$C$18,3,FALSE))*$C652</f>
        <v>44000.138539507796</v>
      </c>
      <c r="H652" s="75">
        <f>(INDEX('Resin Fractions'!$A$24:$I$41,MATCH('Waste Estimate from Population'!$A652,'Resin Fractions'!$A$24:$A$41,0),MATCH('Waste Estimate from Population'!H$1,'Resin Fractions'!$A$24:$I$24,0)))*(VLOOKUP($A652,'Waste Per Capita'!$A$3:$C$18,3,FALSE))*$C652</f>
        <v>2609.3277010687789</v>
      </c>
      <c r="I652" s="75">
        <f>(INDEX('Resin Fractions'!$A$24:$I$41,MATCH('Waste Estimate from Population'!$A652,'Resin Fractions'!$A$24:$A$41,0),MATCH('Waste Estimate from Population'!I$1,'Resin Fractions'!$A$24:$I$24,0)))*(VLOOKUP($A652,'Waste Per Capita'!$A$3:$C$18,3,FALSE))*$C652</f>
        <v>7554.7700653073161</v>
      </c>
      <c r="J652" s="75">
        <f>(INDEX('Resin Fractions'!$A$24:$I$41,MATCH('Waste Estimate from Population'!$A652,'Resin Fractions'!$A$24:$A$41,0),MATCH('Waste Estimate from Population'!J$1,'Resin Fractions'!$A$24:$I$24,0)))*(VLOOKUP($A652,'Waste Per Capita'!$A$3:$C$18,3,FALSE))*$C652</f>
        <v>15191.674929160434</v>
      </c>
      <c r="K652" s="75">
        <f>(INDEX('Resin Fractions'!$A$24:$I$41,MATCH('Waste Estimate from Population'!$A652,'Resin Fractions'!$A$24:$A$41,0),MATCH('Waste Estimate from Population'!K$1,'Resin Fractions'!$A$24:$I$24,0)))*(VLOOKUP($A652,'Waste Per Capita'!$A$3:$C$18,3,FALSE))*$C652</f>
        <v>131115.50782622528</v>
      </c>
    </row>
    <row r="653" spans="1:11" x14ac:dyDescent="0.2">
      <c r="A653" s="13">
        <v>2009</v>
      </c>
      <c r="B653" s="68" t="s">
        <v>85</v>
      </c>
      <c r="C653" s="72">
        <v>1194</v>
      </c>
      <c r="D653" s="75">
        <f>(INDEX('Resin Fractions'!$A$24:$I$41,MATCH('Waste Estimate from Population'!$A653,'Resin Fractions'!$A$24:$A$41,0),MATCH('Waste Estimate from Population'!D$1,'Resin Fractions'!$A$24:$I$24,0)))*(VLOOKUP($A653,'Waste Per Capita'!$A$3:$C$18,3,FALSE))*$C653</f>
        <v>9.0328114505706498</v>
      </c>
      <c r="E653" s="75">
        <f>(INDEX('Resin Fractions'!$A$24:$I$41,MATCH('Waste Estimate from Population'!$A653,'Resin Fractions'!$A$24:$A$41,0),MATCH('Waste Estimate from Population'!E$1,'Resin Fractions'!$A$24:$I$24,0)))*(VLOOKUP($A653,'Waste Per Capita'!$A$3:$C$18,3,FALSE))*$C653</f>
        <v>16.884135253775224</v>
      </c>
      <c r="F653" s="75">
        <f>(INDEX('Resin Fractions'!$A$24:$I$41,MATCH('Waste Estimate from Population'!$A653,'Resin Fractions'!$A$24:$A$41,0),MATCH('Waste Estimate from Population'!F$1,'Resin Fractions'!$A$24:$I$24,0)))*(VLOOKUP($A653,'Waste Per Capita'!$A$3:$C$18,3,FALSE))*$C653</f>
        <v>23.31593322805497</v>
      </c>
      <c r="G653" s="75">
        <f>(INDEX('Resin Fractions'!$A$24:$I$41,MATCH('Waste Estimate from Population'!$A653,'Resin Fractions'!$A$24:$A$41,0),MATCH('Waste Estimate from Population'!G$1,'Resin Fractions'!$A$24:$I$24,0)))*(VLOOKUP($A653,'Waste Per Capita'!$A$3:$C$18,3,FALSE))*$C653</f>
        <v>35.075577842001699</v>
      </c>
      <c r="H653" s="75">
        <f>(INDEX('Resin Fractions'!$A$24:$I$41,MATCH('Waste Estimate from Population'!$A653,'Resin Fractions'!$A$24:$A$41,0),MATCH('Waste Estimate from Population'!H$1,'Resin Fractions'!$A$24:$I$24,0)))*(VLOOKUP($A653,'Waste Per Capita'!$A$3:$C$18,3,FALSE))*$C653</f>
        <v>2.0800770163928015</v>
      </c>
      <c r="I653" s="75">
        <f>(INDEX('Resin Fractions'!$A$24:$I$41,MATCH('Waste Estimate from Population'!$A653,'Resin Fractions'!$A$24:$A$41,0),MATCH('Waste Estimate from Population'!I$1,'Resin Fractions'!$A$24:$I$24,0)))*(VLOOKUP($A653,'Waste Per Capita'!$A$3:$C$18,3,FALSE))*$C653</f>
        <v>6.0224338899791867</v>
      </c>
      <c r="J653" s="75">
        <f>(INDEX('Resin Fractions'!$A$24:$I$41,MATCH('Waste Estimate from Population'!$A653,'Resin Fractions'!$A$24:$A$41,0),MATCH('Waste Estimate from Population'!J$1,'Resin Fractions'!$A$24:$I$24,0)))*(VLOOKUP($A653,'Waste Per Capita'!$A$3:$C$18,3,FALSE))*$C653</f>
        <v>12.110343153799381</v>
      </c>
      <c r="K653" s="75">
        <f>(INDEX('Resin Fractions'!$A$24:$I$41,MATCH('Waste Estimate from Population'!$A653,'Resin Fractions'!$A$24:$A$41,0),MATCH('Waste Estimate from Population'!K$1,'Resin Fractions'!$A$24:$I$24,0)))*(VLOOKUP($A653,'Waste Per Capita'!$A$3:$C$18,3,FALSE))*$C653</f>
        <v>104.52131183457394</v>
      </c>
    </row>
    <row r="654" spans="1:11" x14ac:dyDescent="0.2">
      <c r="A654" s="13">
        <v>2009</v>
      </c>
      <c r="B654" s="68" t="s">
        <v>86</v>
      </c>
      <c r="C654" s="72">
        <v>37884</v>
      </c>
      <c r="D654" s="75">
        <f>(INDEX('Resin Fractions'!$A$24:$I$41,MATCH('Waste Estimate from Population'!$A654,'Resin Fractions'!$A$24:$A$41,0),MATCH('Waste Estimate from Population'!D$1,'Resin Fractions'!$A$24:$I$24,0)))*(VLOOKUP($A654,'Waste Per Capita'!$A$3:$C$18,3,FALSE))*$C654</f>
        <v>286.59885175328185</v>
      </c>
      <c r="E654" s="75">
        <f>(INDEX('Resin Fractions'!$A$24:$I$41,MATCH('Waste Estimate from Population'!$A654,'Resin Fractions'!$A$24:$A$41,0),MATCH('Waste Estimate from Population'!E$1,'Resin Fractions'!$A$24:$I$24,0)))*(VLOOKUP($A654,'Waste Per Capita'!$A$3:$C$18,3,FALSE))*$C654</f>
        <v>535.71070347907914</v>
      </c>
      <c r="F654" s="75">
        <f>(INDEX('Resin Fractions'!$A$24:$I$41,MATCH('Waste Estimate from Population'!$A654,'Resin Fractions'!$A$24:$A$41,0),MATCH('Waste Estimate from Population'!F$1,'Resin Fractions'!$A$24:$I$24,0)))*(VLOOKUP($A654,'Waste Per Capita'!$A$3:$C$18,3,FALSE))*$C654</f>
        <v>739.78292664290996</v>
      </c>
      <c r="G654" s="75">
        <f>(INDEX('Resin Fractions'!$A$24:$I$41,MATCH('Waste Estimate from Population'!$A654,'Resin Fractions'!$A$24:$A$41,0),MATCH('Waste Estimate from Population'!G$1,'Resin Fractions'!$A$24:$I$24,0)))*(VLOOKUP($A654,'Waste Per Capita'!$A$3:$C$18,3,FALSE))*$C654</f>
        <v>1112.9004949467273</v>
      </c>
      <c r="H654" s="75">
        <f>(INDEX('Resin Fractions'!$A$24:$I$41,MATCH('Waste Estimate from Population'!$A654,'Resin Fractions'!$A$24:$A$41,0),MATCH('Waste Estimate from Population'!H$1,'Resin Fractions'!$A$24:$I$24,0)))*(VLOOKUP($A654,'Waste Per Capita'!$A$3:$C$18,3,FALSE))*$C654</f>
        <v>65.998021515096227</v>
      </c>
      <c r="I654" s="75">
        <f>(INDEX('Resin Fractions'!$A$24:$I$41,MATCH('Waste Estimate from Population'!$A654,'Resin Fractions'!$A$24:$A$41,0),MATCH('Waste Estimate from Population'!I$1,'Resin Fractions'!$A$24:$I$24,0)))*(VLOOKUP($A654,'Waste Per Capita'!$A$3:$C$18,3,FALSE))*$C654</f>
        <v>191.08365618758083</v>
      </c>
      <c r="J654" s="75">
        <f>(INDEX('Resin Fractions'!$A$24:$I$41,MATCH('Waste Estimate from Population'!$A654,'Resin Fractions'!$A$24:$A$41,0),MATCH('Waste Estimate from Population'!J$1,'Resin Fractions'!$A$24:$I$24,0)))*(VLOOKUP($A654,'Waste Per Capita'!$A$3:$C$18,3,FALSE))*$C654</f>
        <v>384.24475715120246</v>
      </c>
      <c r="K654" s="75">
        <f>(INDEX('Resin Fractions'!$A$24:$I$41,MATCH('Waste Estimate from Population'!$A654,'Resin Fractions'!$A$24:$A$41,0),MATCH('Waste Estimate from Population'!K$1,'Resin Fractions'!$A$24:$I$24,0)))*(VLOOKUP($A654,'Waste Per Capita'!$A$3:$C$18,3,FALSE))*$C654</f>
        <v>3316.3194116758782</v>
      </c>
    </row>
    <row r="655" spans="1:11" x14ac:dyDescent="0.2">
      <c r="A655" s="13">
        <v>2009</v>
      </c>
      <c r="B655" s="68" t="s">
        <v>87</v>
      </c>
      <c r="C655" s="72">
        <v>218887</v>
      </c>
      <c r="D655" s="75">
        <f>(INDEX('Resin Fractions'!$A$24:$I$41,MATCH('Waste Estimate from Population'!$A655,'Resin Fractions'!$A$24:$A$41,0),MATCH('Waste Estimate from Population'!D$1,'Resin Fractions'!$A$24:$I$24,0)))*(VLOOKUP($A655,'Waste Per Capita'!$A$3:$C$18,3,FALSE))*$C655</f>
        <v>1655.9170854112713</v>
      </c>
      <c r="E655" s="75">
        <f>(INDEX('Resin Fractions'!$A$24:$I$41,MATCH('Waste Estimate from Population'!$A655,'Resin Fractions'!$A$24:$A$41,0),MATCH('Waste Estimate from Population'!E$1,'Resin Fractions'!$A$24:$I$24,0)))*(VLOOKUP($A655,'Waste Per Capita'!$A$3:$C$18,3,FALSE))*$C655</f>
        <v>3095.2409659071163</v>
      </c>
      <c r="F655" s="75">
        <f>(INDEX('Resin Fractions'!$A$24:$I$41,MATCH('Waste Estimate from Population'!$A655,'Resin Fractions'!$A$24:$A$41,0),MATCH('Waste Estimate from Population'!F$1,'Resin Fractions'!$A$24:$I$24,0)))*(VLOOKUP($A655,'Waste Per Capita'!$A$3:$C$18,3,FALSE))*$C655</f>
        <v>4274.3338999072594</v>
      </c>
      <c r="G655" s="75">
        <f>(INDEX('Resin Fractions'!$A$24:$I$41,MATCH('Waste Estimate from Population'!$A655,'Resin Fractions'!$A$24:$A$41,0),MATCH('Waste Estimate from Population'!G$1,'Resin Fractions'!$A$24:$I$24,0)))*(VLOOKUP($A655,'Waste Per Capita'!$A$3:$C$18,3,FALSE))*$C655</f>
        <v>6430.1407094658516</v>
      </c>
      <c r="H655" s="75">
        <f>(INDEX('Resin Fractions'!$A$24:$I$41,MATCH('Waste Estimate from Population'!$A655,'Resin Fractions'!$A$24:$A$41,0),MATCH('Waste Estimate from Population'!H$1,'Resin Fractions'!$A$24:$I$24,0)))*(VLOOKUP($A655,'Waste Per Capita'!$A$3:$C$18,3,FALSE))*$C655</f>
        <v>381.3248056006459</v>
      </c>
      <c r="I655" s="75">
        <f>(INDEX('Resin Fractions'!$A$24:$I$41,MATCH('Waste Estimate from Population'!$A655,'Resin Fractions'!$A$24:$A$41,0),MATCH('Waste Estimate from Population'!I$1,'Resin Fractions'!$A$24:$I$24,0)))*(VLOOKUP($A655,'Waste Per Capita'!$A$3:$C$18,3,FALSE))*$C655</f>
        <v>1104.0473089412681</v>
      </c>
      <c r="J655" s="75">
        <f>(INDEX('Resin Fractions'!$A$24:$I$41,MATCH('Waste Estimate from Population'!$A655,'Resin Fractions'!$A$24:$A$41,0),MATCH('Waste Estimate from Population'!J$1,'Resin Fractions'!$A$24:$I$24,0)))*(VLOOKUP($A655,'Waste Per Capita'!$A$3:$C$18,3,FALSE))*$C655</f>
        <v>2220.0977235390997</v>
      </c>
      <c r="K655" s="75">
        <f>(INDEX('Resin Fractions'!$A$24:$I$41,MATCH('Waste Estimate from Population'!$A655,'Resin Fractions'!$A$24:$A$41,0),MATCH('Waste Estimate from Population'!K$1,'Resin Fractions'!$A$24:$I$24,0)))*(VLOOKUP($A655,'Waste Per Capita'!$A$3:$C$18,3,FALSE))*$C655</f>
        <v>19161.102498772514</v>
      </c>
    </row>
    <row r="656" spans="1:11" x14ac:dyDescent="0.2">
      <c r="A656" s="13">
        <v>2009</v>
      </c>
      <c r="B656" s="68" t="s">
        <v>88</v>
      </c>
      <c r="C656" s="72">
        <v>45632</v>
      </c>
      <c r="D656" s="75">
        <f>(INDEX('Resin Fractions'!$A$24:$I$41,MATCH('Waste Estimate from Population'!$A656,'Resin Fractions'!$A$24:$A$41,0),MATCH('Waste Estimate from Population'!D$1,'Resin Fractions'!$A$24:$I$24,0)))*(VLOOKUP($A656,'Waste Per Capita'!$A$3:$C$18,3,FALSE))*$C656</f>
        <v>345.21377898864313</v>
      </c>
      <c r="E656" s="75">
        <f>(INDEX('Resin Fractions'!$A$24:$I$41,MATCH('Waste Estimate from Population'!$A656,'Resin Fractions'!$A$24:$A$41,0),MATCH('Waste Estimate from Population'!E$1,'Resin Fractions'!$A$24:$I$24,0)))*(VLOOKUP($A656,'Waste Per Capita'!$A$3:$C$18,3,FALSE))*$C656</f>
        <v>645.27375201027712</v>
      </c>
      <c r="F656" s="75">
        <f>(INDEX('Resin Fractions'!$A$24:$I$41,MATCH('Waste Estimate from Population'!$A656,'Resin Fractions'!$A$24:$A$41,0),MATCH('Waste Estimate from Population'!F$1,'Resin Fractions'!$A$24:$I$24,0)))*(VLOOKUP($A656,'Waste Per Capita'!$A$3:$C$18,3,FALSE))*$C656</f>
        <v>891.08263405578259</v>
      </c>
      <c r="G656" s="75">
        <f>(INDEX('Resin Fractions'!$A$24:$I$41,MATCH('Waste Estimate from Population'!$A656,'Resin Fractions'!$A$24:$A$41,0),MATCH('Waste Estimate from Population'!G$1,'Resin Fractions'!$A$24:$I$24,0)))*(VLOOKUP($A656,'Waste Per Capita'!$A$3:$C$18,3,FALSE))*$C656</f>
        <v>1340.5098560186111</v>
      </c>
      <c r="H656" s="75">
        <f>(INDEX('Resin Fractions'!$A$24:$I$41,MATCH('Waste Estimate from Population'!$A656,'Resin Fractions'!$A$24:$A$41,0),MATCH('Waste Estimate from Population'!H$1,'Resin Fractions'!$A$24:$I$24,0)))*(VLOOKUP($A656,'Waste Per Capita'!$A$3:$C$18,3,FALSE))*$C656</f>
        <v>79.49587471694835</v>
      </c>
      <c r="I656" s="75">
        <f>(INDEX('Resin Fractions'!$A$24:$I$41,MATCH('Waste Estimate from Population'!$A656,'Resin Fractions'!$A$24:$A$41,0),MATCH('Waste Estimate from Population'!I$1,'Resin Fractions'!$A$24:$I$24,0)))*(VLOOKUP($A656,'Waste Per Capita'!$A$3:$C$18,3,FALSE))*$C656</f>
        <v>230.16390558419619</v>
      </c>
      <c r="J656" s="75">
        <f>(INDEX('Resin Fractions'!$A$24:$I$41,MATCH('Waste Estimate from Population'!$A656,'Resin Fractions'!$A$24:$A$41,0),MATCH('Waste Estimate from Population'!J$1,'Resin Fractions'!$A$24:$I$24,0)))*(VLOOKUP($A656,'Waste Per Capita'!$A$3:$C$18,3,FALSE))*$C656</f>
        <v>462.83013299344503</v>
      </c>
      <c r="K656" s="75">
        <f>(INDEX('Resin Fractions'!$A$24:$I$41,MATCH('Waste Estimate from Population'!$A656,'Resin Fractions'!$A$24:$A$41,0),MATCH('Waste Estimate from Population'!K$1,'Resin Fractions'!$A$24:$I$24,0)))*(VLOOKUP($A656,'Waste Per Capita'!$A$3:$C$18,3,FALSE))*$C656</f>
        <v>3994.5699343679044</v>
      </c>
    </row>
    <row r="657" spans="1:11" x14ac:dyDescent="0.2">
      <c r="A657" s="13">
        <v>2009</v>
      </c>
      <c r="B657" s="68" t="s">
        <v>89</v>
      </c>
      <c r="C657" s="72">
        <v>21221</v>
      </c>
      <c r="D657" s="75">
        <f>(INDEX('Resin Fractions'!$A$24:$I$41,MATCH('Waste Estimate from Population'!$A657,'Resin Fractions'!$A$24:$A$41,0),MATCH('Waste Estimate from Population'!D$1,'Resin Fractions'!$A$24:$I$24,0)))*(VLOOKUP($A657,'Waste Per Capita'!$A$3:$C$18,3,FALSE))*$C657</f>
        <v>160.54044538740348</v>
      </c>
      <c r="E657" s="75">
        <f>(INDEX('Resin Fractions'!$A$24:$I$41,MATCH('Waste Estimate from Population'!$A657,'Resin Fractions'!$A$24:$A$41,0),MATCH('Waste Estimate from Population'!E$1,'Resin Fractions'!$A$24:$I$24,0)))*(VLOOKUP($A657,'Waste Per Capita'!$A$3:$C$18,3,FALSE))*$C657</f>
        <v>300.08227321638526</v>
      </c>
      <c r="F657" s="75">
        <f>(INDEX('Resin Fractions'!$A$24:$I$41,MATCH('Waste Estimate from Population'!$A657,'Resin Fractions'!$A$24:$A$41,0),MATCH('Waste Estimate from Population'!F$1,'Resin Fractions'!$A$24:$I$24,0)))*(VLOOKUP($A657,'Waste Per Capita'!$A$3:$C$18,3,FALSE))*$C657</f>
        <v>414.39482331034714</v>
      </c>
      <c r="G657" s="75">
        <f>(INDEX('Resin Fractions'!$A$24:$I$41,MATCH('Waste Estimate from Population'!$A657,'Resin Fractions'!$A$24:$A$41,0),MATCH('Waste Estimate from Population'!G$1,'Resin Fractions'!$A$24:$I$24,0)))*(VLOOKUP($A657,'Waste Per Capita'!$A$3:$C$18,3,FALSE))*$C657</f>
        <v>623.39936129406874</v>
      </c>
      <c r="H657" s="75">
        <f>(INDEX('Resin Fractions'!$A$24:$I$41,MATCH('Waste Estimate from Population'!$A657,'Resin Fractions'!$A$24:$A$41,0),MATCH('Waste Estimate from Population'!H$1,'Resin Fractions'!$A$24:$I$24,0)))*(VLOOKUP($A657,'Waste Per Capita'!$A$3:$C$18,3,FALSE))*$C657</f>
        <v>36.969275012455313</v>
      </c>
      <c r="I657" s="75">
        <f>(INDEX('Resin Fractions'!$A$24:$I$41,MATCH('Waste Estimate from Population'!$A657,'Resin Fractions'!$A$24:$A$41,0),MATCH('Waste Estimate from Population'!I$1,'Resin Fractions'!$A$24:$I$24,0)))*(VLOOKUP($A657,'Waste Per Capita'!$A$3:$C$18,3,FALSE))*$C657</f>
        <v>107.03690919535035</v>
      </c>
      <c r="J657" s="75">
        <f>(INDEX('Resin Fractions'!$A$24:$I$41,MATCH('Waste Estimate from Population'!$A657,'Resin Fractions'!$A$24:$A$41,0),MATCH('Waste Estimate from Population'!J$1,'Resin Fractions'!$A$24:$I$24,0)))*(VLOOKUP($A657,'Waste Per Capita'!$A$3:$C$18,3,FALSE))*$C657</f>
        <v>215.23751429378279</v>
      </c>
      <c r="K657" s="75">
        <f>(INDEX('Resin Fractions'!$A$24:$I$41,MATCH('Waste Estimate from Population'!$A657,'Resin Fractions'!$A$24:$A$41,0),MATCH('Waste Estimate from Population'!K$1,'Resin Fractions'!$A$24:$I$24,0)))*(VLOOKUP($A657,'Waste Per Capita'!$A$3:$C$18,3,FALSE))*$C657</f>
        <v>1857.6606017097934</v>
      </c>
    </row>
    <row r="658" spans="1:11" x14ac:dyDescent="0.2">
      <c r="A658" s="13">
        <v>2009</v>
      </c>
      <c r="B658" s="68" t="s">
        <v>90</v>
      </c>
      <c r="C658" s="72">
        <v>1038390</v>
      </c>
      <c r="D658" s="75">
        <f>(INDEX('Resin Fractions'!$A$24:$I$41,MATCH('Waste Estimate from Population'!$A658,'Resin Fractions'!$A$24:$A$41,0),MATCH('Waste Estimate from Population'!D$1,'Resin Fractions'!$A$24:$I$24,0)))*(VLOOKUP($A658,'Waste Per Capita'!$A$3:$C$18,3,FALSE))*$C658</f>
        <v>7855.5955461960284</v>
      </c>
      <c r="E658" s="75">
        <f>(INDEX('Resin Fractions'!$A$24:$I$41,MATCH('Waste Estimate from Population'!$A658,'Resin Fractions'!$A$24:$A$41,0),MATCH('Waste Estimate from Population'!E$1,'Resin Fractions'!$A$24:$I$24,0)))*(VLOOKUP($A658,'Waste Per Capita'!$A$3:$C$18,3,FALSE))*$C658</f>
        <v>14683.682752234216</v>
      </c>
      <c r="F658" s="75">
        <f>(INDEX('Resin Fractions'!$A$24:$I$41,MATCH('Waste Estimate from Population'!$A658,'Resin Fractions'!$A$24:$A$41,0),MATCH('Waste Estimate from Population'!F$1,'Resin Fractions'!$A$24:$I$24,0)))*(VLOOKUP($A658,'Waste Per Capita'!$A$3:$C$18,3,FALSE))*$C658</f>
        <v>20277.246151323281</v>
      </c>
      <c r="G658" s="75">
        <f>(INDEX('Resin Fractions'!$A$24:$I$41,MATCH('Waste Estimate from Population'!$A658,'Resin Fractions'!$A$24:$A$41,0),MATCH('Waste Estimate from Population'!G$1,'Resin Fractions'!$A$24:$I$24,0)))*(VLOOKUP($A658,'Waste Per Capita'!$A$3:$C$18,3,FALSE))*$C658</f>
        <v>30504.295875507662</v>
      </c>
      <c r="H658" s="75">
        <f>(INDEX('Resin Fractions'!$A$24:$I$41,MATCH('Waste Estimate from Population'!$A658,'Resin Fractions'!$A$24:$A$41,0),MATCH('Waste Estimate from Population'!H$1,'Resin Fractions'!$A$24:$I$24,0)))*(VLOOKUP($A658,'Waste Per Capita'!$A$3:$C$18,3,FALSE))*$C658</f>
        <v>1808.9875821207047</v>
      </c>
      <c r="I658" s="75">
        <f>(INDEX('Resin Fractions'!$A$24:$I$41,MATCH('Waste Estimate from Population'!$A658,'Resin Fractions'!$A$24:$A$41,0),MATCH('Waste Estimate from Population'!I$1,'Resin Fractions'!$A$24:$I$24,0)))*(VLOOKUP($A658,'Waste Per Capita'!$A$3:$C$18,3,FALSE))*$C658</f>
        <v>5237.5503576344117</v>
      </c>
      <c r="J658" s="75">
        <f>(INDEX('Resin Fractions'!$A$24:$I$41,MATCH('Waste Estimate from Population'!$A658,'Resin Fractions'!$A$24:$A$41,0),MATCH('Waste Estimate from Population'!J$1,'Resin Fractions'!$A$24:$I$24,0)))*(VLOOKUP($A658,'Waste Per Capita'!$A$3:$C$18,3,FALSE))*$C658</f>
        <v>10532.042904081858</v>
      </c>
      <c r="K658" s="75">
        <f>(INDEX('Resin Fractions'!$A$24:$I$41,MATCH('Waste Estimate from Population'!$A658,'Resin Fractions'!$A$24:$A$41,0),MATCH('Waste Estimate from Population'!K$1,'Resin Fractions'!$A$24:$I$24,0)))*(VLOOKUP($A658,'Waste Per Capita'!$A$3:$C$18,3,FALSE))*$C658</f>
        <v>90899.401169098172</v>
      </c>
    </row>
    <row r="659" spans="1:11" x14ac:dyDescent="0.2">
      <c r="A659" s="13">
        <v>2009</v>
      </c>
      <c r="B659" s="68" t="s">
        <v>91</v>
      </c>
      <c r="C659" s="72">
        <v>28565</v>
      </c>
      <c r="D659" s="75">
        <f>(INDEX('Resin Fractions'!$A$24:$I$41,MATCH('Waste Estimate from Population'!$A659,'Resin Fractions'!$A$24:$A$41,0),MATCH('Waste Estimate from Population'!D$1,'Resin Fractions'!$A$24:$I$24,0)))*(VLOOKUP($A659,'Waste Per Capita'!$A$3:$C$18,3,FALSE))*$C659</f>
        <v>216.09904446026016</v>
      </c>
      <c r="E659" s="75">
        <f>(INDEX('Resin Fractions'!$A$24:$I$41,MATCH('Waste Estimate from Population'!$A659,'Resin Fractions'!$A$24:$A$41,0),MATCH('Waste Estimate from Population'!E$1,'Resin Fractions'!$A$24:$I$24,0)))*(VLOOKUP($A659,'Waste Per Capita'!$A$3:$C$18,3,FALSE))*$C659</f>
        <v>403.93243176221876</v>
      </c>
      <c r="F659" s="75">
        <f>(INDEX('Resin Fractions'!$A$24:$I$41,MATCH('Waste Estimate from Population'!$A659,'Resin Fractions'!$A$24:$A$41,0),MATCH('Waste Estimate from Population'!F$1,'Resin Fractions'!$A$24:$I$24,0)))*(VLOOKUP($A659,'Waste Per Capita'!$A$3:$C$18,3,FALSE))*$C659</f>
        <v>557.80538748692641</v>
      </c>
      <c r="G659" s="75">
        <f>(INDEX('Resin Fractions'!$A$24:$I$41,MATCH('Waste Estimate from Population'!$A659,'Resin Fractions'!$A$24:$A$41,0),MATCH('Waste Estimate from Population'!G$1,'Resin Fractions'!$A$24:$I$24,0)))*(VLOOKUP($A659,'Waste Per Capita'!$A$3:$C$18,3,FALSE))*$C659</f>
        <v>839.14060390014959</v>
      </c>
      <c r="H659" s="75">
        <f>(INDEX('Resin Fractions'!$A$24:$I$41,MATCH('Waste Estimate from Population'!$A659,'Resin Fractions'!$A$24:$A$41,0),MATCH('Waste Estimate from Population'!H$1,'Resin Fractions'!$A$24:$I$24,0)))*(VLOOKUP($A659,'Waste Per Capita'!$A$3:$C$18,3,FALSE))*$C659</f>
        <v>49.763316560519584</v>
      </c>
      <c r="I659" s="75">
        <f>(INDEX('Resin Fractions'!$A$24:$I$41,MATCH('Waste Estimate from Population'!$A659,'Resin Fractions'!$A$24:$A$41,0),MATCH('Waste Estimate from Population'!I$1,'Resin Fractions'!$A$24:$I$24,0)))*(VLOOKUP($A659,'Waste Per Capita'!$A$3:$C$18,3,FALSE))*$C659</f>
        <v>144.07941714175499</v>
      </c>
      <c r="J659" s="75">
        <f>(INDEX('Resin Fractions'!$A$24:$I$41,MATCH('Waste Estimate from Population'!$A659,'Resin Fractions'!$A$24:$A$41,0),MATCH('Waste Estimate from Population'!J$1,'Resin Fractions'!$A$24:$I$24,0)))*(VLOOKUP($A659,'Waste Per Capita'!$A$3:$C$18,3,FALSE))*$C659</f>
        <v>289.72525308901112</v>
      </c>
      <c r="K659" s="75">
        <f>(INDEX('Resin Fractions'!$A$24:$I$41,MATCH('Waste Estimate from Population'!$A659,'Resin Fractions'!$A$24:$A$41,0),MATCH('Waste Estimate from Population'!K$1,'Resin Fractions'!$A$24:$I$24,0)))*(VLOOKUP($A659,'Waste Per Capita'!$A$3:$C$18,3,FALSE))*$C659</f>
        <v>2500.5454544008412</v>
      </c>
    </row>
    <row r="660" spans="1:11" x14ac:dyDescent="0.2">
      <c r="A660" s="13">
        <v>2009</v>
      </c>
      <c r="B660" s="68" t="s">
        <v>92</v>
      </c>
      <c r="C660" s="72">
        <v>179150</v>
      </c>
      <c r="D660" s="75">
        <f>(INDEX('Resin Fractions'!$A$24:$I$41,MATCH('Waste Estimate from Population'!$A660,'Resin Fractions'!$A$24:$A$41,0),MATCH('Waste Estimate from Population'!D$1,'Resin Fractions'!$A$24:$I$24,0)))*(VLOOKUP($A660,'Waste Per Capita'!$A$3:$C$18,3,FALSE))*$C660</f>
        <v>1355.2999760215512</v>
      </c>
      <c r="E660" s="75">
        <f>(INDEX('Resin Fractions'!$A$24:$I$41,MATCH('Waste Estimate from Population'!$A660,'Resin Fractions'!$A$24:$A$41,0),MATCH('Waste Estimate from Population'!E$1,'Resin Fractions'!$A$24:$I$24,0)))*(VLOOKUP($A660,'Waste Per Capita'!$A$3:$C$18,3,FALSE))*$C660</f>
        <v>2533.3273289060562</v>
      </c>
      <c r="F660" s="75">
        <f>(INDEX('Resin Fractions'!$A$24:$I$41,MATCH('Waste Estimate from Population'!$A660,'Resin Fractions'!$A$24:$A$41,0),MATCH('Waste Estimate from Population'!F$1,'Resin Fractions'!$A$24:$I$24,0)))*(VLOOKUP($A660,'Waste Per Capita'!$A$3:$C$18,3,FALSE))*$C660</f>
        <v>3498.3663633216479</v>
      </c>
      <c r="G660" s="75">
        <f>(INDEX('Resin Fractions'!$A$24:$I$41,MATCH('Waste Estimate from Population'!$A660,'Resin Fractions'!$A$24:$A$41,0),MATCH('Waste Estimate from Population'!G$1,'Resin Fractions'!$A$24:$I$24,0)))*(VLOOKUP($A660,'Waste Per Capita'!$A$3:$C$18,3,FALSE))*$C660</f>
        <v>5262.8055028430526</v>
      </c>
      <c r="H660" s="75">
        <f>(INDEX('Resin Fractions'!$A$24:$I$41,MATCH('Waste Estimate from Population'!$A660,'Resin Fractions'!$A$24:$A$41,0),MATCH('Waste Estimate from Population'!H$1,'Resin Fractions'!$A$24:$I$24,0)))*(VLOOKUP($A660,'Waste Per Capita'!$A$3:$C$18,3,FALSE))*$C660</f>
        <v>312.09865786161674</v>
      </c>
      <c r="I660" s="75">
        <f>(INDEX('Resin Fractions'!$A$24:$I$41,MATCH('Waste Estimate from Population'!$A660,'Resin Fractions'!$A$24:$A$41,0),MATCH('Waste Estimate from Population'!I$1,'Resin Fractions'!$A$24:$I$24,0)))*(VLOOKUP($A660,'Waste Per Capita'!$A$3:$C$18,3,FALSE))*$C660</f>
        <v>903.61727922091393</v>
      </c>
      <c r="J660" s="75">
        <f>(INDEX('Resin Fractions'!$A$24:$I$41,MATCH('Waste Estimate from Population'!$A660,'Resin Fractions'!$A$24:$A$41,0),MATCH('Waste Estimate from Population'!J$1,'Resin Fractions'!$A$24:$I$24,0)))*(VLOOKUP($A660,'Waste Per Capita'!$A$3:$C$18,3,FALSE))*$C660</f>
        <v>1817.0586063678049</v>
      </c>
      <c r="K660" s="75">
        <f>(INDEX('Resin Fractions'!$A$24:$I$41,MATCH('Waste Estimate from Population'!$A660,'Resin Fractions'!$A$24:$A$41,0),MATCH('Waste Estimate from Population'!K$1,'Resin Fractions'!$A$24:$I$24,0)))*(VLOOKUP($A660,'Waste Per Capita'!$A$3:$C$18,3,FALSE))*$C660</f>
        <v>15682.573714542646</v>
      </c>
    </row>
    <row r="661" spans="1:11" x14ac:dyDescent="0.2">
      <c r="A661" s="13">
        <v>2009</v>
      </c>
      <c r="B661" s="68" t="s">
        <v>93</v>
      </c>
      <c r="C661" s="72">
        <v>918560</v>
      </c>
      <c r="D661" s="75">
        <f>(INDEX('Resin Fractions'!$A$24:$I$41,MATCH('Waste Estimate from Population'!$A661,'Resin Fractions'!$A$24:$A$41,0),MATCH('Waste Estimate from Population'!D$1,'Resin Fractions'!$A$24:$I$24,0)))*(VLOOKUP($A661,'Waste Per Capita'!$A$3:$C$18,3,FALSE))*$C661</f>
        <v>6949.0613785897622</v>
      </c>
      <c r="E661" s="75">
        <f>(INDEX('Resin Fractions'!$A$24:$I$41,MATCH('Waste Estimate from Population'!$A661,'Resin Fractions'!$A$24:$A$41,0),MATCH('Waste Estimate from Population'!E$1,'Resin Fractions'!$A$24:$I$24,0)))*(VLOOKUP($A661,'Waste Per Capita'!$A$3:$C$18,3,FALSE))*$C661</f>
        <v>12989.188675634647</v>
      </c>
      <c r="F661" s="75">
        <f>(INDEX('Resin Fractions'!$A$24:$I$41,MATCH('Waste Estimate from Population'!$A661,'Resin Fractions'!$A$24:$A$41,0),MATCH('Waste Estimate from Population'!F$1,'Resin Fractions'!$A$24:$I$24,0)))*(VLOOKUP($A661,'Waste Per Capita'!$A$3:$C$18,3,FALSE))*$C661</f>
        <v>17937.255968142523</v>
      </c>
      <c r="G661" s="75">
        <f>(INDEX('Resin Fractions'!$A$24:$I$41,MATCH('Waste Estimate from Population'!$A661,'Resin Fractions'!$A$24:$A$41,0),MATCH('Waste Estimate from Population'!G$1,'Resin Fractions'!$A$24:$I$24,0)))*(VLOOKUP($A661,'Waste Per Capita'!$A$3:$C$18,3,FALSE))*$C661</f>
        <v>26984.106183039432</v>
      </c>
      <c r="H661" s="75">
        <f>(INDEX('Resin Fractions'!$A$24:$I$41,MATCH('Waste Estimate from Population'!$A661,'Resin Fractions'!$A$24:$A$41,0),MATCH('Waste Estimate from Population'!H$1,'Resin Fractions'!$A$24:$I$24,0)))*(VLOOKUP($A661,'Waste Per Capita'!$A$3:$C$18,3,FALSE))*$C661</f>
        <v>1600.2307740182343</v>
      </c>
      <c r="I661" s="75">
        <f>(INDEX('Resin Fractions'!$A$24:$I$41,MATCH('Waste Estimate from Population'!$A661,'Resin Fractions'!$A$24:$A$41,0),MATCH('Waste Estimate from Population'!I$1,'Resin Fractions'!$A$24:$I$24,0)))*(VLOOKUP($A661,'Waste Per Capita'!$A$3:$C$18,3,FALSE))*$C661</f>
        <v>4633.1380854097833</v>
      </c>
      <c r="J661" s="75">
        <f>(INDEX('Resin Fractions'!$A$24:$I$41,MATCH('Waste Estimate from Population'!$A661,'Resin Fractions'!$A$24:$A$41,0),MATCH('Waste Estimate from Population'!J$1,'Resin Fractions'!$A$24:$I$24,0)))*(VLOOKUP($A661,'Waste Per Capita'!$A$3:$C$18,3,FALSE))*$C661</f>
        <v>9316.6472423399991</v>
      </c>
      <c r="K661" s="75">
        <f>(INDEX('Resin Fractions'!$A$24:$I$41,MATCH('Waste Estimate from Population'!$A661,'Resin Fractions'!$A$24:$A$41,0),MATCH('Waste Estimate from Population'!K$1,'Resin Fractions'!$A$24:$I$24,0)))*(VLOOKUP($A661,'Waste Per Capita'!$A$3:$C$18,3,FALSE))*$C661</f>
        <v>80409.628307174396</v>
      </c>
    </row>
    <row r="662" spans="1:11" x14ac:dyDescent="0.2">
      <c r="A662" s="13">
        <v>2009</v>
      </c>
      <c r="B662" s="68" t="s">
        <v>94</v>
      </c>
      <c r="C662" s="72">
        <v>28088</v>
      </c>
      <c r="D662" s="75">
        <f>(INDEX('Resin Fractions'!$A$24:$I$41,MATCH('Waste Estimate from Population'!$A662,'Resin Fractions'!$A$24:$A$41,0),MATCH('Waste Estimate from Population'!D$1,'Resin Fractions'!$A$24:$I$24,0)))*(VLOOKUP($A662,'Waste Per Capita'!$A$3:$C$18,3,FALSE))*$C662</f>
        <v>212.49045898126334</v>
      </c>
      <c r="E662" s="75">
        <f>(INDEX('Resin Fractions'!$A$24:$I$41,MATCH('Waste Estimate from Population'!$A662,'Resin Fractions'!$A$24:$A$41,0),MATCH('Waste Estimate from Population'!E$1,'Resin Fractions'!$A$24:$I$24,0)))*(VLOOKUP($A662,'Waste Per Capita'!$A$3:$C$18,3,FALSE))*$C662</f>
        <v>397.18726215078595</v>
      </c>
      <c r="F662" s="75">
        <f>(INDEX('Resin Fractions'!$A$24:$I$41,MATCH('Waste Estimate from Population'!$A662,'Resin Fractions'!$A$24:$A$41,0),MATCH('Waste Estimate from Population'!F$1,'Resin Fractions'!$A$24:$I$24,0)))*(VLOOKUP($A662,'Waste Per Capita'!$A$3:$C$18,3,FALSE))*$C662</f>
        <v>548.49073074506532</v>
      </c>
      <c r="G662" s="75">
        <f>(INDEX('Resin Fractions'!$A$24:$I$41,MATCH('Waste Estimate from Population'!$A662,'Resin Fractions'!$A$24:$A$41,0),MATCH('Waste Estimate from Population'!G$1,'Resin Fractions'!$A$24:$I$24,0)))*(VLOOKUP($A662,'Waste Per Capita'!$A$3:$C$18,3,FALSE))*$C662</f>
        <v>825.12799868186244</v>
      </c>
      <c r="H662" s="75">
        <f>(INDEX('Resin Fractions'!$A$24:$I$41,MATCH('Waste Estimate from Population'!$A662,'Resin Fractions'!$A$24:$A$41,0),MATCH('Waste Estimate from Population'!H$1,'Resin Fractions'!$A$24:$I$24,0)))*(VLOOKUP($A662,'Waste Per Capita'!$A$3:$C$18,3,FALSE))*$C662</f>
        <v>48.932331018794819</v>
      </c>
      <c r="I662" s="75">
        <f>(INDEX('Resin Fractions'!$A$24:$I$41,MATCH('Waste Estimate from Population'!$A662,'Resin Fractions'!$A$24:$A$41,0),MATCH('Waste Estimate from Population'!I$1,'Resin Fractions'!$A$24:$I$24,0)))*(VLOOKUP($A662,'Waste Per Capita'!$A$3:$C$18,3,FALSE))*$C662</f>
        <v>141.67346993445176</v>
      </c>
      <c r="J662" s="75">
        <f>(INDEX('Resin Fractions'!$A$24:$I$41,MATCH('Waste Estimate from Population'!$A662,'Resin Fractions'!$A$24:$A$41,0),MATCH('Waste Estimate from Population'!J$1,'Resin Fractions'!$A$24:$I$24,0)))*(VLOOKUP($A662,'Waste Per Capita'!$A$3:$C$18,3,FALSE))*$C662</f>
        <v>284.88720142706615</v>
      </c>
      <c r="K662" s="75">
        <f>(INDEX('Resin Fractions'!$A$24:$I$41,MATCH('Waste Estimate from Population'!$A662,'Resin Fractions'!$A$24:$A$41,0),MATCH('Waste Estimate from Population'!K$1,'Resin Fractions'!$A$24:$I$24,0)))*(VLOOKUP($A662,'Waste Per Capita'!$A$3:$C$18,3,FALSE))*$C662</f>
        <v>2458.7894529392902</v>
      </c>
    </row>
    <row r="663" spans="1:11" x14ac:dyDescent="0.2">
      <c r="A663" s="13">
        <v>2009</v>
      </c>
      <c r="B663" s="68" t="s">
        <v>95</v>
      </c>
      <c r="C663" s="72">
        <v>133484</v>
      </c>
      <c r="D663" s="75">
        <f>(INDEX('Resin Fractions'!$A$24:$I$41,MATCH('Waste Estimate from Population'!$A663,'Resin Fractions'!$A$24:$A$41,0),MATCH('Waste Estimate from Population'!D$1,'Resin Fractions'!$A$24:$I$24,0)))*(VLOOKUP($A663,'Waste Per Capita'!$A$3:$C$18,3,FALSE))*$C663</f>
        <v>1009.8289812964596</v>
      </c>
      <c r="E663" s="75">
        <f>(INDEX('Resin Fractions'!$A$24:$I$41,MATCH('Waste Estimate from Population'!$A663,'Resin Fractions'!$A$24:$A$41,0),MATCH('Waste Estimate from Population'!E$1,'Resin Fractions'!$A$24:$I$24,0)))*(VLOOKUP($A663,'Waste Per Capita'!$A$3:$C$18,3,FALSE))*$C663</f>
        <v>1887.5727891247334</v>
      </c>
      <c r="F663" s="75">
        <f>(INDEX('Resin Fractions'!$A$24:$I$41,MATCH('Waste Estimate from Population'!$A663,'Resin Fractions'!$A$24:$A$41,0),MATCH('Waste Estimate from Population'!F$1,'Resin Fractions'!$A$24:$I$24,0)))*(VLOOKUP($A663,'Waste Per Capita'!$A$3:$C$18,3,FALSE))*$C663</f>
        <v>2606.6197914687518</v>
      </c>
      <c r="G663" s="75">
        <f>(INDEX('Resin Fractions'!$A$24:$I$41,MATCH('Waste Estimate from Population'!$A663,'Resin Fractions'!$A$24:$A$41,0),MATCH('Waste Estimate from Population'!G$1,'Resin Fractions'!$A$24:$I$24,0)))*(VLOOKUP($A663,'Waste Per Capita'!$A$3:$C$18,3,FALSE))*$C663</f>
        <v>3921.2968447753392</v>
      </c>
      <c r="H663" s="75">
        <f>(INDEX('Resin Fractions'!$A$24:$I$41,MATCH('Waste Estimate from Population'!$A663,'Resin Fractions'!$A$24:$A$41,0),MATCH('Waste Estimate from Population'!H$1,'Resin Fractions'!$A$24:$I$24,0)))*(VLOOKUP($A663,'Waste Per Capita'!$A$3:$C$18,3,FALSE))*$C663</f>
        <v>232.54355147083479</v>
      </c>
      <c r="I663" s="75">
        <f>(INDEX('Resin Fractions'!$A$24:$I$41,MATCH('Waste Estimate from Population'!$A663,'Resin Fractions'!$A$24:$A$41,0),MATCH('Waste Estimate from Population'!I$1,'Resin Fractions'!$A$24:$I$24,0)))*(VLOOKUP($A663,'Waste Per Capita'!$A$3:$C$18,3,FALSE))*$C663</f>
        <v>673.28188054437328</v>
      </c>
      <c r="J663" s="75">
        <f>(INDEX('Resin Fractions'!$A$24:$I$41,MATCH('Waste Estimate from Population'!$A663,'Resin Fractions'!$A$24:$A$41,0),MATCH('Waste Estimate from Population'!J$1,'Resin Fractions'!$A$24:$I$24,0)))*(VLOOKUP($A663,'Waste Per Capita'!$A$3:$C$18,3,FALSE))*$C663</f>
        <v>1353.8836227317895</v>
      </c>
      <c r="K663" s="75">
        <f>(INDEX('Resin Fractions'!$A$24:$I$41,MATCH('Waste Estimate from Population'!$A663,'Resin Fractions'!$A$24:$A$41,0),MATCH('Waste Estimate from Population'!K$1,'Resin Fractions'!$A$24:$I$24,0)))*(VLOOKUP($A663,'Waste Per Capita'!$A$3:$C$18,3,FALSE))*$C663</f>
        <v>11685.027461412283</v>
      </c>
    </row>
    <row r="664" spans="1:11" x14ac:dyDescent="0.2">
      <c r="A664" s="13">
        <v>2009</v>
      </c>
      <c r="B664" s="68" t="s">
        <v>96</v>
      </c>
      <c r="C664" s="72">
        <v>171670</v>
      </c>
      <c r="D664" s="75">
        <f>(INDEX('Resin Fractions'!$A$24:$I$41,MATCH('Waste Estimate from Population'!$A664,'Resin Fractions'!$A$24:$A$41,0),MATCH('Waste Estimate from Population'!D$1,'Resin Fractions'!$A$24:$I$24,0)))*(VLOOKUP($A664,'Waste Per Capita'!$A$3:$C$18,3,FALSE))*$C664</f>
        <v>1298.7125140029007</v>
      </c>
      <c r="E664" s="75">
        <f>(INDEX('Resin Fractions'!$A$24:$I$41,MATCH('Waste Estimate from Population'!$A664,'Resin Fractions'!$A$24:$A$41,0),MATCH('Waste Estimate from Population'!E$1,'Resin Fractions'!$A$24:$I$24,0)))*(VLOOKUP($A664,'Waste Per Capita'!$A$3:$C$18,3,FALSE))*$C664</f>
        <v>2427.5540192760404</v>
      </c>
      <c r="F664" s="75">
        <f>(INDEX('Resin Fractions'!$A$24:$I$41,MATCH('Waste Estimate from Population'!$A664,'Resin Fractions'!$A$24:$A$41,0),MATCH('Waste Estimate from Population'!F$1,'Resin Fractions'!$A$24:$I$24,0)))*(VLOOKUP($A664,'Waste Per Capita'!$A$3:$C$18,3,FALSE))*$C664</f>
        <v>3352.3000479566135</v>
      </c>
      <c r="G664" s="75">
        <f>(INDEX('Resin Fractions'!$A$24:$I$41,MATCH('Waste Estimate from Population'!$A664,'Resin Fractions'!$A$24:$A$41,0),MATCH('Waste Estimate from Population'!G$1,'Resin Fractions'!$A$24:$I$24,0)))*(VLOOKUP($A664,'Waste Per Capita'!$A$3:$C$18,3,FALSE))*$C664</f>
        <v>5043.0690520405633</v>
      </c>
      <c r="H664" s="75">
        <f>(INDEX('Resin Fractions'!$A$24:$I$41,MATCH('Waste Estimate from Population'!$A664,'Resin Fractions'!$A$24:$A$41,0),MATCH('Waste Estimate from Population'!H$1,'Resin Fractions'!$A$24:$I$24,0)))*(VLOOKUP($A664,'Waste Per Capita'!$A$3:$C$18,3,FALSE))*$C664</f>
        <v>299.06768961821797</v>
      </c>
      <c r="I664" s="75">
        <f>(INDEX('Resin Fractions'!$A$24:$I$41,MATCH('Waste Estimate from Population'!$A664,'Resin Fractions'!$A$24:$A$41,0),MATCH('Waste Estimate from Population'!I$1,'Resin Fractions'!$A$24:$I$24,0)))*(VLOOKUP($A664,'Waste Per Capita'!$A$3:$C$18,3,FALSE))*$C664</f>
        <v>865.88879890513147</v>
      </c>
      <c r="J664" s="75">
        <f>(INDEX('Resin Fractions'!$A$24:$I$41,MATCH('Waste Estimate from Population'!$A664,'Resin Fractions'!$A$24:$A$41,0),MATCH('Waste Estimate from Population'!J$1,'Resin Fractions'!$A$24:$I$24,0)))*(VLOOKUP($A664,'Waste Per Capita'!$A$3:$C$18,3,FALSE))*$C664</f>
        <v>1741.1914650022945</v>
      </c>
      <c r="K664" s="75">
        <f>(INDEX('Resin Fractions'!$A$24:$I$41,MATCH('Waste Estimate from Population'!$A664,'Resin Fractions'!$A$24:$A$41,0),MATCH('Waste Estimate from Population'!K$1,'Resin Fractions'!$A$24:$I$24,0)))*(VLOOKUP($A664,'Waste Per Capita'!$A$3:$C$18,3,FALSE))*$C664</f>
        <v>15027.783586801765</v>
      </c>
    </row>
    <row r="665" spans="1:11" x14ac:dyDescent="0.2">
      <c r="A665" s="13">
        <v>2009</v>
      </c>
      <c r="B665" s="68" t="s">
        <v>97</v>
      </c>
      <c r="C665" s="72">
        <v>18416</v>
      </c>
      <c r="D665" s="75">
        <f>(INDEX('Resin Fractions'!$A$24:$I$41,MATCH('Waste Estimate from Population'!$A665,'Resin Fractions'!$A$24:$A$41,0),MATCH('Waste Estimate from Population'!D$1,'Resin Fractions'!$A$24:$I$24,0)))*(VLOOKUP($A665,'Waste Per Capita'!$A$3:$C$18,3,FALSE))*$C665</f>
        <v>139.32014713040962</v>
      </c>
      <c r="E665" s="75">
        <f>(INDEX('Resin Fractions'!$A$24:$I$41,MATCH('Waste Estimate from Population'!$A665,'Resin Fractions'!$A$24:$A$41,0),MATCH('Waste Estimate from Population'!E$1,'Resin Fractions'!$A$24:$I$24,0)))*(VLOOKUP($A665,'Waste Per Capita'!$A$3:$C$18,3,FALSE))*$C665</f>
        <v>260.4172821051294</v>
      </c>
      <c r="F665" s="75">
        <f>(INDEX('Resin Fractions'!$A$24:$I$41,MATCH('Waste Estimate from Population'!$A665,'Resin Fractions'!$A$24:$A$41,0),MATCH('Waste Estimate from Population'!F$1,'Resin Fractions'!$A$24:$I$24,0)))*(VLOOKUP($A665,'Waste Per Capita'!$A$3:$C$18,3,FALSE))*$C665</f>
        <v>359.61995504845925</v>
      </c>
      <c r="G665" s="75">
        <f>(INDEX('Resin Fractions'!$A$24:$I$41,MATCH('Waste Estimate from Population'!$A665,'Resin Fractions'!$A$24:$A$41,0),MATCH('Waste Estimate from Population'!G$1,'Resin Fractions'!$A$24:$I$24,0)))*(VLOOKUP($A665,'Waste Per Capita'!$A$3:$C$18,3,FALSE))*$C665</f>
        <v>540.99819224313512</v>
      </c>
      <c r="H665" s="75">
        <f>(INDEX('Resin Fractions'!$A$24:$I$41,MATCH('Waste Estimate from Population'!$A665,'Resin Fractions'!$A$24:$A$41,0),MATCH('Waste Estimate from Population'!H$1,'Resin Fractions'!$A$24:$I$24,0)))*(VLOOKUP($A665,'Waste Per Capita'!$A$3:$C$18,3,FALSE))*$C665</f>
        <v>32.082661921180765</v>
      </c>
      <c r="I665" s="75">
        <f>(INDEX('Resin Fractions'!$A$24:$I$41,MATCH('Waste Estimate from Population'!$A665,'Resin Fractions'!$A$24:$A$41,0),MATCH('Waste Estimate from Population'!I$1,'Resin Fractions'!$A$24:$I$24,0)))*(VLOOKUP($A665,'Waste Per Capita'!$A$3:$C$18,3,FALSE))*$C665</f>
        <v>92.888729076931909</v>
      </c>
      <c r="J665" s="75">
        <f>(INDEX('Resin Fractions'!$A$24:$I$41,MATCH('Waste Estimate from Population'!$A665,'Resin Fractions'!$A$24:$A$41,0),MATCH('Waste Estimate from Population'!J$1,'Resin Fractions'!$A$24:$I$24,0)))*(VLOOKUP($A665,'Waste Per Capita'!$A$3:$C$18,3,FALSE))*$C665</f>
        <v>186.78733628171642</v>
      </c>
      <c r="K665" s="75">
        <f>(INDEX('Resin Fractions'!$A$24:$I$41,MATCH('Waste Estimate from Population'!$A665,'Resin Fractions'!$A$24:$A$41,0),MATCH('Waste Estimate from Population'!K$1,'Resin Fractions'!$A$24:$I$24,0)))*(VLOOKUP($A665,'Waste Per Capita'!$A$3:$C$18,3,FALSE))*$C665</f>
        <v>1612.1143038069627</v>
      </c>
    </row>
    <row r="666" spans="1:11" x14ac:dyDescent="0.2">
      <c r="A666" s="13">
        <v>2009</v>
      </c>
      <c r="B666" s="68" t="s">
        <v>98</v>
      </c>
      <c r="C666" s="72">
        <v>825503</v>
      </c>
      <c r="D666" s="75">
        <f>(INDEX('Resin Fractions'!$A$24:$I$41,MATCH('Waste Estimate from Population'!$A666,'Resin Fractions'!$A$24:$A$41,0),MATCH('Waste Estimate from Population'!D$1,'Resin Fractions'!$A$24:$I$24,0)))*(VLOOKUP($A666,'Waste Per Capita'!$A$3:$C$18,3,FALSE))*$C666</f>
        <v>6245.0694730991818</v>
      </c>
      <c r="E666" s="75">
        <f>(INDEX('Resin Fractions'!$A$24:$I$41,MATCH('Waste Estimate from Population'!$A666,'Resin Fractions'!$A$24:$A$41,0),MATCH('Waste Estimate from Population'!E$1,'Resin Fractions'!$A$24:$I$24,0)))*(VLOOKUP($A666,'Waste Per Capita'!$A$3:$C$18,3,FALSE))*$C666</f>
        <v>11673.286687099839</v>
      </c>
      <c r="F666" s="75">
        <f>(INDEX('Resin Fractions'!$A$24:$I$41,MATCH('Waste Estimate from Population'!$A666,'Resin Fractions'!$A$24:$A$41,0),MATCH('Waste Estimate from Population'!F$1,'Resin Fractions'!$A$24:$I$24,0)))*(VLOOKUP($A666,'Waste Per Capita'!$A$3:$C$18,3,FALSE))*$C666</f>
        <v>16120.077745024339</v>
      </c>
      <c r="G666" s="75">
        <f>(INDEX('Resin Fractions'!$A$24:$I$41,MATCH('Waste Estimate from Population'!$A666,'Resin Fractions'!$A$24:$A$41,0),MATCH('Waste Estimate from Population'!G$1,'Resin Fractions'!$A$24:$I$24,0)))*(VLOOKUP($A666,'Waste Per Capita'!$A$3:$C$18,3,FALSE))*$C666</f>
        <v>24250.414351177496</v>
      </c>
      <c r="H666" s="75">
        <f>(INDEX('Resin Fractions'!$A$24:$I$41,MATCH('Waste Estimate from Population'!$A666,'Resin Fractions'!$A$24:$A$41,0),MATCH('Waste Estimate from Population'!H$1,'Resin Fractions'!$A$24:$I$24,0)))*(VLOOKUP($A666,'Waste Per Capita'!$A$3:$C$18,3,FALSE))*$C666</f>
        <v>1438.1154248436408</v>
      </c>
      <c r="I666" s="75">
        <f>(INDEX('Resin Fractions'!$A$24:$I$41,MATCH('Waste Estimate from Population'!$A666,'Resin Fractions'!$A$24:$A$41,0),MATCH('Waste Estimate from Population'!I$1,'Resin Fractions'!$A$24:$I$24,0)))*(VLOOKUP($A666,'Waste Per Capita'!$A$3:$C$18,3,FALSE))*$C666</f>
        <v>4163.7665355774607</v>
      </c>
      <c r="J666" s="75">
        <f>(INDEX('Resin Fractions'!$A$24:$I$41,MATCH('Waste Estimate from Population'!$A666,'Resin Fractions'!$A$24:$A$41,0),MATCH('Waste Estimate from Population'!J$1,'Resin Fractions'!$A$24:$I$24,0)))*(VLOOKUP($A666,'Waste Per Capita'!$A$3:$C$18,3,FALSE))*$C666</f>
        <v>8372.8011762904935</v>
      </c>
      <c r="K666" s="75">
        <f>(INDEX('Resin Fractions'!$A$24:$I$41,MATCH('Waste Estimate from Population'!$A666,'Resin Fractions'!$A$24:$A$41,0),MATCH('Waste Estimate from Population'!K$1,'Resin Fractions'!$A$24:$I$24,0)))*(VLOOKUP($A666,'Waste Per Capita'!$A$3:$C$18,3,FALSE))*$C666</f>
        <v>72263.531393112469</v>
      </c>
    </row>
    <row r="667" spans="1:11" x14ac:dyDescent="0.2">
      <c r="A667" s="13">
        <v>2009</v>
      </c>
      <c r="B667" s="68" t="s">
        <v>99</v>
      </c>
      <c r="C667" s="72">
        <v>151816</v>
      </c>
      <c r="D667" s="75">
        <f>(INDEX('Resin Fractions'!$A$24:$I$41,MATCH('Waste Estimate from Population'!$A667,'Resin Fractions'!$A$24:$A$41,0),MATCH('Waste Estimate from Population'!D$1,'Resin Fractions'!$A$24:$I$24,0)))*(VLOOKUP($A667,'Waste Per Capita'!$A$3:$C$18,3,FALSE))*$C667</f>
        <v>1148.5136542544672</v>
      </c>
      <c r="E667" s="75">
        <f>(INDEX('Resin Fractions'!$A$24:$I$41,MATCH('Waste Estimate from Population'!$A667,'Resin Fractions'!$A$24:$A$41,0),MATCH('Waste Estimate from Population'!E$1,'Resin Fractions'!$A$24:$I$24,0)))*(VLOOKUP($A667,'Waste Per Capita'!$A$3:$C$18,3,FALSE))*$C667</f>
        <v>2146.8022426190446</v>
      </c>
      <c r="F667" s="75">
        <f>(INDEX('Resin Fractions'!$A$24:$I$41,MATCH('Waste Estimate from Population'!$A667,'Resin Fractions'!$A$24:$A$41,0),MATCH('Waste Estimate from Population'!F$1,'Resin Fractions'!$A$24:$I$24,0)))*(VLOOKUP($A667,'Waste Per Capita'!$A$3:$C$18,3,FALSE))*$C667</f>
        <v>2964.5994296066947</v>
      </c>
      <c r="G667" s="75">
        <f>(INDEX('Resin Fractions'!$A$24:$I$41,MATCH('Waste Estimate from Population'!$A667,'Resin Fractions'!$A$24:$A$41,0),MATCH('Waste Estimate from Population'!G$1,'Resin Fractions'!$A$24:$I$24,0)))*(VLOOKUP($A667,'Waste Per Capita'!$A$3:$C$18,3,FALSE))*$C667</f>
        <v>4459.8274084265749</v>
      </c>
      <c r="H667" s="75">
        <f>(INDEX('Resin Fractions'!$A$24:$I$41,MATCH('Waste Estimate from Population'!$A667,'Resin Fractions'!$A$24:$A$41,0),MATCH('Waste Estimate from Population'!H$1,'Resin Fractions'!$A$24:$I$24,0)))*(VLOOKUP($A667,'Waste Per Capita'!$A$3:$C$18,3,FALSE))*$C667</f>
        <v>264.4798763154854</v>
      </c>
      <c r="I667" s="75">
        <f>(INDEX('Resin Fractions'!$A$24:$I$41,MATCH('Waste Estimate from Population'!$A667,'Resin Fractions'!$A$24:$A$41,0),MATCH('Waste Estimate from Population'!I$1,'Resin Fractions'!$A$24:$I$24,0)))*(VLOOKUP($A667,'Waste Per Capita'!$A$3:$C$18,3,FALSE))*$C667</f>
        <v>765.7469208049248</v>
      </c>
      <c r="J667" s="75">
        <f>(INDEX('Resin Fractions'!$A$24:$I$41,MATCH('Waste Estimate from Population'!$A667,'Resin Fractions'!$A$24:$A$41,0),MATCH('Waste Estimate from Population'!J$1,'Resin Fractions'!$A$24:$I$24,0)))*(VLOOKUP($A667,'Waste Per Capita'!$A$3:$C$18,3,FALSE))*$C667</f>
        <v>1539.8189750730376</v>
      </c>
      <c r="K667" s="75">
        <f>(INDEX('Resin Fractions'!$A$24:$I$41,MATCH('Waste Estimate from Population'!$A667,'Resin Fractions'!$A$24:$A$41,0),MATCH('Waste Estimate from Population'!K$1,'Resin Fractions'!$A$24:$I$24,0)))*(VLOOKUP($A667,'Waste Per Capita'!$A$3:$C$18,3,FALSE))*$C667</f>
        <v>13289.788507100231</v>
      </c>
    </row>
    <row r="668" spans="1:11" x14ac:dyDescent="0.2">
      <c r="A668" s="13">
        <v>2009</v>
      </c>
      <c r="B668" s="68" t="s">
        <v>100</v>
      </c>
      <c r="C668" s="72">
        <v>64384</v>
      </c>
      <c r="D668" s="75">
        <f>(INDEX('Resin Fractions'!$A$24:$I$41,MATCH('Waste Estimate from Population'!$A668,'Resin Fractions'!$A$24:$A$41,0),MATCH('Waste Estimate from Population'!D$1,'Resin Fractions'!$A$24:$I$24,0)))*(VLOOKUP($A668,'Waste Per Capita'!$A$3:$C$18,3,FALSE))*$C668</f>
        <v>487.07582280866058</v>
      </c>
      <c r="E668" s="75">
        <f>(INDEX('Resin Fractions'!$A$24:$I$41,MATCH('Waste Estimate from Population'!$A668,'Resin Fractions'!$A$24:$A$41,0),MATCH('Waste Estimate from Population'!E$1,'Resin Fractions'!$A$24:$I$24,0)))*(VLOOKUP($A668,'Waste Per Capita'!$A$3:$C$18,3,FALSE))*$C668</f>
        <v>910.44234855868001</v>
      </c>
      <c r="F668" s="75">
        <f>(INDEX('Resin Fractions'!$A$24:$I$41,MATCH('Waste Estimate from Population'!$A668,'Resin Fractions'!$A$24:$A$41,0),MATCH('Waste Estimate from Population'!F$1,'Resin Fractions'!$A$24:$I$24,0)))*(VLOOKUP($A668,'Waste Per Capita'!$A$3:$C$18,3,FALSE))*$C668</f>
        <v>1257.2638567463075</v>
      </c>
      <c r="G668" s="75">
        <f>(INDEX('Resin Fractions'!$A$24:$I$41,MATCH('Waste Estimate from Population'!$A668,'Resin Fractions'!$A$24:$A$41,0),MATCH('Waste Estimate from Population'!G$1,'Resin Fractions'!$A$24:$I$24,0)))*(VLOOKUP($A668,'Waste Per Capita'!$A$3:$C$18,3,FALSE))*$C668</f>
        <v>1891.3785626293447</v>
      </c>
      <c r="H668" s="75">
        <f>(INDEX('Resin Fractions'!$A$24:$I$41,MATCH('Waste Estimate from Population'!$A668,'Resin Fractions'!$A$24:$A$41,0),MATCH('Waste Estimate from Population'!H$1,'Resin Fractions'!$A$24:$I$24,0)))*(VLOOKUP($A668,'Waste Per Capita'!$A$3:$C$18,3,FALSE))*$C668</f>
        <v>112.1638849442497</v>
      </c>
      <c r="I668" s="75">
        <f>(INDEX('Resin Fractions'!$A$24:$I$41,MATCH('Waste Estimate from Population'!$A668,'Resin Fractions'!$A$24:$A$41,0),MATCH('Waste Estimate from Population'!I$1,'Resin Fractions'!$A$24:$I$24,0)))*(VLOOKUP($A668,'Waste Per Capita'!$A$3:$C$18,3,FALSE))*$C668</f>
        <v>324.74738992664987</v>
      </c>
      <c r="J668" s="75">
        <f>(INDEX('Resin Fractions'!$A$24:$I$41,MATCH('Waste Estimate from Population'!$A668,'Resin Fractions'!$A$24:$A$41,0),MATCH('Waste Estimate from Population'!J$1,'Resin Fractions'!$A$24:$I$24,0)))*(VLOOKUP($A668,'Waste Per Capita'!$A$3:$C$18,3,FALSE))*$C668</f>
        <v>653.0254050370346</v>
      </c>
      <c r="K668" s="75">
        <f>(INDEX('Resin Fractions'!$A$24:$I$41,MATCH('Waste Estimate from Population'!$A668,'Resin Fractions'!$A$24:$A$41,0),MATCH('Waste Estimate from Population'!K$1,'Resin Fractions'!$A$24:$I$24,0)))*(VLOOKUP($A668,'Waste Per Capita'!$A$3:$C$18,3,FALSE))*$C668</f>
        <v>5636.0972706509274</v>
      </c>
    </row>
    <row r="669" spans="1:11" x14ac:dyDescent="0.2">
      <c r="A669" s="13">
        <v>2009</v>
      </c>
      <c r="B669" s="68" t="s">
        <v>101</v>
      </c>
      <c r="C669" s="72">
        <v>34947</v>
      </c>
      <c r="D669" s="75">
        <f>(INDEX('Resin Fractions'!$A$24:$I$41,MATCH('Waste Estimate from Population'!$A669,'Resin Fractions'!$A$24:$A$41,0),MATCH('Waste Estimate from Population'!D$1,'Resin Fractions'!$A$24:$I$24,0)))*(VLOOKUP($A669,'Waste Per Capita'!$A$3:$C$18,3,FALSE))*$C669</f>
        <v>264.37995122537063</v>
      </c>
      <c r="E669" s="75">
        <f>(INDEX('Resin Fractions'!$A$24:$I$41,MATCH('Waste Estimate from Population'!$A669,'Resin Fractions'!$A$24:$A$41,0),MATCH('Waste Estimate from Population'!E$1,'Resin Fractions'!$A$24:$I$24,0)))*(VLOOKUP($A669,'Waste Per Capita'!$A$3:$C$18,3,FALSE))*$C669</f>
        <v>494.17912455082302</v>
      </c>
      <c r="F669" s="75">
        <f>(INDEX('Resin Fractions'!$A$24:$I$41,MATCH('Waste Estimate from Population'!$A669,'Resin Fractions'!$A$24:$A$41,0),MATCH('Waste Estimate from Population'!F$1,'Resin Fractions'!$A$24:$I$24,0)))*(VLOOKUP($A669,'Waste Per Capita'!$A$3:$C$18,3,FALSE))*$C669</f>
        <v>682.43041752163901</v>
      </c>
      <c r="G669" s="75">
        <f>(INDEX('Resin Fractions'!$A$24:$I$41,MATCH('Waste Estimate from Population'!$A669,'Resin Fractions'!$A$24:$A$41,0),MATCH('Waste Estimate from Population'!G$1,'Resin Fractions'!$A$24:$I$24,0)))*(VLOOKUP($A669,'Waste Per Capita'!$A$3:$C$18,3,FALSE))*$C669</f>
        <v>1026.6216238228087</v>
      </c>
      <c r="H669" s="75">
        <f>(INDEX('Resin Fractions'!$A$24:$I$41,MATCH('Waste Estimate from Population'!$A669,'Resin Fractions'!$A$24:$A$41,0),MATCH('Waste Estimate from Population'!H$1,'Resin Fractions'!$A$24:$I$24,0)))*(VLOOKUP($A669,'Waste Per Capita'!$A$3:$C$18,3,FALSE))*$C669</f>
        <v>60.881450160702883</v>
      </c>
      <c r="I669" s="75">
        <f>(INDEX('Resin Fractions'!$A$24:$I$41,MATCH('Waste Estimate from Population'!$A669,'Resin Fractions'!$A$24:$A$41,0),MATCH('Waste Estimate from Population'!I$1,'Resin Fractions'!$A$24:$I$24,0)))*(VLOOKUP($A669,'Waste Per Capita'!$A$3:$C$18,3,FALSE))*$C669</f>
        <v>176.26967935770739</v>
      </c>
      <c r="J669" s="75">
        <f>(INDEX('Resin Fractions'!$A$24:$I$41,MATCH('Waste Estimate from Population'!$A669,'Resin Fractions'!$A$24:$A$41,0),MATCH('Waste Estimate from Population'!J$1,'Resin Fractions'!$A$24:$I$24,0)))*(VLOOKUP($A669,'Waste Per Capita'!$A$3:$C$18,3,FALSE))*$C669</f>
        <v>354.45574723268589</v>
      </c>
      <c r="K669" s="75">
        <f>(INDEX('Resin Fractions'!$A$24:$I$41,MATCH('Waste Estimate from Population'!$A669,'Resin Fractions'!$A$24:$A$41,0),MATCH('Waste Estimate from Population'!K$1,'Resin Fractions'!$A$24:$I$24,0)))*(VLOOKUP($A669,'Waste Per Capita'!$A$3:$C$18,3,FALSE))*$C669</f>
        <v>3059.2179938717381</v>
      </c>
    </row>
    <row r="670" spans="1:11" x14ac:dyDescent="0.2">
      <c r="A670" s="13">
        <v>2009</v>
      </c>
      <c r="B670" s="68" t="s">
        <v>102</v>
      </c>
      <c r="C670" s="72">
        <v>9801096</v>
      </c>
      <c r="D670" s="75">
        <f>(INDEX('Resin Fractions'!$A$24:$I$41,MATCH('Waste Estimate from Population'!$A670,'Resin Fractions'!$A$24:$A$41,0),MATCH('Waste Estimate from Population'!D$1,'Resin Fractions'!$A$24:$I$24,0)))*(VLOOKUP($A670,'Waste Per Capita'!$A$3:$C$18,3,FALSE))*$C670</f>
        <v>74146.944871810891</v>
      </c>
      <c r="E670" s="75">
        <f>(INDEX('Resin Fractions'!$A$24:$I$41,MATCH('Waste Estimate from Population'!$A670,'Resin Fractions'!$A$24:$A$41,0),MATCH('Waste Estimate from Population'!E$1,'Resin Fractions'!$A$24:$I$24,0)))*(VLOOKUP($A670,'Waste Per Capita'!$A$3:$C$18,3,FALSE))*$C670</f>
        <v>138595.50293068285</v>
      </c>
      <c r="F670" s="75">
        <f>(INDEX('Resin Fractions'!$A$24:$I$41,MATCH('Waste Estimate from Population'!$A670,'Resin Fractions'!$A$24:$A$41,0),MATCH('Waste Estimate from Population'!F$1,'Resin Fractions'!$A$24:$I$24,0)))*(VLOOKUP($A670,'Waste Per Capita'!$A$3:$C$18,3,FALSE))*$C670</f>
        <v>191391.70845708263</v>
      </c>
      <c r="G670" s="75">
        <f>(INDEX('Resin Fractions'!$A$24:$I$41,MATCH('Waste Estimate from Population'!$A670,'Resin Fractions'!$A$24:$A$41,0),MATCH('Waste Estimate from Population'!G$1,'Resin Fractions'!$A$24:$I$24,0)))*(VLOOKUP($A670,'Waste Per Capita'!$A$3:$C$18,3,FALSE))*$C670</f>
        <v>287922.19906610681</v>
      </c>
      <c r="H670" s="75">
        <f>(INDEX('Resin Fractions'!$A$24:$I$41,MATCH('Waste Estimate from Population'!$A670,'Resin Fractions'!$A$24:$A$41,0),MATCH('Waste Estimate from Population'!H$1,'Resin Fractions'!$A$24:$I$24,0)))*(VLOOKUP($A670,'Waste Per Capita'!$A$3:$C$18,3,FALSE))*$C670</f>
        <v>17074.56827894424</v>
      </c>
      <c r="I670" s="75">
        <f>(INDEX('Resin Fractions'!$A$24:$I$41,MATCH('Waste Estimate from Population'!$A670,'Resin Fractions'!$A$24:$A$41,0),MATCH('Waste Estimate from Population'!I$1,'Resin Fractions'!$A$24:$I$24,0)))*(VLOOKUP($A670,'Waste Per Capita'!$A$3:$C$18,3,FALSE))*$C670</f>
        <v>49435.890041322818</v>
      </c>
      <c r="J670" s="75">
        <f>(INDEX('Resin Fractions'!$A$24:$I$41,MATCH('Waste Estimate from Population'!$A670,'Resin Fractions'!$A$24:$A$41,0),MATCH('Waste Estimate from Population'!J$1,'Resin Fractions'!$A$24:$I$24,0)))*(VLOOKUP($A670,'Waste Per Capita'!$A$3:$C$18,3,FALSE))*$C670</f>
        <v>99409.242749858036</v>
      </c>
      <c r="K670" s="75">
        <f>(INDEX('Resin Fractions'!$A$24:$I$41,MATCH('Waste Estimate from Population'!$A670,'Resin Fractions'!$A$24:$A$41,0),MATCH('Waste Estimate from Population'!K$1,'Resin Fractions'!$A$24:$I$24,0)))*(VLOOKUP($A670,'Waste Per Capita'!$A$3:$C$18,3,FALSE))*$C670</f>
        <v>857976.05639580835</v>
      </c>
    </row>
    <row r="671" spans="1:11" x14ac:dyDescent="0.2">
      <c r="A671" s="13">
        <v>2009</v>
      </c>
      <c r="B671" s="68" t="s">
        <v>103</v>
      </c>
      <c r="C671" s="72">
        <v>149632</v>
      </c>
      <c r="D671" s="75">
        <f>(INDEX('Resin Fractions'!$A$24:$I$41,MATCH('Waste Estimate from Population'!$A671,'Resin Fractions'!$A$24:$A$41,0),MATCH('Waste Estimate from Population'!D$1,'Resin Fractions'!$A$24:$I$24,0)))*(VLOOKUP($A671,'Waste Per Capita'!$A$3:$C$18,3,FALSE))*$C671</f>
        <v>1131.9913257720164</v>
      </c>
      <c r="E671" s="75">
        <f>(INDEX('Resin Fractions'!$A$24:$I$41,MATCH('Waste Estimate from Population'!$A671,'Resin Fractions'!$A$24:$A$41,0),MATCH('Waste Estimate from Population'!E$1,'Resin Fractions'!$A$24:$I$24,0)))*(VLOOKUP($A671,'Waste Per Capita'!$A$3:$C$18,3,FALSE))*$C671</f>
        <v>2115.918698737767</v>
      </c>
      <c r="F671" s="75">
        <f>(INDEX('Resin Fractions'!$A$24:$I$41,MATCH('Waste Estimate from Population'!$A671,'Resin Fractions'!$A$24:$A$41,0),MATCH('Waste Estimate from Population'!F$1,'Resin Fractions'!$A$24:$I$24,0)))*(VLOOKUP($A671,'Waste Per Capita'!$A$3:$C$18,3,FALSE))*$C671</f>
        <v>2921.9511899332674</v>
      </c>
      <c r="G671" s="75">
        <f>(INDEX('Resin Fractions'!$A$24:$I$41,MATCH('Waste Estimate from Population'!$A671,'Resin Fractions'!$A$24:$A$41,0),MATCH('Waste Estimate from Population'!G$1,'Resin Fractions'!$A$24:$I$24,0)))*(VLOOKUP($A671,'Waste Per Capita'!$A$3:$C$18,3,FALSE))*$C671</f>
        <v>4395.6690650371847</v>
      </c>
      <c r="H671" s="75">
        <f>(INDEX('Resin Fractions'!$A$24:$I$41,MATCH('Waste Estimate from Population'!$A671,'Resin Fractions'!$A$24:$A$41,0),MATCH('Waste Estimate from Population'!H$1,'Resin Fractions'!$A$24:$I$24,0)))*(VLOOKUP($A671,'Waste Per Capita'!$A$3:$C$18,3,FALSE))*$C671</f>
        <v>260.6751123257016</v>
      </c>
      <c r="I671" s="75">
        <f>(INDEX('Resin Fractions'!$A$24:$I$41,MATCH('Waste Estimate from Population'!$A671,'Resin Fractions'!$A$24:$A$41,0),MATCH('Waste Estimate from Population'!I$1,'Resin Fractions'!$A$24:$I$24,0)))*(VLOOKUP($A671,'Waste Per Capita'!$A$3:$C$18,3,FALSE))*$C671</f>
        <v>754.73101157903318</v>
      </c>
      <c r="J671" s="75">
        <f>(INDEX('Resin Fractions'!$A$24:$I$41,MATCH('Waste Estimate from Population'!$A671,'Resin Fractions'!$A$24:$A$41,0),MATCH('Waste Estimate from Population'!J$1,'Resin Fractions'!$A$24:$I$24,0)))*(VLOOKUP($A671,'Waste Per Capita'!$A$3:$C$18,3,FALSE))*$C671</f>
        <v>1517.6673926208618</v>
      </c>
      <c r="K671" s="75">
        <f>(INDEX('Resin Fractions'!$A$24:$I$41,MATCH('Waste Estimate from Population'!$A671,'Resin Fractions'!$A$24:$A$41,0),MATCH('Waste Estimate from Population'!K$1,'Resin Fractions'!$A$24:$I$24,0)))*(VLOOKUP($A671,'Waste Per Capita'!$A$3:$C$18,3,FALSE))*$C671</f>
        <v>13098.603796005835</v>
      </c>
    </row>
    <row r="672" spans="1:11" x14ac:dyDescent="0.2">
      <c r="A672" s="13">
        <v>2009</v>
      </c>
      <c r="B672" s="68" t="s">
        <v>104</v>
      </c>
      <c r="C672" s="72">
        <v>250760</v>
      </c>
      <c r="D672" s="75">
        <f>(INDEX('Resin Fractions'!$A$24:$I$41,MATCH('Waste Estimate from Population'!$A672,'Resin Fractions'!$A$24:$A$41,0),MATCH('Waste Estimate from Population'!D$1,'Resin Fractions'!$A$24:$I$24,0)))*(VLOOKUP($A672,'Waste Per Capita'!$A$3:$C$18,3,FALSE))*$C672</f>
        <v>1897.0417079942179</v>
      </c>
      <c r="E672" s="75">
        <f>(INDEX('Resin Fractions'!$A$24:$I$41,MATCH('Waste Estimate from Population'!$A672,'Resin Fractions'!$A$24:$A$41,0),MATCH('Waste Estimate from Population'!E$1,'Resin Fractions'!$A$24:$I$24,0)))*(VLOOKUP($A672,'Waste Per Capita'!$A$3:$C$18,3,FALSE))*$C672</f>
        <v>3545.951219628706</v>
      </c>
      <c r="F672" s="75">
        <f>(INDEX('Resin Fractions'!$A$24:$I$41,MATCH('Waste Estimate from Population'!$A672,'Resin Fractions'!$A$24:$A$41,0),MATCH('Waste Estimate from Population'!F$1,'Resin Fractions'!$A$24:$I$24,0)))*(VLOOKUP($A672,'Waste Per Capita'!$A$3:$C$18,3,FALSE))*$C672</f>
        <v>4896.7365295369045</v>
      </c>
      <c r="G672" s="75">
        <f>(INDEX('Resin Fractions'!$A$24:$I$41,MATCH('Waste Estimate from Population'!$A672,'Resin Fractions'!$A$24:$A$41,0),MATCH('Waste Estimate from Population'!G$1,'Resin Fractions'!$A$24:$I$24,0)))*(VLOOKUP($A672,'Waste Per Capita'!$A$3:$C$18,3,FALSE))*$C672</f>
        <v>7366.4588774374761</v>
      </c>
      <c r="H672" s="75">
        <f>(INDEX('Resin Fractions'!$A$24:$I$41,MATCH('Waste Estimate from Population'!$A672,'Resin Fractions'!$A$24:$A$41,0),MATCH('Waste Estimate from Population'!H$1,'Resin Fractions'!$A$24:$I$24,0)))*(VLOOKUP($A672,'Waste Per Capita'!$A$3:$C$18,3,FALSE))*$C672</f>
        <v>436.85101560356696</v>
      </c>
      <c r="I672" s="75">
        <f>(INDEX('Resin Fractions'!$A$24:$I$41,MATCH('Waste Estimate from Population'!$A672,'Resin Fractions'!$A$24:$A$41,0),MATCH('Waste Estimate from Population'!I$1,'Resin Fractions'!$A$24:$I$24,0)))*(VLOOKUP($A672,'Waste Per Capita'!$A$3:$C$18,3,FALSE))*$C672</f>
        <v>1264.8119951852436</v>
      </c>
      <c r="J672" s="75">
        <f>(INDEX('Resin Fractions'!$A$24:$I$41,MATCH('Waste Estimate from Population'!$A672,'Resin Fractions'!$A$24:$A$41,0),MATCH('Waste Estimate from Population'!J$1,'Resin Fractions'!$A$24:$I$24,0)))*(VLOOKUP($A672,'Waste Per Capita'!$A$3:$C$18,3,FALSE))*$C672</f>
        <v>2543.3749156170293</v>
      </c>
      <c r="K672" s="75">
        <f>(INDEX('Resin Fractions'!$A$24:$I$41,MATCH('Waste Estimate from Population'!$A672,'Resin Fractions'!$A$24:$A$41,0),MATCH('Waste Estimate from Population'!K$1,'Resin Fractions'!$A$24:$I$24,0)))*(VLOOKUP($A672,'Waste Per Capita'!$A$3:$C$18,3,FALSE))*$C672</f>
        <v>21951.226261003147</v>
      </c>
    </row>
    <row r="673" spans="1:11" x14ac:dyDescent="0.2">
      <c r="A673" s="13">
        <v>2009</v>
      </c>
      <c r="B673" s="68" t="s">
        <v>105</v>
      </c>
      <c r="C673" s="72">
        <v>18334</v>
      </c>
      <c r="D673" s="75">
        <f>(INDEX('Resin Fractions'!$A$24:$I$41,MATCH('Waste Estimate from Population'!$A673,'Resin Fractions'!$A$24:$A$41,0),MATCH('Waste Estimate from Population'!D$1,'Resin Fractions'!$A$24:$I$24,0)))*(VLOOKUP($A673,'Waste Per Capita'!$A$3:$C$18,3,FALSE))*$C673</f>
        <v>138.6998032954458</v>
      </c>
      <c r="E673" s="75">
        <f>(INDEX('Resin Fractions'!$A$24:$I$41,MATCH('Waste Estimate from Population'!$A673,'Resin Fractions'!$A$24:$A$41,0),MATCH('Waste Estimate from Population'!E$1,'Resin Fractions'!$A$24:$I$24,0)))*(VLOOKUP($A673,'Waste Per Capita'!$A$3:$C$18,3,FALSE))*$C673</f>
        <v>259.25773512790192</v>
      </c>
      <c r="F673" s="75">
        <f>(INDEX('Resin Fractions'!$A$24:$I$41,MATCH('Waste Estimate from Population'!$A673,'Resin Fractions'!$A$24:$A$41,0),MATCH('Waste Estimate from Population'!F$1,'Resin Fractions'!$A$24:$I$24,0)))*(VLOOKUP($A673,'Waste Per Capita'!$A$3:$C$18,3,FALSE))*$C673</f>
        <v>358.01869330247888</v>
      </c>
      <c r="G673" s="75">
        <f>(INDEX('Resin Fractions'!$A$24:$I$41,MATCH('Waste Estimate from Population'!$A673,'Resin Fractions'!$A$24:$A$41,0),MATCH('Waste Estimate from Population'!G$1,'Resin Fractions'!$A$24:$I$24,0)))*(VLOOKUP($A673,'Waste Per Capita'!$A$3:$C$18,3,FALSE))*$C673</f>
        <v>538.58931671294738</v>
      </c>
      <c r="H673" s="75">
        <f>(INDEX('Resin Fractions'!$A$24:$I$41,MATCH('Waste Estimate from Population'!$A673,'Resin Fractions'!$A$24:$A$41,0),MATCH('Waste Estimate from Population'!H$1,'Resin Fractions'!$A$24:$I$24,0)))*(VLOOKUP($A673,'Waste Per Capita'!$A$3:$C$18,3,FALSE))*$C673</f>
        <v>31.939809060758481</v>
      </c>
      <c r="I673" s="75">
        <f>(INDEX('Resin Fractions'!$A$24:$I$41,MATCH('Waste Estimate from Population'!$A673,'Resin Fractions'!$A$24:$A$41,0),MATCH('Waste Estimate from Population'!I$1,'Resin Fractions'!$A$24:$I$24,0)))*(VLOOKUP($A673,'Waste Per Capita'!$A$3:$C$18,3,FALSE))*$C673</f>
        <v>92.475128089512907</v>
      </c>
      <c r="J673" s="75">
        <f>(INDEX('Resin Fractions'!$A$24:$I$41,MATCH('Waste Estimate from Population'!$A673,'Resin Fractions'!$A$24:$A$41,0),MATCH('Waste Estimate from Population'!J$1,'Resin Fractions'!$A$24:$I$24,0)))*(VLOOKUP($A673,'Waste Per Capita'!$A$3:$C$18,3,FALSE))*$C673</f>
        <v>185.95563767316403</v>
      </c>
      <c r="K673" s="75">
        <f>(INDEX('Resin Fractions'!$A$24:$I$41,MATCH('Waste Estimate from Population'!$A673,'Resin Fractions'!$A$24:$A$41,0),MATCH('Waste Estimate from Population'!K$1,'Resin Fractions'!$A$24:$I$24,0)))*(VLOOKUP($A673,'Waste Per Capita'!$A$3:$C$18,3,FALSE))*$C673</f>
        <v>1604.9361232622098</v>
      </c>
    </row>
    <row r="674" spans="1:11" x14ac:dyDescent="0.2">
      <c r="A674" s="13">
        <v>2009</v>
      </c>
      <c r="B674" s="68" t="s">
        <v>106</v>
      </c>
      <c r="C674" s="72">
        <v>87677</v>
      </c>
      <c r="D674" s="75">
        <f>(INDEX('Resin Fractions'!$A$24:$I$41,MATCH('Waste Estimate from Population'!$A674,'Resin Fractions'!$A$24:$A$41,0),MATCH('Waste Estimate from Population'!D$1,'Resin Fractions'!$A$24:$I$24,0)))*(VLOOKUP($A674,'Waste Per Capita'!$A$3:$C$18,3,FALSE))*$C674</f>
        <v>663.29129778197898</v>
      </c>
      <c r="E674" s="75">
        <f>(INDEX('Resin Fractions'!$A$24:$I$41,MATCH('Waste Estimate from Population'!$A674,'Resin Fractions'!$A$24:$A$41,0),MATCH('Waste Estimate from Population'!E$1,'Resin Fractions'!$A$24:$I$24,0)))*(VLOOKUP($A674,'Waste Per Capita'!$A$3:$C$18,3,FALSE))*$C674</f>
        <v>1239.8243941752514</v>
      </c>
      <c r="F674" s="75">
        <f>(INDEX('Resin Fractions'!$A$24:$I$41,MATCH('Waste Estimate from Population'!$A674,'Resin Fractions'!$A$24:$A$41,0),MATCH('Waste Estimate from Population'!F$1,'Resin Fractions'!$A$24:$I$24,0)))*(VLOOKUP($A674,'Waste Per Capita'!$A$3:$C$18,3,FALSE))*$C674</f>
        <v>1712.1198305160599</v>
      </c>
      <c r="G674" s="75">
        <f>(INDEX('Resin Fractions'!$A$24:$I$41,MATCH('Waste Estimate from Population'!$A674,'Resin Fractions'!$A$24:$A$41,0),MATCH('Waste Estimate from Population'!G$1,'Resin Fractions'!$A$24:$I$24,0)))*(VLOOKUP($A674,'Waste Per Capita'!$A$3:$C$18,3,FALSE))*$C674</f>
        <v>2575.6460958569373</v>
      </c>
      <c r="H674" s="75">
        <f>(INDEX('Resin Fractions'!$A$24:$I$41,MATCH('Waste Estimate from Population'!$A674,'Resin Fractions'!$A$24:$A$41,0),MATCH('Waste Estimate from Population'!H$1,'Resin Fractions'!$A$24:$I$24,0)))*(VLOOKUP($A674,'Waste Per Capita'!$A$3:$C$18,3,FALSE))*$C674</f>
        <v>152.74280784444863</v>
      </c>
      <c r="I674" s="75">
        <f>(INDEX('Resin Fractions'!$A$24:$I$41,MATCH('Waste Estimate from Population'!$A674,'Resin Fractions'!$A$24:$A$41,0),MATCH('Waste Estimate from Population'!I$1,'Resin Fractions'!$A$24:$I$24,0)))*(VLOOKUP($A674,'Waste Per Capita'!$A$3:$C$18,3,FALSE))*$C674</f>
        <v>442.23528992605117</v>
      </c>
      <c r="J674" s="75">
        <f>(INDEX('Resin Fractions'!$A$24:$I$41,MATCH('Waste Estimate from Population'!$A674,'Resin Fractions'!$A$24:$A$41,0),MATCH('Waste Estimate from Population'!J$1,'Resin Fractions'!$A$24:$I$24,0)))*(VLOOKUP($A674,'Waste Per Capita'!$A$3:$C$18,3,FALSE))*$C674</f>
        <v>889.27852319570206</v>
      </c>
      <c r="K674" s="75">
        <f>(INDEX('Resin Fractions'!$A$24:$I$41,MATCH('Waste Estimate from Population'!$A674,'Resin Fractions'!$A$24:$A$41,0),MATCH('Waste Estimate from Population'!K$1,'Resin Fractions'!$A$24:$I$24,0)))*(VLOOKUP($A674,'Waste Per Capita'!$A$3:$C$18,3,FALSE))*$C674</f>
        <v>7675.1382392964306</v>
      </c>
    </row>
    <row r="675" spans="1:11" x14ac:dyDescent="0.2">
      <c r="A675" s="13">
        <v>2009</v>
      </c>
      <c r="B675" s="68" t="s">
        <v>107</v>
      </c>
      <c r="C675" s="72">
        <v>253026</v>
      </c>
      <c r="D675" s="75">
        <f>(INDEX('Resin Fractions'!$A$24:$I$41,MATCH('Waste Estimate from Population'!$A675,'Resin Fractions'!$A$24:$A$41,0),MATCH('Waste Estimate from Population'!D$1,'Resin Fractions'!$A$24:$I$24,0)))*(VLOOKUP($A675,'Waste Per Capita'!$A$3:$C$18,3,FALSE))*$C675</f>
        <v>1914.1843803116326</v>
      </c>
      <c r="E675" s="75">
        <f>(INDEX('Resin Fractions'!$A$24:$I$41,MATCH('Waste Estimate from Population'!$A675,'Resin Fractions'!$A$24:$A$41,0),MATCH('Waste Estimate from Population'!E$1,'Resin Fractions'!$A$24:$I$24,0)))*(VLOOKUP($A675,'Waste Per Capita'!$A$3:$C$18,3,FALSE))*$C675</f>
        <v>3577.9943104872104</v>
      </c>
      <c r="F675" s="75">
        <f>(INDEX('Resin Fractions'!$A$24:$I$41,MATCH('Waste Estimate from Population'!$A675,'Resin Fractions'!$A$24:$A$41,0),MATCH('Waste Estimate from Population'!F$1,'Resin Fractions'!$A$24:$I$24,0)))*(VLOOKUP($A675,'Waste Per Capita'!$A$3:$C$18,3,FALSE))*$C675</f>
        <v>4940.9860309563119</v>
      </c>
      <c r="G675" s="75">
        <f>(INDEX('Resin Fractions'!$A$24:$I$41,MATCH('Waste Estimate from Population'!$A675,'Resin Fractions'!$A$24:$A$41,0),MATCH('Waste Estimate from Population'!G$1,'Resin Fractions'!$A$24:$I$24,0)))*(VLOOKUP($A675,'Waste Per Capita'!$A$3:$C$18,3,FALSE))*$C675</f>
        <v>7433.0260963570545</v>
      </c>
      <c r="H675" s="75">
        <f>(INDEX('Resin Fractions'!$A$24:$I$41,MATCH('Waste Estimate from Population'!$A675,'Resin Fractions'!$A$24:$A$41,0),MATCH('Waste Estimate from Population'!H$1,'Resin Fractions'!$A$24:$I$24,0)))*(VLOOKUP($A675,'Waste Per Capita'!$A$3:$C$18,3,FALSE))*$C675</f>
        <v>440.79863245377305</v>
      </c>
      <c r="I675" s="75">
        <f>(INDEX('Resin Fractions'!$A$24:$I$41,MATCH('Waste Estimate from Population'!$A675,'Resin Fractions'!$A$24:$A$41,0),MATCH('Waste Estimate from Population'!I$1,'Resin Fractions'!$A$24:$I$24,0)))*(VLOOKUP($A675,'Waste Per Capita'!$A$3:$C$18,3,FALSE))*$C675</f>
        <v>1276.2415053985542</v>
      </c>
      <c r="J675" s="75">
        <f>(INDEX('Resin Fractions'!$A$24:$I$41,MATCH('Waste Estimate from Population'!$A675,'Resin Fractions'!$A$24:$A$41,0),MATCH('Waste Estimate from Population'!J$1,'Resin Fractions'!$A$24:$I$24,0)))*(VLOOKUP($A675,'Waste Per Capita'!$A$3:$C$18,3,FALSE))*$C675</f>
        <v>2566.3581966777574</v>
      </c>
      <c r="K675" s="75">
        <f>(INDEX('Resin Fractions'!$A$24:$I$41,MATCH('Waste Estimate from Population'!$A675,'Resin Fractions'!$A$24:$A$41,0),MATCH('Waste Estimate from Population'!K$1,'Resin Fractions'!$A$24:$I$24,0)))*(VLOOKUP($A675,'Waste Per Capita'!$A$3:$C$18,3,FALSE))*$C675</f>
        <v>22149.589152642297</v>
      </c>
    </row>
    <row r="676" spans="1:11" x14ac:dyDescent="0.2">
      <c r="A676" s="13">
        <v>2009</v>
      </c>
      <c r="B676" s="68" t="s">
        <v>108</v>
      </c>
      <c r="C676" s="72">
        <v>9628</v>
      </c>
      <c r="D676" s="75">
        <f>(INDEX('Resin Fractions'!$A$24:$I$41,MATCH('Waste Estimate from Population'!$A676,'Resin Fractions'!$A$24:$A$41,0),MATCH('Waste Estimate from Population'!D$1,'Resin Fractions'!$A$24:$I$24,0)))*(VLOOKUP($A676,'Waste Per Capita'!$A$3:$C$18,3,FALSE))*$C676</f>
        <v>72.837444427214592</v>
      </c>
      <c r="E676" s="75">
        <f>(INDEX('Resin Fractions'!$A$24:$I$41,MATCH('Waste Estimate from Population'!$A676,'Resin Fractions'!$A$24:$A$41,0),MATCH('Waste Estimate from Population'!E$1,'Resin Fractions'!$A$24:$I$24,0)))*(VLOOKUP($A676,'Waste Per Capita'!$A$3:$C$18,3,FALSE))*$C676</f>
        <v>136.14778410665647</v>
      </c>
      <c r="F676" s="75">
        <f>(INDEX('Resin Fractions'!$A$24:$I$41,MATCH('Waste Estimate from Population'!$A676,'Resin Fractions'!$A$24:$A$41,0),MATCH('Waste Estimate from Population'!F$1,'Resin Fractions'!$A$24:$I$24,0)))*(VLOOKUP($A676,'Waste Per Capita'!$A$3:$C$18,3,FALSE))*$C676</f>
        <v>188.01156207681177</v>
      </c>
      <c r="G676" s="75">
        <f>(INDEX('Resin Fractions'!$A$24:$I$41,MATCH('Waste Estimate from Population'!$A676,'Resin Fractions'!$A$24:$A$41,0),MATCH('Waste Estimate from Population'!G$1,'Resin Fractions'!$A$24:$I$24,0)))*(VLOOKUP($A676,'Waste Per Capita'!$A$3:$C$18,3,FALSE))*$C676</f>
        <v>282.83723908106566</v>
      </c>
      <c r="H676" s="75">
        <f>(INDEX('Resin Fractions'!$A$24:$I$41,MATCH('Waste Estimate from Population'!$A676,'Resin Fractions'!$A$24:$A$41,0),MATCH('Waste Estimate from Population'!H$1,'Resin Fractions'!$A$24:$I$24,0)))*(VLOOKUP($A676,'Waste Per Capita'!$A$3:$C$18,3,FALSE))*$C676</f>
        <v>16.773016343241117</v>
      </c>
      <c r="I676" s="75">
        <f>(INDEX('Resin Fractions'!$A$24:$I$41,MATCH('Waste Estimate from Population'!$A676,'Resin Fractions'!$A$24:$A$41,0),MATCH('Waste Estimate from Population'!I$1,'Resin Fractions'!$A$24:$I$24,0)))*(VLOOKUP($A676,'Waste Per Capita'!$A$3:$C$18,3,FALSE))*$C676</f>
        <v>48.56280862036818</v>
      </c>
      <c r="J676" s="75">
        <f>(INDEX('Resin Fractions'!$A$24:$I$41,MATCH('Waste Estimate from Population'!$A676,'Resin Fractions'!$A$24:$A$41,0),MATCH('Waste Estimate from Population'!J$1,'Resin Fractions'!$A$24:$I$24,0)))*(VLOOKUP($A676,'Waste Per Capita'!$A$3:$C$18,3,FALSE))*$C676</f>
        <v>97.653587843199702</v>
      </c>
      <c r="K676" s="75">
        <f>(INDEX('Resin Fractions'!$A$24:$I$41,MATCH('Waste Estimate from Population'!$A676,'Resin Fractions'!$A$24:$A$41,0),MATCH('Waste Estimate from Population'!K$1,'Resin Fractions'!$A$24:$I$24,0)))*(VLOOKUP($A676,'Waste Per Capita'!$A$3:$C$18,3,FALSE))*$C676</f>
        <v>842.8234424985576</v>
      </c>
    </row>
    <row r="677" spans="1:11" x14ac:dyDescent="0.2">
      <c r="A677" s="13">
        <v>2009</v>
      </c>
      <c r="B677" s="68" t="s">
        <v>109</v>
      </c>
      <c r="C677" s="72">
        <v>14074</v>
      </c>
      <c r="D677" s="75">
        <f>(INDEX('Resin Fractions'!$A$24:$I$41,MATCH('Waste Estimate from Population'!$A677,'Resin Fractions'!$A$24:$A$41,0),MATCH('Waste Estimate from Population'!D$1,'Resin Fractions'!$A$24:$I$24,0)))*(VLOOKUP($A677,'Waste Per Capita'!$A$3:$C$18,3,FALSE))*$C677</f>
        <v>106.4721845522038</v>
      </c>
      <c r="E677" s="75">
        <f>(INDEX('Resin Fractions'!$A$24:$I$41,MATCH('Waste Estimate from Population'!$A677,'Resin Fractions'!$A$24:$A$41,0),MATCH('Waste Estimate from Population'!E$1,'Resin Fractions'!$A$24:$I$24,0)))*(VLOOKUP($A677,'Waste Per Capita'!$A$3:$C$18,3,FALSE))*$C677</f>
        <v>199.01785557925669</v>
      </c>
      <c r="F677" s="75">
        <f>(INDEX('Resin Fractions'!$A$24:$I$41,MATCH('Waste Estimate from Population'!$A677,'Resin Fractions'!$A$24:$A$41,0),MATCH('Waste Estimate from Population'!F$1,'Resin Fractions'!$A$24:$I$24,0)))*(VLOOKUP($A677,'Waste Per Capita'!$A$3:$C$18,3,FALSE))*$C677</f>
        <v>274.83119284057426</v>
      </c>
      <c r="G677" s="75">
        <f>(INDEX('Resin Fractions'!$A$24:$I$41,MATCH('Waste Estimate from Population'!$A677,'Resin Fractions'!$A$24:$A$41,0),MATCH('Waste Estimate from Population'!G$1,'Resin Fractions'!$A$24:$I$24,0)))*(VLOOKUP($A677,'Waste Per Capita'!$A$3:$C$18,3,FALSE))*$C677</f>
        <v>413.44529526660966</v>
      </c>
      <c r="H677" s="75">
        <f>(INDEX('Resin Fractions'!$A$24:$I$41,MATCH('Waste Estimate from Population'!$A677,'Resin Fractions'!$A$24:$A$41,0),MATCH('Waste Estimate from Population'!H$1,'Resin Fractions'!$A$24:$I$24,0)))*(VLOOKUP($A677,'Waste Per Capita'!$A$3:$C$18,3,FALSE))*$C677</f>
        <v>24.518428751015318</v>
      </c>
      <c r="I677" s="75">
        <f>(INDEX('Resin Fractions'!$A$24:$I$41,MATCH('Waste Estimate from Population'!$A677,'Resin Fractions'!$A$24:$A$41,0),MATCH('Waste Estimate from Population'!I$1,'Resin Fractions'!$A$24:$I$24,0)))*(VLOOKUP($A677,'Waste Per Capita'!$A$3:$C$18,3,FALSE))*$C677</f>
        <v>70.988052401647465</v>
      </c>
      <c r="J677" s="75">
        <f>(INDEX('Resin Fractions'!$A$24:$I$41,MATCH('Waste Estimate from Population'!$A677,'Resin Fractions'!$A$24:$A$41,0),MATCH('Waste Estimate from Population'!J$1,'Resin Fractions'!$A$24:$I$24,0)))*(VLOOKUP($A677,'Waste Per Capita'!$A$3:$C$18,3,FALSE))*$C677</f>
        <v>142.74788069227176</v>
      </c>
      <c r="K677" s="75">
        <f>(INDEX('Resin Fractions'!$A$24:$I$41,MATCH('Waste Estimate from Population'!$A677,'Resin Fractions'!$A$24:$A$41,0),MATCH('Waste Estimate from Population'!K$1,'Resin Fractions'!$A$24:$I$24,0)))*(VLOOKUP($A677,'Waste Per Capita'!$A$3:$C$18,3,FALSE))*$C677</f>
        <v>1232.0208900835792</v>
      </c>
    </row>
    <row r="678" spans="1:11" x14ac:dyDescent="0.2">
      <c r="A678" s="13">
        <v>2009</v>
      </c>
      <c r="B678" s="68" t="s">
        <v>110</v>
      </c>
      <c r="C678" s="72">
        <v>412233</v>
      </c>
      <c r="D678" s="75">
        <f>(INDEX('Resin Fractions'!$A$24:$I$41,MATCH('Waste Estimate from Population'!$A678,'Resin Fractions'!$A$24:$A$41,0),MATCH('Waste Estimate from Population'!D$1,'Resin Fractions'!$A$24:$I$24,0)))*(VLOOKUP($A678,'Waste Per Capita'!$A$3:$C$18,3,FALSE))*$C678</f>
        <v>3118.612196568753</v>
      </c>
      <c r="E678" s="75">
        <f>(INDEX('Resin Fractions'!$A$24:$I$41,MATCH('Waste Estimate from Population'!$A678,'Resin Fractions'!$A$24:$A$41,0),MATCH('Waste Estimate from Population'!E$1,'Resin Fractions'!$A$24:$I$24,0)))*(VLOOKUP($A678,'Waste Per Capita'!$A$3:$C$18,3,FALSE))*$C678</f>
        <v>5829.3113300414752</v>
      </c>
      <c r="F678" s="75">
        <f>(INDEX('Resin Fractions'!$A$24:$I$41,MATCH('Waste Estimate from Population'!$A678,'Resin Fractions'!$A$24:$A$41,0),MATCH('Waste Estimate from Population'!F$1,'Resin Fractions'!$A$24:$I$24,0)))*(VLOOKUP($A678,'Waste Per Capita'!$A$3:$C$18,3,FALSE))*$C678</f>
        <v>8049.9138211061845</v>
      </c>
      <c r="G678" s="75">
        <f>(INDEX('Resin Fractions'!$A$24:$I$41,MATCH('Waste Estimate from Population'!$A678,'Resin Fractions'!$A$24:$A$41,0),MATCH('Waste Estimate from Population'!G$1,'Resin Fractions'!$A$24:$I$24,0)))*(VLOOKUP($A678,'Waste Per Capita'!$A$3:$C$18,3,FALSE))*$C678</f>
        <v>12109.97544433994</v>
      </c>
      <c r="H678" s="75">
        <f>(INDEX('Resin Fractions'!$A$24:$I$41,MATCH('Waste Estimate from Population'!$A678,'Resin Fractions'!$A$24:$A$41,0),MATCH('Waste Estimate from Population'!H$1,'Resin Fractions'!$A$24:$I$24,0)))*(VLOOKUP($A678,'Waste Per Capita'!$A$3:$C$18,3,FALSE))*$C678</f>
        <v>718.15442939585751</v>
      </c>
      <c r="I678" s="75">
        <f>(INDEX('Resin Fractions'!$A$24:$I$41,MATCH('Waste Estimate from Population'!$A678,'Resin Fractions'!$A$24:$A$41,0),MATCH('Waste Estimate from Population'!I$1,'Resin Fractions'!$A$24:$I$24,0)))*(VLOOKUP($A678,'Waste Per Capita'!$A$3:$C$18,3,FALSE))*$C678</f>
        <v>2079.2679981304773</v>
      </c>
      <c r="J678" s="75">
        <f>(INDEX('Resin Fractions'!$A$24:$I$41,MATCH('Waste Estimate from Population'!$A678,'Resin Fractions'!$A$24:$A$41,0),MATCH('Waste Estimate from Population'!J$1,'Resin Fractions'!$A$24:$I$24,0)))*(VLOOKUP($A678,'Waste Per Capita'!$A$3:$C$18,3,FALSE))*$C678</f>
        <v>4181.141615846047</v>
      </c>
      <c r="K678" s="75">
        <f>(INDEX('Resin Fractions'!$A$24:$I$41,MATCH('Waste Estimate from Population'!$A678,'Resin Fractions'!$A$24:$A$41,0),MATCH('Waste Estimate from Population'!K$1,'Resin Fractions'!$A$24:$I$24,0)))*(VLOOKUP($A678,'Waste Per Capita'!$A$3:$C$18,3,FALSE))*$C678</f>
        <v>36086.376835428739</v>
      </c>
    </row>
    <row r="679" spans="1:11" x14ac:dyDescent="0.2">
      <c r="A679" s="13">
        <v>2009</v>
      </c>
      <c r="B679" s="68" t="s">
        <v>111</v>
      </c>
      <c r="C679" s="72">
        <v>135225</v>
      </c>
      <c r="D679" s="75">
        <f>(INDEX('Resin Fractions'!$A$24:$I$41,MATCH('Waste Estimate from Population'!$A679,'Resin Fractions'!$A$24:$A$41,0),MATCH('Waste Estimate from Population'!D$1,'Resin Fractions'!$A$24:$I$24,0)))*(VLOOKUP($A679,'Waste Per Capita'!$A$3:$C$18,3,FALSE))*$C679</f>
        <v>1022.999940036362</v>
      </c>
      <c r="E679" s="75">
        <f>(INDEX('Resin Fractions'!$A$24:$I$41,MATCH('Waste Estimate from Population'!$A679,'Resin Fractions'!$A$24:$A$41,0),MATCH('Waste Estimate from Population'!E$1,'Resin Fractions'!$A$24:$I$24,0)))*(VLOOKUP($A679,'Waste Per Capita'!$A$3:$C$18,3,FALSE))*$C679</f>
        <v>1912.1919511656235</v>
      </c>
      <c r="F679" s="75">
        <f>(INDEX('Resin Fractions'!$A$24:$I$41,MATCH('Waste Estimate from Population'!$A679,'Resin Fractions'!$A$24:$A$41,0),MATCH('Waste Estimate from Population'!F$1,'Resin Fractions'!$A$24:$I$24,0)))*(VLOOKUP($A679,'Waste Per Capita'!$A$3:$C$18,3,FALSE))*$C679</f>
        <v>2640.6173121974316</v>
      </c>
      <c r="G679" s="75">
        <f>(INDEX('Resin Fractions'!$A$24:$I$41,MATCH('Waste Estimate from Population'!$A679,'Resin Fractions'!$A$24:$A$41,0),MATCH('Waste Estimate from Population'!G$1,'Resin Fractions'!$A$24:$I$24,0)))*(VLOOKUP($A679,'Waste Per Capita'!$A$3:$C$18,3,FALSE))*$C679</f>
        <v>3972.4413849955445</v>
      </c>
      <c r="H679" s="75">
        <f>(INDEX('Resin Fractions'!$A$24:$I$41,MATCH('Waste Estimate from Population'!$A679,'Resin Fractions'!$A$24:$A$41,0),MATCH('Waste Estimate from Population'!H$1,'Resin Fractions'!$A$24:$I$24,0)))*(VLOOKUP($A679,'Waste Per Capita'!$A$3:$C$18,3,FALSE))*$C679</f>
        <v>235.57656159272747</v>
      </c>
      <c r="I679" s="75">
        <f>(INDEX('Resin Fractions'!$A$24:$I$41,MATCH('Waste Estimate from Population'!$A679,'Resin Fractions'!$A$24:$A$41,0),MATCH('Waste Estimate from Population'!I$1,'Resin Fractions'!$A$24:$I$24,0)))*(VLOOKUP($A679,'Waste Per Capita'!$A$3:$C$18,3,FALSE))*$C679</f>
        <v>682.0633356553061</v>
      </c>
      <c r="J679" s="75">
        <f>(INDEX('Resin Fractions'!$A$24:$I$41,MATCH('Waste Estimate from Population'!$A679,'Resin Fractions'!$A$24:$A$41,0),MATCH('Waste Estimate from Population'!J$1,'Resin Fractions'!$A$24:$I$24,0)))*(VLOOKUP($A679,'Waste Per Capita'!$A$3:$C$18,3,FALSE))*$C679</f>
        <v>1371.5420041645907</v>
      </c>
      <c r="K679" s="75">
        <f>(INDEX('Resin Fractions'!$A$24:$I$41,MATCH('Waste Estimate from Population'!$A679,'Resin Fractions'!$A$24:$A$41,0),MATCH('Waste Estimate from Population'!K$1,'Resin Fractions'!$A$24:$I$24,0)))*(VLOOKUP($A679,'Waste Per Capita'!$A$3:$C$18,3,FALSE))*$C679</f>
        <v>11837.432489807588</v>
      </c>
    </row>
    <row r="680" spans="1:11" x14ac:dyDescent="0.2">
      <c r="A680" s="13">
        <v>2009</v>
      </c>
      <c r="B680" s="68" t="s">
        <v>112</v>
      </c>
      <c r="C680" s="72">
        <v>98558</v>
      </c>
      <c r="D680" s="75">
        <f>(INDEX('Resin Fractions'!$A$24:$I$41,MATCH('Waste Estimate from Population'!$A680,'Resin Fractions'!$A$24:$A$41,0),MATCH('Waste Estimate from Population'!D$1,'Resin Fractions'!$A$24:$I$24,0)))*(VLOOKUP($A680,'Waste Per Capita'!$A$3:$C$18,3,FALSE))*$C680</f>
        <v>745.60789861418937</v>
      </c>
      <c r="E680" s="75">
        <f>(INDEX('Resin Fractions'!$A$24:$I$41,MATCH('Waste Estimate from Population'!$A680,'Resin Fractions'!$A$24:$A$41,0),MATCH('Waste Estimate from Population'!E$1,'Resin Fractions'!$A$24:$I$24,0)))*(VLOOKUP($A680,'Waste Per Capita'!$A$3:$C$18,3,FALSE))*$C680</f>
        <v>1393.6906217266151</v>
      </c>
      <c r="F680" s="75">
        <f>(INDEX('Resin Fractions'!$A$24:$I$41,MATCH('Waste Estimate from Population'!$A680,'Resin Fractions'!$A$24:$A$41,0),MATCH('Waste Estimate from Population'!F$1,'Resin Fractions'!$A$24:$I$24,0)))*(VLOOKUP($A680,'Waste Per Capita'!$A$3:$C$18,3,FALSE))*$C680</f>
        <v>1924.5994531747417</v>
      </c>
      <c r="G680" s="75">
        <f>(INDEX('Resin Fractions'!$A$24:$I$41,MATCH('Waste Estimate from Population'!$A680,'Resin Fractions'!$A$24:$A$41,0),MATCH('Waste Estimate from Population'!G$1,'Resin Fractions'!$A$24:$I$24,0)))*(VLOOKUP($A680,'Waste Per Capita'!$A$3:$C$18,3,FALSE))*$C680</f>
        <v>2895.2921281005056</v>
      </c>
      <c r="H680" s="75">
        <f>(INDEX('Resin Fractions'!$A$24:$I$41,MATCH('Waste Estimate from Population'!$A680,'Resin Fractions'!$A$24:$A$41,0),MATCH('Waste Estimate from Population'!H$1,'Resin Fractions'!$A$24:$I$24,0)))*(VLOOKUP($A680,'Waste Per Capita'!$A$3:$C$18,3,FALSE))*$C680</f>
        <v>171.69868557926443</v>
      </c>
      <c r="I680" s="75">
        <f>(INDEX('Resin Fractions'!$A$24:$I$41,MATCH('Waste Estimate from Population'!$A680,'Resin Fractions'!$A$24:$A$41,0),MATCH('Waste Estimate from Population'!I$1,'Resin Fractions'!$A$24:$I$24,0)))*(VLOOKUP($A680,'Waste Per Capita'!$A$3:$C$18,3,FALSE))*$C680</f>
        <v>497.11812339076101</v>
      </c>
      <c r="J680" s="75">
        <f>(INDEX('Resin Fractions'!$A$24:$I$41,MATCH('Waste Estimate from Population'!$A680,'Resin Fractions'!$A$24:$A$41,0),MATCH('Waste Estimate from Population'!J$1,'Resin Fractions'!$A$24:$I$24,0)))*(VLOOKUP($A680,'Waste Per Capita'!$A$3:$C$18,3,FALSE))*$C680</f>
        <v>999.64087148422061</v>
      </c>
      <c r="K680" s="75">
        <f>(INDEX('Resin Fractions'!$A$24:$I$41,MATCH('Waste Estimate from Population'!$A680,'Resin Fractions'!$A$24:$A$41,0),MATCH('Waste Estimate from Population'!K$1,'Resin Fractions'!$A$24:$I$24,0)))*(VLOOKUP($A680,'Waste Per Capita'!$A$3:$C$18,3,FALSE))*$C680</f>
        <v>8627.6477820702985</v>
      </c>
    </row>
    <row r="681" spans="1:11" x14ac:dyDescent="0.2">
      <c r="A681" s="13">
        <v>2009</v>
      </c>
      <c r="B681" s="68" t="s">
        <v>113</v>
      </c>
      <c r="C681" s="72">
        <v>2990805</v>
      </c>
      <c r="D681" s="75">
        <f>(INDEX('Resin Fractions'!$A$24:$I$41,MATCH('Waste Estimate from Population'!$A681,'Resin Fractions'!$A$24:$A$41,0),MATCH('Waste Estimate from Population'!D$1,'Resin Fractions'!$A$24:$I$24,0)))*(VLOOKUP($A681,'Waste Per Capita'!$A$3:$C$18,3,FALSE))*$C681</f>
        <v>22625.944430840831</v>
      </c>
      <c r="E681" s="75">
        <f>(INDEX('Resin Fractions'!$A$24:$I$41,MATCH('Waste Estimate from Population'!$A681,'Resin Fractions'!$A$24:$A$41,0),MATCH('Waste Estimate from Population'!E$1,'Resin Fractions'!$A$24:$I$24,0)))*(VLOOKUP($A681,'Waste Per Capita'!$A$3:$C$18,3,FALSE))*$C681</f>
        <v>42292.425575935682</v>
      </c>
      <c r="F681" s="75">
        <f>(INDEX('Resin Fractions'!$A$24:$I$41,MATCH('Waste Estimate from Population'!$A681,'Resin Fractions'!$A$24:$A$41,0),MATCH('Waste Estimate from Population'!F$1,'Resin Fractions'!$A$24:$I$24,0)))*(VLOOKUP($A681,'Waste Per Capita'!$A$3:$C$18,3,FALSE))*$C681</f>
        <v>58403.190685203466</v>
      </c>
      <c r="G681" s="75">
        <f>(INDEX('Resin Fractions'!$A$24:$I$41,MATCH('Waste Estimate from Population'!$A681,'Resin Fractions'!$A$24:$A$41,0),MATCH('Waste Estimate from Population'!G$1,'Resin Fractions'!$A$24:$I$24,0)))*(VLOOKUP($A681,'Waste Per Capita'!$A$3:$C$18,3,FALSE))*$C681</f>
        <v>87859.475366623039</v>
      </c>
      <c r="H681" s="75">
        <f>(INDEX('Resin Fractions'!$A$24:$I$41,MATCH('Waste Estimate from Population'!$A681,'Resin Fractions'!$A$24:$A$41,0),MATCH('Waste Estimate from Population'!H$1,'Resin Fractions'!$A$24:$I$24,0)))*(VLOOKUP($A681,'Waste Per Capita'!$A$3:$C$18,3,FALSE))*$C681</f>
        <v>5210.30547823507</v>
      </c>
      <c r="I681" s="75">
        <f>(INDEX('Resin Fractions'!$A$24:$I$41,MATCH('Waste Estimate from Population'!$A681,'Resin Fractions'!$A$24:$A$41,0),MATCH('Waste Estimate from Population'!I$1,'Resin Fractions'!$A$24:$I$24,0)))*(VLOOKUP($A681,'Waste Per Capita'!$A$3:$C$18,3,FALSE))*$C681</f>
        <v>15085.364648508543</v>
      </c>
      <c r="J681" s="75">
        <f>(INDEX('Resin Fractions'!$A$24:$I$41,MATCH('Waste Estimate from Population'!$A681,'Resin Fractions'!$A$24:$A$41,0),MATCH('Waste Estimate from Population'!J$1,'Resin Fractions'!$A$24:$I$24,0)))*(VLOOKUP($A681,'Waste Per Capita'!$A$3:$C$18,3,FALSE))*$C681</f>
        <v>30334.736060384384</v>
      </c>
      <c r="K681" s="75">
        <f>(INDEX('Resin Fractions'!$A$24:$I$41,MATCH('Waste Estimate from Population'!$A681,'Resin Fractions'!$A$24:$A$41,0),MATCH('Waste Estimate from Population'!K$1,'Resin Fractions'!$A$24:$I$24,0)))*(VLOOKUP($A681,'Waste Per Capita'!$A$3:$C$18,3,FALSE))*$C681</f>
        <v>261811.44224573104</v>
      </c>
    </row>
    <row r="682" spans="1:11" x14ac:dyDescent="0.2">
      <c r="A682" s="13">
        <v>2009</v>
      </c>
      <c r="B682" s="68" t="s">
        <v>114</v>
      </c>
      <c r="C682" s="72">
        <v>340995</v>
      </c>
      <c r="D682" s="75">
        <f>(INDEX('Resin Fractions'!$A$24:$I$41,MATCH('Waste Estimate from Population'!$A682,'Resin Fractions'!$A$24:$A$41,0),MATCH('Waste Estimate from Population'!D$1,'Resin Fractions'!$A$24:$I$24,0)))*(VLOOKUP($A682,'Waste Per Capita'!$A$3:$C$18,3,FALSE))*$C682</f>
        <v>2579.6847073595804</v>
      </c>
      <c r="E682" s="75">
        <f>(INDEX('Resin Fractions'!$A$24:$I$41,MATCH('Waste Estimate from Population'!$A682,'Resin Fractions'!$A$24:$A$41,0),MATCH('Waste Estimate from Population'!E$1,'Resin Fractions'!$A$24:$I$24,0)))*(VLOOKUP($A682,'Waste Per Capita'!$A$3:$C$18,3,FALSE))*$C682</f>
        <v>4821.9478231667354</v>
      </c>
      <c r="F682" s="75">
        <f>(INDEX('Resin Fractions'!$A$24:$I$41,MATCH('Waste Estimate from Population'!$A682,'Resin Fractions'!$A$24:$A$41,0),MATCH('Waste Estimate from Population'!F$1,'Resin Fractions'!$A$24:$I$24,0)))*(VLOOKUP($A682,'Waste Per Capita'!$A$3:$C$18,3,FALSE))*$C682</f>
        <v>6658.8079154946436</v>
      </c>
      <c r="G682" s="75">
        <f>(INDEX('Resin Fractions'!$A$24:$I$41,MATCH('Waste Estimate from Population'!$A682,'Resin Fractions'!$A$24:$A$41,0),MATCH('Waste Estimate from Population'!G$1,'Resin Fractions'!$A$24:$I$24,0)))*(VLOOKUP($A682,'Waste Per Capita'!$A$3:$C$18,3,FALSE))*$C682</f>
        <v>10017.250139223928</v>
      </c>
      <c r="H682" s="75">
        <f>(INDEX('Resin Fractions'!$A$24:$I$41,MATCH('Waste Estimate from Population'!$A682,'Resin Fractions'!$A$24:$A$41,0),MATCH('Waste Estimate from Population'!H$1,'Resin Fractions'!$A$24:$I$24,0)))*(VLOOKUP($A682,'Waste Per Capita'!$A$3:$C$18,3,FALSE))*$C682</f>
        <v>594.05013584996937</v>
      </c>
      <c r="I682" s="75">
        <f>(INDEX('Resin Fractions'!$A$24:$I$41,MATCH('Waste Estimate from Population'!$A682,'Resin Fractions'!$A$24:$A$41,0),MATCH('Waste Estimate from Population'!I$1,'Resin Fractions'!$A$24:$I$24,0)))*(VLOOKUP($A682,'Waste Per Capita'!$A$3:$C$18,3,FALSE))*$C682</f>
        <v>1719.9496183529754</v>
      </c>
      <c r="J682" s="75">
        <f>(INDEX('Resin Fractions'!$A$24:$I$41,MATCH('Waste Estimate from Population'!$A682,'Resin Fractions'!$A$24:$A$41,0),MATCH('Waste Estimate from Population'!J$1,'Resin Fractions'!$A$24:$I$24,0)))*(VLOOKUP($A682,'Waste Per Capita'!$A$3:$C$18,3,FALSE))*$C682</f>
        <v>3458.5983783331826</v>
      </c>
      <c r="K682" s="75">
        <f>(INDEX('Resin Fractions'!$A$24:$I$41,MATCH('Waste Estimate from Population'!$A682,'Resin Fractions'!$A$24:$A$41,0),MATCH('Waste Estimate from Population'!K$1,'Resin Fractions'!$A$24:$I$24,0)))*(VLOOKUP($A682,'Waste Per Capita'!$A$3:$C$18,3,FALSE))*$C682</f>
        <v>29850.288717781019</v>
      </c>
    </row>
    <row r="683" spans="1:11" x14ac:dyDescent="0.2">
      <c r="A683" s="13">
        <v>2009</v>
      </c>
      <c r="B683" s="68" t="s">
        <v>115</v>
      </c>
      <c r="C683" s="72">
        <v>20216</v>
      </c>
      <c r="D683" s="75">
        <f>(INDEX('Resin Fractions'!$A$24:$I$41,MATCH('Waste Estimate from Population'!$A683,'Resin Fractions'!$A$24:$A$41,0),MATCH('Waste Estimate from Population'!D$1,'Resin Fractions'!$A$24:$I$24,0)))*(VLOOKUP($A683,'Waste Per Capita'!$A$3:$C$18,3,FALSE))*$C683</f>
        <v>152.93745082473723</v>
      </c>
      <c r="E683" s="75">
        <f>(INDEX('Resin Fractions'!$A$24:$I$41,MATCH('Waste Estimate from Population'!$A683,'Resin Fractions'!$A$24:$A$41,0),MATCH('Waste Estimate from Population'!E$1,'Resin Fractions'!$A$24:$I$24,0)))*(VLOOKUP($A683,'Waste Per Capita'!$A$3:$C$18,3,FALSE))*$C683</f>
        <v>285.87075233695134</v>
      </c>
      <c r="F683" s="75">
        <f>(INDEX('Resin Fractions'!$A$24:$I$41,MATCH('Waste Estimate from Population'!$A683,'Resin Fractions'!$A$24:$A$41,0),MATCH('Waste Estimate from Population'!F$1,'Resin Fractions'!$A$24:$I$24,0)))*(VLOOKUP($A683,'Waste Per Capita'!$A$3:$C$18,3,FALSE))*$C683</f>
        <v>394.76960313095412</v>
      </c>
      <c r="G683" s="75">
        <f>(INDEX('Resin Fractions'!$A$24:$I$41,MATCH('Waste Estimate from Population'!$A683,'Resin Fractions'!$A$24:$A$41,0),MATCH('Waste Estimate from Population'!G$1,'Resin Fractions'!$A$24:$I$24,0)))*(VLOOKUP($A683,'Waste Per Capita'!$A$3:$C$18,3,FALSE))*$C683</f>
        <v>593.87594778384118</v>
      </c>
      <c r="H683" s="75">
        <f>(INDEX('Resin Fractions'!$A$24:$I$41,MATCH('Waste Estimate from Population'!$A683,'Resin Fractions'!$A$24:$A$41,0),MATCH('Waste Estimate from Population'!H$1,'Resin Fractions'!$A$24:$I$24,0)))*(VLOOKUP($A683,'Waste Per Capita'!$A$3:$C$18,3,FALSE))*$C683</f>
        <v>35.218456418255343</v>
      </c>
      <c r="I683" s="75">
        <f>(INDEX('Resin Fractions'!$A$24:$I$41,MATCH('Waste Estimate from Population'!$A683,'Resin Fractions'!$A$24:$A$41,0),MATCH('Waste Estimate from Population'!I$1,'Resin Fractions'!$A$24:$I$24,0)))*(VLOOKUP($A683,'Waste Per Capita'!$A$3:$C$18,3,FALSE))*$C683</f>
        <v>101.96777514222717</v>
      </c>
      <c r="J683" s="75">
        <f>(INDEX('Resin Fractions'!$A$24:$I$41,MATCH('Waste Estimate from Population'!$A683,'Resin Fractions'!$A$24:$A$41,0),MATCH('Waste Estimate from Population'!J$1,'Resin Fractions'!$A$24:$I$24,0)))*(VLOOKUP($A683,'Waste Per Capita'!$A$3:$C$18,3,FALSE))*$C683</f>
        <v>205.0441350060371</v>
      </c>
      <c r="K683" s="75">
        <f>(INDEX('Resin Fractions'!$A$24:$I$41,MATCH('Waste Estimate from Population'!$A683,'Resin Fractions'!$A$24:$A$41,0),MATCH('Waste Estimate from Population'!K$1,'Resin Fractions'!$A$24:$I$24,0)))*(VLOOKUP($A683,'Waste Per Capita'!$A$3:$C$18,3,FALSE))*$C683</f>
        <v>1769.6841206430038</v>
      </c>
    </row>
    <row r="684" spans="1:11" x14ac:dyDescent="0.2">
      <c r="A684" s="13">
        <v>2009</v>
      </c>
      <c r="B684" s="68" t="s">
        <v>116</v>
      </c>
      <c r="C684" s="72">
        <v>2140626</v>
      </c>
      <c r="D684" s="75">
        <f>(INDEX('Resin Fractions'!$A$24:$I$41,MATCH('Waste Estimate from Population'!$A684,'Resin Fractions'!$A$24:$A$41,0),MATCH('Waste Estimate from Population'!D$1,'Resin Fractions'!$A$24:$I$24,0)))*(VLOOKUP($A684,'Waste Per Capita'!$A$3:$C$18,3,FALSE))*$C684</f>
        <v>16194.196854429856</v>
      </c>
      <c r="E684" s="75">
        <f>(INDEX('Resin Fractions'!$A$24:$I$41,MATCH('Waste Estimate from Population'!$A684,'Resin Fractions'!$A$24:$A$41,0),MATCH('Waste Estimate from Population'!E$1,'Resin Fractions'!$A$24:$I$24,0)))*(VLOOKUP($A684,'Waste Per Capita'!$A$3:$C$18,3,FALSE))*$C684</f>
        <v>30270.200093591156</v>
      </c>
      <c r="F684" s="75">
        <f>(INDEX('Resin Fractions'!$A$24:$I$41,MATCH('Waste Estimate from Population'!$A684,'Resin Fractions'!$A$24:$A$41,0),MATCH('Waste Estimate from Population'!F$1,'Resin Fractions'!$A$24:$I$24,0)))*(VLOOKUP($A684,'Waste Per Capita'!$A$3:$C$18,3,FALSE))*$C684</f>
        <v>41801.250320132662</v>
      </c>
      <c r="G684" s="75">
        <f>(INDEX('Resin Fractions'!$A$24:$I$41,MATCH('Waste Estimate from Population'!$A684,'Resin Fractions'!$A$24:$A$41,0),MATCH('Waste Estimate from Population'!G$1,'Resin Fractions'!$A$24:$I$24,0)))*(VLOOKUP($A684,'Waste Per Capita'!$A$3:$C$18,3,FALSE))*$C684</f>
        <v>62884.165740044169</v>
      </c>
      <c r="H684" s="75">
        <f>(INDEX('Resin Fractions'!$A$24:$I$41,MATCH('Waste Estimate from Population'!$A684,'Resin Fractions'!$A$24:$A$41,0),MATCH('Waste Estimate from Population'!H$1,'Resin Fractions'!$A$24:$I$24,0)))*(VLOOKUP($A684,'Waste Per Capita'!$A$3:$C$18,3,FALSE))*$C684</f>
        <v>3729.2017950526442</v>
      </c>
      <c r="I684" s="75">
        <f>(INDEX('Resin Fractions'!$A$24:$I$41,MATCH('Waste Estimate from Population'!$A684,'Resin Fractions'!$A$24:$A$41,0),MATCH('Waste Estimate from Population'!I$1,'Resin Fractions'!$A$24:$I$24,0)))*(VLOOKUP($A684,'Waste Per Capita'!$A$3:$C$18,3,FALSE))*$C684</f>
        <v>10797.134479204846</v>
      </c>
      <c r="J684" s="75">
        <f>(INDEX('Resin Fractions'!$A$24:$I$41,MATCH('Waste Estimate from Population'!$A684,'Resin Fractions'!$A$24:$A$41,0),MATCH('Waste Estimate from Population'!J$1,'Resin Fractions'!$A$24:$I$24,0)))*(VLOOKUP($A684,'Waste Per Capita'!$A$3:$C$18,3,FALSE))*$C684</f>
        <v>21711.654458915371</v>
      </c>
      <c r="K684" s="75">
        <f>(INDEX('Resin Fractions'!$A$24:$I$41,MATCH('Waste Estimate from Population'!$A684,'Resin Fractions'!$A$24:$A$41,0),MATCH('Waste Estimate from Population'!K$1,'Resin Fractions'!$A$24:$I$24,0)))*(VLOOKUP($A684,'Waste Per Capita'!$A$3:$C$18,3,FALSE))*$C684</f>
        <v>187387.80374137074</v>
      </c>
    </row>
    <row r="685" spans="1:11" x14ac:dyDescent="0.2">
      <c r="A685" s="13">
        <v>2009</v>
      </c>
      <c r="B685" s="68" t="s">
        <v>117</v>
      </c>
      <c r="C685" s="72">
        <v>1406168</v>
      </c>
      <c r="D685" s="75">
        <f>(INDEX('Resin Fractions'!$A$24:$I$41,MATCH('Waste Estimate from Population'!$A685,'Resin Fractions'!$A$24:$A$41,0),MATCH('Waste Estimate from Population'!D$1,'Resin Fractions'!$A$24:$I$24,0)))*(VLOOKUP($A685,'Waste Per Capita'!$A$3:$C$18,3,FALSE))*$C685</f>
        <v>10637.898167358484</v>
      </c>
      <c r="E685" s="75">
        <f>(INDEX('Resin Fractions'!$A$24:$I$41,MATCH('Waste Estimate from Population'!$A685,'Resin Fractions'!$A$24:$A$41,0),MATCH('Waste Estimate from Population'!E$1,'Resin Fractions'!$A$24:$I$24,0)))*(VLOOKUP($A685,'Waste Per Capita'!$A$3:$C$18,3,FALSE))*$C685</f>
        <v>19884.364071633667</v>
      </c>
      <c r="F685" s="75">
        <f>(INDEX('Resin Fractions'!$A$24:$I$41,MATCH('Waste Estimate from Population'!$A685,'Resin Fractions'!$A$24:$A$41,0),MATCH('Waste Estimate from Population'!F$1,'Resin Fractions'!$A$24:$I$24,0)))*(VLOOKUP($A685,'Waste Per Capita'!$A$3:$C$18,3,FALSE))*$C685</f>
        <v>27459.061302703183</v>
      </c>
      <c r="G685" s="75">
        <f>(INDEX('Resin Fractions'!$A$24:$I$41,MATCH('Waste Estimate from Population'!$A685,'Resin Fractions'!$A$24:$A$41,0),MATCH('Waste Estimate from Population'!G$1,'Resin Fractions'!$A$24:$I$24,0)))*(VLOOKUP($A685,'Waste Per Capita'!$A$3:$C$18,3,FALSE))*$C685</f>
        <v>41308.337640646438</v>
      </c>
      <c r="H685" s="75">
        <f>(INDEX('Resin Fractions'!$A$24:$I$41,MATCH('Waste Estimate from Population'!$A685,'Resin Fractions'!$A$24:$A$41,0),MATCH('Waste Estimate from Population'!H$1,'Resin Fractions'!$A$24:$I$24,0)))*(VLOOKUP($A685,'Waste Per Capita'!$A$3:$C$18,3,FALSE))*$C685</f>
        <v>2449.6965979790898</v>
      </c>
      <c r="I685" s="75">
        <f>(INDEX('Resin Fractions'!$A$24:$I$41,MATCH('Waste Estimate from Population'!$A685,'Resin Fractions'!$A$24:$A$41,0),MATCH('Waste Estimate from Population'!I$1,'Resin Fractions'!$A$24:$I$24,0)))*(VLOOKUP($A685,'Waste Per Capita'!$A$3:$C$18,3,FALSE))*$C685</f>
        <v>7092.5911375244996</v>
      </c>
      <c r="J685" s="75">
        <f>(INDEX('Resin Fractions'!$A$24:$I$41,MATCH('Waste Estimate from Population'!$A685,'Resin Fractions'!$A$24:$A$41,0),MATCH('Waste Estimate from Population'!J$1,'Resin Fractions'!$A$24:$I$24,0)))*(VLOOKUP($A685,'Waste Per Capita'!$A$3:$C$18,3,FALSE))*$C685</f>
        <v>14262.292304766974</v>
      </c>
      <c r="K685" s="75">
        <f>(INDEX('Resin Fractions'!$A$24:$I$41,MATCH('Waste Estimate from Population'!$A685,'Resin Fractions'!$A$24:$A$41,0),MATCH('Waste Estimate from Population'!K$1,'Resin Fractions'!$A$24:$I$24,0)))*(VLOOKUP($A685,'Waste Per Capita'!$A$3:$C$18,3,FALSE))*$C685</f>
        <v>123094.24122261236</v>
      </c>
    </row>
    <row r="686" spans="1:11" x14ac:dyDescent="0.2">
      <c r="A686" s="13">
        <v>2009</v>
      </c>
      <c r="B686" s="68" t="s">
        <v>118</v>
      </c>
      <c r="C686" s="72">
        <v>55068</v>
      </c>
      <c r="D686" s="75">
        <f>(INDEX('Resin Fractions'!$A$24:$I$41,MATCH('Waste Estimate from Population'!$A686,'Resin Fractions'!$A$24:$A$41,0),MATCH('Waste Estimate from Population'!D$1,'Resin Fractions'!$A$24:$I$24,0)))*(VLOOKUP($A686,'Waste Per Capita'!$A$3:$C$18,3,FALSE))*$C686</f>
        <v>416.59871102179613</v>
      </c>
      <c r="E686" s="75">
        <f>(INDEX('Resin Fractions'!$A$24:$I$41,MATCH('Waste Estimate from Population'!$A686,'Resin Fractions'!$A$24:$A$41,0),MATCH('Waste Estimate from Population'!E$1,'Resin Fractions'!$A$24:$I$24,0)))*(VLOOKUP($A686,'Waste Per Capita'!$A$3:$C$18,3,FALSE))*$C686</f>
        <v>778.70649929220599</v>
      </c>
      <c r="F686" s="75">
        <f>(INDEX('Resin Fractions'!$A$24:$I$41,MATCH('Waste Estimate from Population'!$A686,'Resin Fractions'!$A$24:$A$41,0),MATCH('Waste Estimate from Population'!F$1,'Resin Fractions'!$A$24:$I$24,0)))*(VLOOKUP($A686,'Waste Per Capita'!$A$3:$C$18,3,FALSE))*$C686</f>
        <v>1075.3449003371281</v>
      </c>
      <c r="G686" s="75">
        <f>(INDEX('Resin Fractions'!$A$24:$I$41,MATCH('Waste Estimate from Population'!$A686,'Resin Fractions'!$A$24:$A$41,0),MATCH('Waste Estimate from Population'!G$1,'Resin Fractions'!$A$24:$I$24,0)))*(VLOOKUP($A686,'Waste Per Capita'!$A$3:$C$18,3,FALSE))*$C686</f>
        <v>1617.7068011753347</v>
      </c>
      <c r="H686" s="75">
        <f>(INDEX('Resin Fractions'!$A$24:$I$41,MATCH('Waste Estimate from Population'!$A686,'Resin Fractions'!$A$24:$A$41,0),MATCH('Waste Estimate from Population'!H$1,'Resin Fractions'!$A$24:$I$24,0)))*(VLOOKUP($A686,'Waste Per Capita'!$A$3:$C$18,3,FALSE))*$C686</f>
        <v>95.934406313834842</v>
      </c>
      <c r="I686" s="75">
        <f>(INDEX('Resin Fractions'!$A$24:$I$41,MATCH('Waste Estimate from Population'!$A686,'Resin Fractions'!$A$24:$A$41,0),MATCH('Waste Estimate from Population'!I$1,'Resin Fractions'!$A$24:$I$24,0)))*(VLOOKUP($A686,'Waste Per Capita'!$A$3:$C$18,3,FALSE))*$C686</f>
        <v>277.7582826242662</v>
      </c>
      <c r="J686" s="75">
        <f>(INDEX('Resin Fractions'!$A$24:$I$41,MATCH('Waste Estimate from Population'!$A686,'Resin Fractions'!$A$24:$A$41,0),MATCH('Waste Estimate from Population'!J$1,'Resin Fractions'!$A$24:$I$24,0)))*(VLOOKUP($A686,'Waste Per Capita'!$A$3:$C$18,3,FALSE))*$C686</f>
        <v>558.53632897271711</v>
      </c>
      <c r="K686" s="75">
        <f>(INDEX('Resin Fractions'!$A$24:$I$41,MATCH('Waste Estimate from Population'!$A686,'Resin Fractions'!$A$24:$A$41,0),MATCH('Waste Estimate from Population'!K$1,'Resin Fractions'!$A$24:$I$24,0)))*(VLOOKUP($A686,'Waste Per Capita'!$A$3:$C$18,3,FALSE))*$C686</f>
        <v>4820.5859297372845</v>
      </c>
    </row>
    <row r="687" spans="1:11" x14ac:dyDescent="0.2">
      <c r="A687" s="13">
        <v>2009</v>
      </c>
      <c r="B687" s="68" t="s">
        <v>119</v>
      </c>
      <c r="C687" s="72">
        <v>2019432</v>
      </c>
      <c r="D687" s="75">
        <f>(INDEX('Resin Fractions'!$A$24:$I$41,MATCH('Waste Estimate from Population'!$A687,'Resin Fractions'!$A$24:$A$41,0),MATCH('Waste Estimate from Population'!D$1,'Resin Fractions'!$A$24:$I$24,0)))*(VLOOKUP($A687,'Waste Per Capita'!$A$3:$C$18,3,FALSE))*$C687</f>
        <v>15277.343796690779</v>
      </c>
      <c r="E687" s="75">
        <f>(INDEX('Resin Fractions'!$A$24:$I$41,MATCH('Waste Estimate from Population'!$A687,'Resin Fractions'!$A$24:$A$41,0),MATCH('Waste Estimate from Population'!E$1,'Resin Fractions'!$A$24:$I$24,0)))*(VLOOKUP($A687,'Waste Per Capita'!$A$3:$C$18,3,FALSE))*$C687</f>
        <v>28556.417942882585</v>
      </c>
      <c r="F687" s="75">
        <f>(INDEX('Resin Fractions'!$A$24:$I$41,MATCH('Waste Estimate from Population'!$A687,'Resin Fractions'!$A$24:$A$41,0),MATCH('Waste Estimate from Population'!F$1,'Resin Fractions'!$A$24:$I$24,0)))*(VLOOKUP($A687,'Waste Per Capita'!$A$3:$C$18,3,FALSE))*$C687</f>
        <v>39434.62451473828</v>
      </c>
      <c r="G687" s="75">
        <f>(INDEX('Resin Fractions'!$A$24:$I$41,MATCH('Waste Estimate from Population'!$A687,'Resin Fractions'!$A$24:$A$41,0),MATCH('Waste Estimate from Population'!G$1,'Resin Fractions'!$A$24:$I$24,0)))*(VLOOKUP($A687,'Waste Per Capita'!$A$3:$C$18,3,FALSE))*$C687</f>
        <v>59323.906459488426</v>
      </c>
      <c r="H687" s="75">
        <f>(INDEX('Resin Fractions'!$A$24:$I$41,MATCH('Waste Estimate from Population'!$A687,'Resin Fractions'!$A$24:$A$41,0),MATCH('Waste Estimate from Population'!H$1,'Resin Fractions'!$A$24:$I$24,0)))*(VLOOKUP($A687,'Waste Per Capita'!$A$3:$C$18,3,FALSE))*$C687</f>
        <v>3518.0687515646132</v>
      </c>
      <c r="I687" s="75">
        <f>(INDEX('Resin Fractions'!$A$24:$I$41,MATCH('Waste Estimate from Population'!$A687,'Resin Fractions'!$A$24:$A$41,0),MATCH('Waste Estimate from Population'!I$1,'Resin Fractions'!$A$24:$I$24,0)))*(VLOOKUP($A687,'Waste Per Capita'!$A$3:$C$18,3,FALSE))*$C687</f>
        <v>10185.842307628516</v>
      </c>
      <c r="J687" s="75">
        <f>(INDEX('Resin Fractions'!$A$24:$I$41,MATCH('Waste Estimate from Population'!$A687,'Resin Fractions'!$A$24:$A$41,0),MATCH('Waste Estimate from Population'!J$1,'Resin Fractions'!$A$24:$I$24,0)))*(VLOOKUP($A687,'Waste Per Capita'!$A$3:$C$18,3,FALSE))*$C687</f>
        <v>20482.424200806861</v>
      </c>
      <c r="K687" s="75">
        <f>(INDEX('Resin Fractions'!$A$24:$I$41,MATCH('Waste Estimate from Population'!$A687,'Resin Fractions'!$A$24:$A$41,0),MATCH('Waste Estimate from Population'!K$1,'Resin Fractions'!$A$24:$I$24,0)))*(VLOOKUP($A687,'Waste Per Capita'!$A$3:$C$18,3,FALSE))*$C687</f>
        <v>176778.62797380009</v>
      </c>
    </row>
    <row r="688" spans="1:11" x14ac:dyDescent="0.2">
      <c r="A688" s="13">
        <v>2009</v>
      </c>
      <c r="B688" s="68" t="s">
        <v>120</v>
      </c>
      <c r="C688" s="72">
        <v>3064436</v>
      </c>
      <c r="D688" s="75">
        <f>(INDEX('Resin Fractions'!$A$24:$I$41,MATCH('Waste Estimate from Population'!$A688,'Resin Fractions'!$A$24:$A$41,0),MATCH('Waste Estimate from Population'!D$1,'Resin Fractions'!$A$24:$I$24,0)))*(VLOOKUP($A688,'Waste Per Capita'!$A$3:$C$18,3,FALSE))*$C688</f>
        <v>23182.975368794741</v>
      </c>
      <c r="E688" s="75">
        <f>(INDEX('Resin Fractions'!$A$24:$I$41,MATCH('Waste Estimate from Population'!$A688,'Resin Fractions'!$A$24:$A$41,0),MATCH('Waste Estimate from Population'!E$1,'Resin Fractions'!$A$24:$I$24,0)))*(VLOOKUP($A688,'Waste Per Capita'!$A$3:$C$18,3,FALSE))*$C688</f>
        <v>43333.628057401947</v>
      </c>
      <c r="F688" s="75">
        <f>(INDEX('Resin Fractions'!$A$24:$I$41,MATCH('Waste Estimate from Population'!$A688,'Resin Fractions'!$A$24:$A$41,0),MATCH('Waste Estimate from Population'!F$1,'Resin Fractions'!$A$24:$I$24,0)))*(VLOOKUP($A688,'Waste Per Capita'!$A$3:$C$18,3,FALSE))*$C688</f>
        <v>59841.02609518246</v>
      </c>
      <c r="G688" s="75">
        <f>(INDEX('Resin Fractions'!$A$24:$I$41,MATCH('Waste Estimate from Population'!$A688,'Resin Fractions'!$A$24:$A$41,0),MATCH('Waste Estimate from Population'!G$1,'Resin Fractions'!$A$24:$I$24,0)))*(VLOOKUP($A688,'Waste Per Capita'!$A$3:$C$18,3,FALSE))*$C688</f>
        <v>90022.498710077329</v>
      </c>
      <c r="H688" s="75">
        <f>(INDEX('Resin Fractions'!$A$24:$I$41,MATCH('Waste Estimate from Population'!$A688,'Resin Fractions'!$A$24:$A$41,0),MATCH('Waste Estimate from Population'!H$1,'Resin Fractions'!$A$24:$I$24,0)))*(VLOOKUP($A688,'Waste Per Capita'!$A$3:$C$18,3,FALSE))*$C688</f>
        <v>5338.5786363540128</v>
      </c>
      <c r="I688" s="75">
        <f>(INDEX('Resin Fractions'!$A$24:$I$41,MATCH('Waste Estimate from Population'!$A688,'Resin Fractions'!$A$24:$A$41,0),MATCH('Waste Estimate from Population'!I$1,'Resin Fractions'!$A$24:$I$24,0)))*(VLOOKUP($A688,'Waste Per Capita'!$A$3:$C$18,3,FALSE))*$C688</f>
        <v>15456.753115638407</v>
      </c>
      <c r="J688" s="75">
        <f>(INDEX('Resin Fractions'!$A$24:$I$41,MATCH('Waste Estimate from Population'!$A688,'Resin Fractions'!$A$24:$A$41,0),MATCH('Waste Estimate from Population'!J$1,'Resin Fractions'!$A$24:$I$24,0)))*(VLOOKUP($A688,'Waste Per Capita'!$A$3:$C$18,3,FALSE))*$C688</f>
        <v>31081.55069753464</v>
      </c>
      <c r="K688" s="75">
        <f>(INDEX('Resin Fractions'!$A$24:$I$41,MATCH('Waste Estimate from Population'!$A688,'Resin Fractions'!$A$24:$A$41,0),MATCH('Waste Estimate from Population'!K$1,'Resin Fractions'!$A$24:$I$24,0)))*(VLOOKUP($A688,'Waste Per Capita'!$A$3:$C$18,3,FALSE))*$C688</f>
        <v>268257.0106809836</v>
      </c>
    </row>
    <row r="689" spans="1:11" x14ac:dyDescent="0.2">
      <c r="A689" s="13">
        <v>2009</v>
      </c>
      <c r="B689" s="68" t="s">
        <v>121</v>
      </c>
      <c r="C689" s="72">
        <v>800239</v>
      </c>
      <c r="D689" s="75">
        <f>(INDEX('Resin Fractions'!$A$24:$I$41,MATCH('Waste Estimate from Population'!$A689,'Resin Fractions'!$A$24:$A$41,0),MATCH('Waste Estimate from Population'!D$1,'Resin Fractions'!$A$24:$I$24,0)))*(VLOOKUP($A689,'Waste Per Capita'!$A$3:$C$18,3,FALSE))*$C689</f>
        <v>6053.9430505805749</v>
      </c>
      <c r="E689" s="75">
        <f>(INDEX('Resin Fractions'!$A$24:$I$41,MATCH('Waste Estimate from Population'!$A689,'Resin Fractions'!$A$24:$A$41,0),MATCH('Waste Estimate from Population'!E$1,'Resin Fractions'!$A$24:$I$24,0)))*(VLOOKUP($A689,'Waste Per Capita'!$A$3:$C$18,3,FALSE))*$C689</f>
        <v>11316.033091579422</v>
      </c>
      <c r="F689" s="75">
        <f>(INDEX('Resin Fractions'!$A$24:$I$41,MATCH('Waste Estimate from Population'!$A689,'Resin Fractions'!$A$24:$A$41,0),MATCH('Waste Estimate from Population'!F$1,'Resin Fractions'!$A$24:$I$24,0)))*(VLOOKUP($A689,'Waste Per Capita'!$A$3:$C$18,3,FALSE))*$C689</f>
        <v>15626.732906604255</v>
      </c>
      <c r="G689" s="75">
        <f>(INDEX('Resin Fractions'!$A$24:$I$41,MATCH('Waste Estimate from Population'!$A689,'Resin Fractions'!$A$24:$A$41,0),MATCH('Waste Estimate from Population'!G$1,'Resin Fractions'!$A$24:$I$24,0)))*(VLOOKUP($A689,'Waste Per Capita'!$A$3:$C$18,3,FALSE))*$C689</f>
        <v>23508.245675632832</v>
      </c>
      <c r="H689" s="75">
        <f>(INDEX('Resin Fractions'!$A$24:$I$41,MATCH('Waste Estimate from Population'!$A689,'Resin Fractions'!$A$24:$A$41,0),MATCH('Waste Estimate from Population'!H$1,'Resin Fractions'!$A$24:$I$24,0)))*(VLOOKUP($A689,'Waste Per Capita'!$A$3:$C$18,3,FALSE))*$C689</f>
        <v>1394.1028069691451</v>
      </c>
      <c r="I689" s="75">
        <f>(INDEX('Resin Fractions'!$A$24:$I$41,MATCH('Waste Estimate from Population'!$A689,'Resin Fractions'!$A$24:$A$41,0),MATCH('Waste Estimate from Population'!I$1,'Resin Fractions'!$A$24:$I$24,0)))*(VLOOKUP($A689,'Waste Per Capita'!$A$3:$C$18,3,FALSE))*$C689</f>
        <v>4036.3370801365613</v>
      </c>
      <c r="J689" s="75">
        <f>(INDEX('Resin Fractions'!$A$24:$I$41,MATCH('Waste Estimate from Population'!$A689,'Resin Fractions'!$A$24:$A$41,0),MATCH('Waste Estimate from Population'!J$1,'Resin Fractions'!$A$24:$I$24,0)))*(VLOOKUP($A689,'Waste Per Capita'!$A$3:$C$18,3,FALSE))*$C689</f>
        <v>8116.5568635286954</v>
      </c>
      <c r="K689" s="75">
        <f>(INDEX('Resin Fractions'!$A$24:$I$41,MATCH('Waste Estimate from Population'!$A689,'Resin Fractions'!$A$24:$A$41,0),MATCH('Waste Estimate from Population'!K$1,'Resin Fractions'!$A$24:$I$24,0)))*(VLOOKUP($A689,'Waste Per Capita'!$A$3:$C$18,3,FALSE))*$C689</f>
        <v>70051.951475031499</v>
      </c>
    </row>
    <row r="690" spans="1:11" x14ac:dyDescent="0.2">
      <c r="A690" s="13">
        <v>2009</v>
      </c>
      <c r="B690" s="68" t="s">
        <v>122</v>
      </c>
      <c r="C690" s="72">
        <v>677833</v>
      </c>
      <c r="D690" s="75">
        <f>(INDEX('Resin Fractions'!$A$24:$I$41,MATCH('Waste Estimate from Population'!$A690,'Resin Fractions'!$A$24:$A$41,0),MATCH('Waste Estimate from Population'!D$1,'Resin Fractions'!$A$24:$I$24,0)))*(VLOOKUP($A690,'Waste Per Capita'!$A$3:$C$18,3,FALSE))*$C690</f>
        <v>5127.9210083539829</v>
      </c>
      <c r="E690" s="75">
        <f>(INDEX('Resin Fractions'!$A$24:$I$41,MATCH('Waste Estimate from Population'!$A690,'Resin Fractions'!$A$24:$A$41,0),MATCH('Waste Estimate from Population'!E$1,'Resin Fractions'!$A$24:$I$24,0)))*(VLOOKUP($A690,'Waste Per Capita'!$A$3:$C$18,3,FALSE))*$C690</f>
        <v>9585.1122709147567</v>
      </c>
      <c r="F690" s="75">
        <f>(INDEX('Resin Fractions'!$A$24:$I$41,MATCH('Waste Estimate from Population'!$A690,'Resin Fractions'!$A$24:$A$41,0),MATCH('Waste Estimate from Population'!F$1,'Resin Fractions'!$A$24:$I$24,0)))*(VLOOKUP($A690,'Waste Per Capita'!$A$3:$C$18,3,FALSE))*$C690</f>
        <v>13236.439671500992</v>
      </c>
      <c r="G690" s="75">
        <f>(INDEX('Resin Fractions'!$A$24:$I$41,MATCH('Waste Estimate from Population'!$A690,'Resin Fractions'!$A$24:$A$41,0),MATCH('Waste Estimate from Population'!G$1,'Resin Fractions'!$A$24:$I$24,0)))*(VLOOKUP($A690,'Waste Per Capita'!$A$3:$C$18,3,FALSE))*$C690</f>
        <v>19912.38203967968</v>
      </c>
      <c r="H690" s="75">
        <f>(INDEX('Resin Fractions'!$A$24:$I$41,MATCH('Waste Estimate from Population'!$A690,'Resin Fractions'!$A$24:$A$41,0),MATCH('Waste Estimate from Population'!H$1,'Resin Fractions'!$A$24:$I$24,0)))*(VLOOKUP($A690,'Waste Per Capita'!$A$3:$C$18,3,FALSE))*$C690</f>
        <v>1180.8583285197503</v>
      </c>
      <c r="I690" s="75">
        <f>(INDEX('Resin Fractions'!$A$24:$I$41,MATCH('Waste Estimate from Population'!$A690,'Resin Fractions'!$A$24:$A$41,0),MATCH('Waste Estimate from Population'!I$1,'Resin Fractions'!$A$24:$I$24,0)))*(VLOOKUP($A690,'Waste Per Capita'!$A$3:$C$18,3,FALSE))*$C690</f>
        <v>3418.9316842095996</v>
      </c>
      <c r="J690" s="75">
        <f>(INDEX('Resin Fractions'!$A$24:$I$41,MATCH('Waste Estimate from Population'!$A690,'Resin Fractions'!$A$24:$A$41,0),MATCH('Waste Estimate from Population'!J$1,'Resin Fractions'!$A$24:$I$24,0)))*(VLOOKUP($A690,'Waste Per Capita'!$A$3:$C$18,3,FALSE))*$C690</f>
        <v>6875.0336942791419</v>
      </c>
      <c r="K690" s="75">
        <f>(INDEX('Resin Fractions'!$A$24:$I$41,MATCH('Waste Estimate from Population'!$A690,'Resin Fractions'!$A$24:$A$41,0),MATCH('Waste Estimate from Population'!K$1,'Resin Fractions'!$A$24:$I$24,0)))*(VLOOKUP($A690,'Waste Per Capita'!$A$3:$C$18,3,FALSE))*$C690</f>
        <v>59336.678697457915</v>
      </c>
    </row>
    <row r="691" spans="1:11" x14ac:dyDescent="0.2">
      <c r="A691" s="13">
        <v>2009</v>
      </c>
      <c r="B691" s="68" t="s">
        <v>123</v>
      </c>
      <c r="C691" s="72">
        <v>267537</v>
      </c>
      <c r="D691" s="75">
        <f>(INDEX('Resin Fractions'!$A$24:$I$41,MATCH('Waste Estimate from Population'!$A691,'Resin Fractions'!$A$24:$A$41,0),MATCH('Waste Estimate from Population'!D$1,'Resin Fractions'!$A$24:$I$24,0)))*(VLOOKUP($A691,'Waste Per Capita'!$A$3:$C$18,3,FALSE))*$C691</f>
        <v>2023.9625435940704</v>
      </c>
      <c r="E691" s="75">
        <f>(INDEX('Resin Fractions'!$A$24:$I$41,MATCH('Waste Estimate from Population'!$A691,'Resin Fractions'!$A$24:$A$41,0),MATCH('Waste Estimate from Population'!E$1,'Resin Fractions'!$A$24:$I$24,0)))*(VLOOKUP($A691,'Waste Per Capita'!$A$3:$C$18,3,FALSE))*$C691</f>
        <v>3783.1917030060818</v>
      </c>
      <c r="F691" s="75">
        <f>(INDEX('Resin Fractions'!$A$24:$I$41,MATCH('Waste Estimate from Population'!$A691,'Resin Fractions'!$A$24:$A$41,0),MATCH('Waste Estimate from Population'!F$1,'Resin Fractions'!$A$24:$I$24,0)))*(VLOOKUP($A691,'Waste Per Capita'!$A$3:$C$18,3,FALSE))*$C691</f>
        <v>5224.3507772480252</v>
      </c>
      <c r="G691" s="75">
        <f>(INDEX('Resin Fractions'!$A$24:$I$41,MATCH('Waste Estimate from Population'!$A691,'Resin Fractions'!$A$24:$A$41,0),MATCH('Waste Estimate from Population'!G$1,'Resin Fractions'!$A$24:$I$24,0)))*(VLOOKUP($A691,'Waste Per Capita'!$A$3:$C$18,3,FALSE))*$C691</f>
        <v>7859.3089356077135</v>
      </c>
      <c r="H691" s="75">
        <f>(INDEX('Resin Fractions'!$A$24:$I$41,MATCH('Waste Estimate from Population'!$A691,'Resin Fractions'!$A$24:$A$41,0),MATCH('Waste Estimate from Population'!H$1,'Resin Fractions'!$A$24:$I$24,0)))*(VLOOKUP($A691,'Waste Per Capita'!$A$3:$C$18,3,FALSE))*$C691</f>
        <v>466.07836242435593</v>
      </c>
      <c r="I691" s="75">
        <f>(INDEX('Resin Fractions'!$A$24:$I$41,MATCH('Waste Estimate from Population'!$A691,'Resin Fractions'!$A$24:$A$41,0),MATCH('Waste Estimate from Population'!I$1,'Resin Fractions'!$A$24:$I$24,0)))*(VLOOKUP($A691,'Waste Per Capita'!$A$3:$C$18,3,FALSE))*$C691</f>
        <v>1349.433748428276</v>
      </c>
      <c r="J691" s="75">
        <f>(INDEX('Resin Fractions'!$A$24:$I$41,MATCH('Waste Estimate from Population'!$A691,'Resin Fractions'!$A$24:$A$41,0),MATCH('Waste Estimate from Population'!J$1,'Resin Fractions'!$A$24:$I$24,0)))*(VLOOKUP($A691,'Waste Per Capita'!$A$3:$C$18,3,FALSE))*$C691</f>
        <v>2713.5384223936558</v>
      </c>
      <c r="K691" s="75">
        <f>(INDEX('Resin Fractions'!$A$24:$I$41,MATCH('Waste Estimate from Population'!$A691,'Resin Fractions'!$A$24:$A$41,0),MATCH('Waste Estimate from Population'!K$1,'Resin Fractions'!$A$24:$I$24,0)))*(VLOOKUP($A691,'Waste Per Capita'!$A$3:$C$18,3,FALSE))*$C691</f>
        <v>23419.864492702181</v>
      </c>
    </row>
    <row r="692" spans="1:11" x14ac:dyDescent="0.2">
      <c r="A692" s="13">
        <v>2009</v>
      </c>
      <c r="B692" s="68" t="s">
        <v>124</v>
      </c>
      <c r="C692" s="72">
        <v>713818</v>
      </c>
      <c r="D692" s="75">
        <f>(INDEX('Resin Fractions'!$A$24:$I$41,MATCH('Waste Estimate from Population'!$A692,'Resin Fractions'!$A$24:$A$41,0),MATCH('Waste Estimate from Population'!D$1,'Resin Fractions'!$A$24:$I$24,0)))*(VLOOKUP($A692,'Waste Per Capita'!$A$3:$C$18,3,FALSE))*$C692</f>
        <v>5400.1536047097488</v>
      </c>
      <c r="E692" s="75">
        <f>(INDEX('Resin Fractions'!$A$24:$I$41,MATCH('Waste Estimate from Population'!$A692,'Resin Fractions'!$A$24:$A$41,0),MATCH('Waste Estimate from Population'!E$1,'Resin Fractions'!$A$24:$I$24,0)))*(VLOOKUP($A692,'Waste Per Capita'!$A$3:$C$18,3,FALSE))*$C692</f>
        <v>10093.969563299264</v>
      </c>
      <c r="F692" s="75">
        <f>(INDEX('Resin Fractions'!$A$24:$I$41,MATCH('Waste Estimate from Population'!$A692,'Resin Fractions'!$A$24:$A$41,0),MATCH('Waste Estimate from Population'!F$1,'Resin Fractions'!$A$24:$I$24,0)))*(VLOOKUP($A692,'Waste Per Capita'!$A$3:$C$18,3,FALSE))*$C692</f>
        <v>13939.139719416869</v>
      </c>
      <c r="G692" s="75">
        <f>(INDEX('Resin Fractions'!$A$24:$I$41,MATCH('Waste Estimate from Population'!$A692,'Resin Fractions'!$A$24:$A$41,0),MATCH('Waste Estimate from Population'!G$1,'Resin Fractions'!$A$24:$I$24,0)))*(VLOOKUP($A692,'Waste Per Capita'!$A$3:$C$18,3,FALSE))*$C692</f>
        <v>20969.496502530965</v>
      </c>
      <c r="H692" s="75">
        <f>(INDEX('Resin Fractions'!$A$24:$I$41,MATCH('Waste Estimate from Population'!$A692,'Resin Fractions'!$A$24:$A$41,0),MATCH('Waste Estimate from Population'!H$1,'Resin Fractions'!$A$24:$I$24,0)))*(VLOOKUP($A692,'Waste Per Capita'!$A$3:$C$18,3,FALSE))*$C692</f>
        <v>1243.5480868404329</v>
      </c>
      <c r="I692" s="75">
        <f>(INDEX('Resin Fractions'!$A$24:$I$41,MATCH('Waste Estimate from Population'!$A692,'Resin Fractions'!$A$24:$A$41,0),MATCH('Waste Estimate from Population'!I$1,'Resin Fractions'!$A$24:$I$24,0)))*(VLOOKUP($A692,'Waste Per Capita'!$A$3:$C$18,3,FALSE))*$C692</f>
        <v>3600.4369467982938</v>
      </c>
      <c r="J692" s="75">
        <f>(INDEX('Resin Fractions'!$A$24:$I$41,MATCH('Waste Estimate from Population'!$A692,'Resin Fractions'!$A$24:$A$41,0),MATCH('Waste Estimate from Population'!J$1,'Resin Fractions'!$A$24:$I$24,0)))*(VLOOKUP($A692,'Waste Per Capita'!$A$3:$C$18,3,FALSE))*$C692</f>
        <v>7240.0175287761858</v>
      </c>
      <c r="K692" s="75">
        <f>(INDEX('Resin Fractions'!$A$24:$I$41,MATCH('Waste Estimate from Population'!$A692,'Resin Fractions'!$A$24:$A$41,0),MATCH('Waste Estimate from Population'!K$1,'Resin Fractions'!$A$24:$I$24,0)))*(VLOOKUP($A692,'Waste Per Capita'!$A$3:$C$18,3,FALSE))*$C692</f>
        <v>62486.761952371773</v>
      </c>
    </row>
    <row r="693" spans="1:11" x14ac:dyDescent="0.2">
      <c r="A693" s="13">
        <v>2009</v>
      </c>
      <c r="B693" s="68" t="s">
        <v>125</v>
      </c>
      <c r="C693" s="72">
        <v>421197</v>
      </c>
      <c r="D693" s="75">
        <f>(INDEX('Resin Fractions'!$A$24:$I$41,MATCH('Waste Estimate from Population'!$A693,'Resin Fractions'!$A$24:$A$41,0),MATCH('Waste Estimate from Population'!D$1,'Resin Fractions'!$A$24:$I$24,0)))*(VLOOKUP($A693,'Waste Per Capita'!$A$3:$C$18,3,FALSE))*$C693</f>
        <v>3186.4263689665045</v>
      </c>
      <c r="E693" s="75">
        <f>(INDEX('Resin Fractions'!$A$24:$I$41,MATCH('Waste Estimate from Population'!$A693,'Resin Fractions'!$A$24:$A$41,0),MATCH('Waste Estimate from Population'!E$1,'Resin Fractions'!$A$24:$I$24,0)))*(VLOOKUP($A693,'Waste Per Capita'!$A$3:$C$18,3,FALSE))*$C693</f>
        <v>5956.0696117959487</v>
      </c>
      <c r="F693" s="75">
        <f>(INDEX('Resin Fractions'!$A$24:$I$41,MATCH('Waste Estimate from Population'!$A693,'Resin Fractions'!$A$24:$A$41,0),MATCH('Waste Estimate from Population'!F$1,'Resin Fractions'!$A$24:$I$24,0)))*(VLOOKUP($A693,'Waste Per Capita'!$A$3:$C$18,3,FALSE))*$C693</f>
        <v>8224.9590685570092</v>
      </c>
      <c r="G693" s="75">
        <f>(INDEX('Resin Fractions'!$A$24:$I$41,MATCH('Waste Estimate from Population'!$A693,'Resin Fractions'!$A$24:$A$41,0),MATCH('Waste Estimate from Population'!G$1,'Resin Fractions'!$A$24:$I$24,0)))*(VLOOKUP($A693,'Waste Per Capita'!$A$3:$C$18,3,FALSE))*$C693</f>
        <v>12373.306666932656</v>
      </c>
      <c r="H693" s="75">
        <f>(INDEX('Resin Fractions'!$A$24:$I$41,MATCH('Waste Estimate from Population'!$A693,'Resin Fractions'!$A$24:$A$41,0),MATCH('Waste Estimate from Population'!H$1,'Resin Fractions'!$A$24:$I$24,0)))*(VLOOKUP($A693,'Waste Per Capita'!$A$3:$C$18,3,FALSE))*$C693</f>
        <v>733.77068599128881</v>
      </c>
      <c r="I693" s="75">
        <f>(INDEX('Resin Fractions'!$A$24:$I$41,MATCH('Waste Estimate from Population'!$A693,'Resin Fractions'!$A$24:$A$41,0),MATCH('Waste Estimate from Population'!I$1,'Resin Fractions'!$A$24:$I$24,0)))*(VLOOKUP($A693,'Waste Per Capita'!$A$3:$C$18,3,FALSE))*$C693</f>
        <v>2124.4816475356479</v>
      </c>
      <c r="J693" s="75">
        <f>(INDEX('Resin Fractions'!$A$24:$I$41,MATCH('Waste Estimate from Population'!$A693,'Resin Fractions'!$A$24:$A$41,0),MATCH('Waste Estimate from Population'!J$1,'Resin Fractions'!$A$24:$I$24,0)))*(VLOOKUP($A693,'Waste Per Capita'!$A$3:$C$18,3,FALSE))*$C693</f>
        <v>4272.060473493164</v>
      </c>
      <c r="K693" s="75">
        <f>(INDEX('Resin Fractions'!$A$24:$I$41,MATCH('Waste Estimate from Population'!$A693,'Resin Fractions'!$A$24:$A$41,0),MATCH('Waste Estimate from Population'!K$1,'Resin Fractions'!$A$24:$I$24,0)))*(VLOOKUP($A693,'Waste Per Capita'!$A$3:$C$18,3,FALSE))*$C693</f>
        <v>36871.074523272226</v>
      </c>
    </row>
    <row r="694" spans="1:11" x14ac:dyDescent="0.2">
      <c r="A694" s="13">
        <v>2009</v>
      </c>
      <c r="B694" s="68" t="s">
        <v>126</v>
      </c>
      <c r="C694" s="72">
        <v>1767204</v>
      </c>
      <c r="D694" s="75">
        <f>(INDEX('Resin Fractions'!$A$24:$I$41,MATCH('Waste Estimate from Population'!$A694,'Resin Fractions'!$A$24:$A$41,0),MATCH('Waste Estimate from Population'!D$1,'Resin Fractions'!$A$24:$I$24,0)))*(VLOOKUP($A694,'Waste Per Capita'!$A$3:$C$18,3,FALSE))*$C694</f>
        <v>13369.196421016964</v>
      </c>
      <c r="E694" s="75">
        <f>(INDEX('Resin Fractions'!$A$24:$I$41,MATCH('Waste Estimate from Population'!$A694,'Resin Fractions'!$A$24:$A$41,0),MATCH('Waste Estimate from Population'!E$1,'Resin Fractions'!$A$24:$I$24,0)))*(VLOOKUP($A694,'Waste Per Capita'!$A$3:$C$18,3,FALSE))*$C694</f>
        <v>24989.708004198146</v>
      </c>
      <c r="F694" s="75">
        <f>(INDEX('Resin Fractions'!$A$24:$I$41,MATCH('Waste Estimate from Population'!$A694,'Resin Fractions'!$A$24:$A$41,0),MATCH('Waste Estimate from Population'!F$1,'Resin Fractions'!$A$24:$I$24,0)))*(VLOOKUP($A694,'Waste Per Capita'!$A$3:$C$18,3,FALSE))*$C694</f>
        <v>34509.221494431869</v>
      </c>
      <c r="G694" s="75">
        <f>(INDEX('Resin Fractions'!$A$24:$I$41,MATCH('Waste Estimate from Population'!$A694,'Resin Fractions'!$A$24:$A$41,0),MATCH('Waste Estimate from Population'!G$1,'Resin Fractions'!$A$24:$I$24,0)))*(VLOOKUP($A694,'Waste Per Capita'!$A$3:$C$18,3,FALSE))*$C694</f>
        <v>51914.322834754421</v>
      </c>
      <c r="H694" s="75">
        <f>(INDEX('Resin Fractions'!$A$24:$I$41,MATCH('Waste Estimate from Population'!$A694,'Resin Fractions'!$A$24:$A$41,0),MATCH('Waste Estimate from Population'!H$1,'Resin Fractions'!$A$24:$I$24,0)))*(VLOOKUP($A694,'Waste Per Capita'!$A$3:$C$18,3,FALSE))*$C694</f>
        <v>3078.6603213378767</v>
      </c>
      <c r="I694" s="75">
        <f>(INDEX('Resin Fractions'!$A$24:$I$41,MATCH('Waste Estimate from Population'!$A694,'Resin Fractions'!$A$24:$A$41,0),MATCH('Waste Estimate from Population'!I$1,'Resin Fractions'!$A$24:$I$24,0)))*(VLOOKUP($A694,'Waste Per Capita'!$A$3:$C$18,3,FALSE))*$C694</f>
        <v>8913.6258459855762</v>
      </c>
      <c r="J694" s="75">
        <f>(INDEX('Resin Fractions'!$A$24:$I$41,MATCH('Waste Estimate from Population'!$A694,'Resin Fractions'!$A$24:$A$41,0),MATCH('Waste Estimate from Population'!J$1,'Resin Fractions'!$A$24:$I$24,0)))*(VLOOKUP($A694,'Waste Per Capita'!$A$3:$C$18,3,FALSE))*$C694</f>
        <v>17924.159851563552</v>
      </c>
      <c r="K694" s="75">
        <f>(INDEX('Resin Fractions'!$A$24:$I$41,MATCH('Waste Estimate from Population'!$A694,'Resin Fractions'!$A$24:$A$41,0),MATCH('Waste Estimate from Population'!K$1,'Resin Fractions'!$A$24:$I$24,0)))*(VLOOKUP($A694,'Waste Per Capita'!$A$3:$C$18,3,FALSE))*$C694</f>
        <v>154698.89477328843</v>
      </c>
    </row>
    <row r="695" spans="1:11" x14ac:dyDescent="0.2">
      <c r="A695" s="13">
        <v>2009</v>
      </c>
      <c r="B695" s="68" t="s">
        <v>127</v>
      </c>
      <c r="C695" s="72">
        <v>260892</v>
      </c>
      <c r="D695" s="75">
        <f>(INDEX('Resin Fractions'!$A$24:$I$41,MATCH('Waste Estimate from Population'!$A695,'Resin Fractions'!$A$24:$A$41,0),MATCH('Waste Estimate from Population'!D$1,'Resin Fractions'!$A$24:$I$24,0)))*(VLOOKUP($A695,'Waste Per Capita'!$A$3:$C$18,3,FALSE))*$C695</f>
        <v>1973.6919974558443</v>
      </c>
      <c r="E695" s="75">
        <f>(INDEX('Resin Fractions'!$A$24:$I$41,MATCH('Waste Estimate from Population'!$A695,'Resin Fractions'!$A$24:$A$41,0),MATCH('Waste Estimate from Population'!E$1,'Resin Fractions'!$A$24:$I$24,0)))*(VLOOKUP($A695,'Waste Per Capita'!$A$3:$C$18,3,FALSE))*$C695</f>
        <v>3689.2259754002725</v>
      </c>
      <c r="F695" s="75">
        <f>(INDEX('Resin Fractions'!$A$24:$I$41,MATCH('Waste Estimate from Population'!$A695,'Resin Fractions'!$A$24:$A$41,0),MATCH('Waste Estimate from Population'!F$1,'Resin Fractions'!$A$24:$I$24,0)))*(VLOOKUP($A695,'Waste Per Capita'!$A$3:$C$18,3,FALSE))*$C695</f>
        <v>5094.5899930768146</v>
      </c>
      <c r="G695" s="75">
        <f>(INDEX('Resin Fractions'!$A$24:$I$41,MATCH('Waste Estimate from Population'!$A695,'Resin Fractions'!$A$24:$A$41,0),MATCH('Waste Estimate from Population'!G$1,'Resin Fractions'!$A$24:$I$24,0)))*(VLOOKUP($A695,'Waste Per Capita'!$A$3:$C$18,3,FALSE))*$C695</f>
        <v>7664.1018880699394</v>
      </c>
      <c r="H695" s="75">
        <f>(INDEX('Resin Fractions'!$A$24:$I$41,MATCH('Waste Estimate from Population'!$A695,'Resin Fractions'!$A$24:$A$41,0),MATCH('Waste Estimate from Population'!H$1,'Resin Fractions'!$A$24:$I$24,0)))*(VLOOKUP($A695,'Waste Per Capita'!$A$3:$C$18,3,FALSE))*$C695</f>
        <v>454.50205440598893</v>
      </c>
      <c r="I695" s="75">
        <f>(INDEX('Resin Fractions'!$A$24:$I$41,MATCH('Waste Estimate from Population'!$A695,'Resin Fractions'!$A$24:$A$41,0),MATCH('Waste Estimate from Population'!I$1,'Resin Fractions'!$A$24:$I$24,0)))*(VLOOKUP($A695,'Waste Per Capita'!$A$3:$C$18,3,FALSE))*$C695</f>
        <v>1315.9169367038944</v>
      </c>
      <c r="J695" s="75">
        <f>(INDEX('Resin Fractions'!$A$24:$I$41,MATCH('Waste Estimate from Population'!$A695,'Resin Fractions'!$A$24:$A$41,0),MATCH('Waste Estimate from Population'!J$1,'Resin Fractions'!$A$24:$I$24,0)))*(VLOOKUP($A695,'Waste Per Capita'!$A$3:$C$18,3,FALSE))*$C695</f>
        <v>2646.1404071030383</v>
      </c>
      <c r="K695" s="75">
        <f>(INDEX('Resin Fractions'!$A$24:$I$41,MATCH('Waste Estimate from Population'!$A695,'Resin Fractions'!$A$24:$A$41,0),MATCH('Waste Estimate from Population'!K$1,'Resin Fractions'!$A$24:$I$24,0)))*(VLOOKUP($A695,'Waste Per Capita'!$A$3:$C$18,3,FALSE))*$C695</f>
        <v>22838.169252215797</v>
      </c>
    </row>
    <row r="696" spans="1:11" x14ac:dyDescent="0.2">
      <c r="A696" s="13">
        <v>2009</v>
      </c>
      <c r="B696" s="68" t="s">
        <v>128</v>
      </c>
      <c r="C696" s="72">
        <v>176756</v>
      </c>
      <c r="D696" s="75">
        <f>(INDEX('Resin Fractions'!$A$24:$I$41,MATCH('Waste Estimate from Population'!$A696,'Resin Fractions'!$A$24:$A$41,0),MATCH('Waste Estimate from Population'!D$1,'Resin Fractions'!$A$24:$I$24,0)))*(VLOOKUP($A696,'Waste Per Capita'!$A$3:$C$18,3,FALSE))*$C696</f>
        <v>1337.1889621080954</v>
      </c>
      <c r="E696" s="75">
        <f>(INDEX('Resin Fractions'!$A$24:$I$41,MATCH('Waste Estimate from Population'!$A696,'Resin Fractions'!$A$24:$A$41,0),MATCH('Waste Estimate from Population'!E$1,'Resin Fractions'!$A$24:$I$24,0)))*(VLOOKUP($A696,'Waste Per Capita'!$A$3:$C$18,3,FALSE))*$C696</f>
        <v>2499.4742134977332</v>
      </c>
      <c r="F696" s="75">
        <f>(INDEX('Resin Fractions'!$A$24:$I$41,MATCH('Waste Estimate from Population'!$A696,'Resin Fractions'!$A$24:$A$41,0),MATCH('Waste Estimate from Population'!F$1,'Resin Fractions'!$A$24:$I$24,0)))*(VLOOKUP($A696,'Waste Per Capita'!$A$3:$C$18,3,FALSE))*$C696</f>
        <v>3451.6173313719296</v>
      </c>
      <c r="G696" s="75">
        <f>(INDEX('Resin Fractions'!$A$24:$I$41,MATCH('Waste Estimate from Population'!$A696,'Resin Fractions'!$A$24:$A$41,0),MATCH('Waste Estimate from Population'!G$1,'Resin Fractions'!$A$24:$I$24,0)))*(VLOOKUP($A696,'Waste Per Capita'!$A$3:$C$18,3,FALSE))*$C696</f>
        <v>5192.4780879739137</v>
      </c>
      <c r="H696" s="75">
        <f>(INDEX('Resin Fractions'!$A$24:$I$41,MATCH('Waste Estimate from Population'!$A696,'Resin Fractions'!$A$24:$A$41,0),MATCH('Waste Estimate from Population'!H$1,'Resin Fractions'!$A$24:$I$24,0)))*(VLOOKUP($A696,'Waste Per Capita'!$A$3:$C$18,3,FALSE))*$C696</f>
        <v>307.92805118050757</v>
      </c>
      <c r="I696" s="75">
        <f>(INDEX('Resin Fractions'!$A$24:$I$41,MATCH('Waste Estimate from Population'!$A696,'Resin Fractions'!$A$24:$A$41,0),MATCH('Waste Estimate from Population'!I$1,'Resin Fractions'!$A$24:$I$24,0)))*(VLOOKUP($A696,'Waste Per Capita'!$A$3:$C$18,3,FALSE))*$C696</f>
        <v>891.5421479540712</v>
      </c>
      <c r="J696" s="75">
        <f>(INDEX('Resin Fractions'!$A$24:$I$41,MATCH('Waste Estimate from Population'!$A696,'Resin Fractions'!$A$24:$A$41,0),MATCH('Waste Estimate from Population'!J$1,'Resin Fractions'!$A$24:$I$24,0)))*(VLOOKUP($A696,'Waste Per Capita'!$A$3:$C$18,3,FALSE))*$C696</f>
        <v>1792.7770640644585</v>
      </c>
      <c r="K696" s="75">
        <f>(INDEX('Resin Fractions'!$A$24:$I$41,MATCH('Waste Estimate from Population'!$A696,'Resin Fractions'!$A$24:$A$41,0),MATCH('Waste Estimate from Population'!K$1,'Resin Fractions'!$A$24:$I$24,0)))*(VLOOKUP($A696,'Waste Per Capita'!$A$3:$C$18,3,FALSE))*$C696</f>
        <v>15473.005858150711</v>
      </c>
    </row>
    <row r="697" spans="1:11" x14ac:dyDescent="0.2">
      <c r="A697" s="13">
        <v>2009</v>
      </c>
      <c r="B697" s="68" t="s">
        <v>129</v>
      </c>
      <c r="C697" s="72">
        <v>3264</v>
      </c>
      <c r="D697" s="75">
        <f>(INDEX('Resin Fractions'!$A$24:$I$41,MATCH('Waste Estimate from Population'!$A697,'Resin Fractions'!$A$24:$A$41,0),MATCH('Waste Estimate from Population'!D$1,'Resin Fractions'!$A$24:$I$24,0)))*(VLOOKUP($A697,'Waste Per Capita'!$A$3:$C$18,3,FALSE))*$C697</f>
        <v>24.692710699047407</v>
      </c>
      <c r="E697" s="75">
        <f>(INDEX('Resin Fractions'!$A$24:$I$41,MATCH('Waste Estimate from Population'!$A697,'Resin Fractions'!$A$24:$A$41,0),MATCH('Waste Estimate from Population'!E$1,'Resin Fractions'!$A$24:$I$24,0)))*(VLOOKUP($A697,'Waste Per Capita'!$A$3:$C$18,3,FALSE))*$C697</f>
        <v>46.155626020370455</v>
      </c>
      <c r="F697" s="75">
        <f>(INDEX('Resin Fractions'!$A$24:$I$41,MATCH('Waste Estimate from Population'!$A697,'Resin Fractions'!$A$24:$A$41,0),MATCH('Waste Estimate from Population'!F$1,'Resin Fractions'!$A$24:$I$24,0)))*(VLOOKUP($A697,'Waste Per Capita'!$A$3:$C$18,3,FALSE))*$C697</f>
        <v>63.738028522924139</v>
      </c>
      <c r="G697" s="75">
        <f>(INDEX('Resin Fractions'!$A$24:$I$41,MATCH('Waste Estimate from Population'!$A697,'Resin Fractions'!$A$24:$A$41,0),MATCH('Waste Estimate from Population'!G$1,'Resin Fractions'!$A$24:$I$24,0)))*(VLOOKUP($A697,'Waste Per Capita'!$A$3:$C$18,3,FALSE))*$C697</f>
        <v>95.884996713813706</v>
      </c>
      <c r="H697" s="75">
        <f>(INDEX('Resin Fractions'!$A$24:$I$41,MATCH('Waste Estimate from Population'!$A697,'Resin Fractions'!$A$24:$A$41,0),MATCH('Waste Estimate from Population'!H$1,'Resin Fractions'!$A$24:$I$24,0)))*(VLOOKUP($A697,'Waste Per Capita'!$A$3:$C$18,3,FALSE))*$C697</f>
        <v>5.6862406880285636</v>
      </c>
      <c r="I697" s="75">
        <f>(INDEX('Resin Fractions'!$A$24:$I$41,MATCH('Waste Estimate from Population'!$A697,'Resin Fractions'!$A$24:$A$41,0),MATCH('Waste Estimate from Population'!I$1,'Resin Fractions'!$A$24:$I$24,0)))*(VLOOKUP($A697,'Waste Per Capita'!$A$3:$C$18,3,FALSE))*$C697</f>
        <v>16.46333686506873</v>
      </c>
      <c r="J697" s="75">
        <f>(INDEX('Resin Fractions'!$A$24:$I$41,MATCH('Waste Estimate from Population'!$A697,'Resin Fractions'!$A$24:$A$41,0),MATCH('Waste Estimate from Population'!J$1,'Resin Fractions'!$A$24:$I$24,0)))*(VLOOKUP($A697,'Waste Per Capita'!$A$3:$C$18,3,FALSE))*$C697</f>
        <v>33.105661686768158</v>
      </c>
      <c r="K697" s="75">
        <f>(INDEX('Resin Fractions'!$A$24:$I$41,MATCH('Waste Estimate from Population'!$A697,'Resin Fractions'!$A$24:$A$41,0),MATCH('Waste Estimate from Population'!K$1,'Resin Fractions'!$A$24:$I$24,0)))*(VLOOKUP($A697,'Waste Per Capita'!$A$3:$C$18,3,FALSE))*$C697</f>
        <v>285.72660119602119</v>
      </c>
    </row>
    <row r="698" spans="1:11" x14ac:dyDescent="0.2">
      <c r="A698" s="13">
        <v>2009</v>
      </c>
      <c r="B698" s="68" t="s">
        <v>130</v>
      </c>
      <c r="C698" s="72">
        <v>44996</v>
      </c>
      <c r="D698" s="75">
        <f>(INDEX('Resin Fractions'!$A$24:$I$41,MATCH('Waste Estimate from Population'!$A698,'Resin Fractions'!$A$24:$A$41,0),MATCH('Waste Estimate from Population'!D$1,'Resin Fractions'!$A$24:$I$24,0)))*(VLOOKUP($A698,'Waste Per Capita'!$A$3:$C$18,3,FALSE))*$C698</f>
        <v>340.40233168331406</v>
      </c>
      <c r="E698" s="75">
        <f>(INDEX('Resin Fractions'!$A$24:$I$41,MATCH('Waste Estimate from Population'!$A698,'Resin Fractions'!$A$24:$A$41,0),MATCH('Waste Estimate from Population'!E$1,'Resin Fractions'!$A$24:$I$24,0)))*(VLOOKUP($A698,'Waste Per Capita'!$A$3:$C$18,3,FALSE))*$C698</f>
        <v>636.2801925283668</v>
      </c>
      <c r="F698" s="75">
        <f>(INDEX('Resin Fractions'!$A$24:$I$41,MATCH('Waste Estimate from Population'!$A698,'Resin Fractions'!$A$24:$A$41,0),MATCH('Waste Estimate from Population'!F$1,'Resin Fractions'!$A$24:$I$24,0)))*(VLOOKUP($A698,'Waste Per Capita'!$A$3:$C$18,3,FALSE))*$C698</f>
        <v>878.66309173330103</v>
      </c>
      <c r="G698" s="75">
        <f>(INDEX('Resin Fractions'!$A$24:$I$41,MATCH('Waste Estimate from Population'!$A698,'Resin Fractions'!$A$24:$A$41,0),MATCH('Waste Estimate from Population'!G$1,'Resin Fractions'!$A$24:$I$24,0)))*(VLOOKUP($A698,'Waste Per Capita'!$A$3:$C$18,3,FALSE))*$C698</f>
        <v>1321.8263823942284</v>
      </c>
      <c r="H698" s="75">
        <f>(INDEX('Resin Fractions'!$A$24:$I$41,MATCH('Waste Estimate from Population'!$A698,'Resin Fractions'!$A$24:$A$41,0),MATCH('Waste Estimate from Population'!H$1,'Resin Fractions'!$A$24:$I$24,0)))*(VLOOKUP($A698,'Waste Per Capita'!$A$3:$C$18,3,FALSE))*$C698</f>
        <v>78.387893994648664</v>
      </c>
      <c r="I698" s="75">
        <f>(INDEX('Resin Fractions'!$A$24:$I$41,MATCH('Waste Estimate from Population'!$A698,'Resin Fractions'!$A$24:$A$41,0),MATCH('Waste Estimate from Population'!I$1,'Resin Fractions'!$A$24:$I$24,0)))*(VLOOKUP($A698,'Waste Per Capita'!$A$3:$C$18,3,FALSE))*$C698</f>
        <v>226.95597597445851</v>
      </c>
      <c r="J698" s="75">
        <f>(INDEX('Resin Fractions'!$A$24:$I$41,MATCH('Waste Estimate from Population'!$A698,'Resin Fractions'!$A$24:$A$41,0),MATCH('Waste Estimate from Population'!J$1,'Resin Fractions'!$A$24:$I$24,0)))*(VLOOKUP($A698,'Waste Per Capita'!$A$3:$C$18,3,FALSE))*$C698</f>
        <v>456.37939744418503</v>
      </c>
      <c r="K698" s="75">
        <f>(INDEX('Resin Fractions'!$A$24:$I$41,MATCH('Waste Estimate from Population'!$A698,'Resin Fractions'!$A$24:$A$41,0),MATCH('Waste Estimate from Population'!K$1,'Resin Fractions'!$A$24:$I$24,0)))*(VLOOKUP($A698,'Waste Per Capita'!$A$3:$C$18,3,FALSE))*$C698</f>
        <v>3938.8952657525028</v>
      </c>
    </row>
    <row r="699" spans="1:11" x14ac:dyDescent="0.2">
      <c r="A699" s="13">
        <v>2009</v>
      </c>
      <c r="B699" s="68" t="s">
        <v>131</v>
      </c>
      <c r="C699" s="72">
        <v>412832</v>
      </c>
      <c r="D699" s="75">
        <f>(INDEX('Resin Fractions'!$A$24:$I$41,MATCH('Waste Estimate from Population'!$A699,'Resin Fractions'!$A$24:$A$41,0),MATCH('Waste Estimate from Population'!D$1,'Resin Fractions'!$A$24:$I$24,0)))*(VLOOKUP($A699,'Waste Per Capita'!$A$3:$C$18,3,FALSE))*$C699</f>
        <v>3123.1437326314763</v>
      </c>
      <c r="E699" s="75">
        <f>(INDEX('Resin Fractions'!$A$24:$I$41,MATCH('Waste Estimate from Population'!$A699,'Resin Fractions'!$A$24:$A$41,0),MATCH('Waste Estimate from Population'!E$1,'Resin Fractions'!$A$24:$I$24,0)))*(VLOOKUP($A699,'Waste Per Capita'!$A$3:$C$18,3,FALSE))*$C699</f>
        <v>5837.7816793019538</v>
      </c>
      <c r="F699" s="75">
        <f>(INDEX('Resin Fractions'!$A$24:$I$41,MATCH('Waste Estimate from Population'!$A699,'Resin Fractions'!$A$24:$A$41,0),MATCH('Waste Estimate from Population'!F$1,'Resin Fractions'!$A$24:$I$24,0)))*(VLOOKUP($A699,'Waste Per Capita'!$A$3:$C$18,3,FALSE))*$C699</f>
        <v>8061.6108428847483</v>
      </c>
      <c r="G699" s="75">
        <f>(INDEX('Resin Fractions'!$A$24:$I$41,MATCH('Waste Estimate from Population'!$A699,'Resin Fractions'!$A$24:$A$41,0),MATCH('Waste Estimate from Population'!G$1,'Resin Fractions'!$A$24:$I$24,0)))*(VLOOKUP($A699,'Waste Per Capita'!$A$3:$C$18,3,FALSE))*$C699</f>
        <v>12127.571986322651</v>
      </c>
      <c r="H699" s="75">
        <f>(INDEX('Resin Fractions'!$A$24:$I$41,MATCH('Waste Estimate from Population'!$A699,'Resin Fractions'!$A$24:$A$41,0),MATCH('Waste Estimate from Population'!H$1,'Resin Fractions'!$A$24:$I$24,0)))*(VLOOKUP($A699,'Waste Per Capita'!$A$3:$C$18,3,FALSE))*$C699</f>
        <v>719.19795212016174</v>
      </c>
      <c r="I699" s="75">
        <f>(INDEX('Resin Fractions'!$A$24:$I$41,MATCH('Waste Estimate from Population'!$A699,'Resin Fractions'!$A$24:$A$41,0),MATCH('Waste Estimate from Population'!I$1,'Resin Fractions'!$A$24:$I$24,0)))*(VLOOKUP($A699,'Waste Per Capita'!$A$3:$C$18,3,FALSE))*$C699</f>
        <v>2082.2893029044285</v>
      </c>
      <c r="J699" s="75">
        <f>(INDEX('Resin Fractions'!$A$24:$I$41,MATCH('Waste Estimate from Population'!$A699,'Resin Fractions'!$A$24:$A$41,0),MATCH('Waste Estimate from Population'!J$1,'Resin Fractions'!$A$24:$I$24,0)))*(VLOOKUP($A699,'Waste Per Capita'!$A$3:$C$18,3,FALSE))*$C699</f>
        <v>4187.2170727548628</v>
      </c>
      <c r="K699" s="75">
        <f>(INDEX('Resin Fractions'!$A$24:$I$41,MATCH('Waste Estimate from Population'!$A699,'Resin Fractions'!$A$24:$A$41,0),MATCH('Waste Estimate from Population'!K$1,'Resin Fractions'!$A$24:$I$24,0)))*(VLOOKUP($A699,'Waste Per Capita'!$A$3:$C$18,3,FALSE))*$C699</f>
        <v>36138.812568920286</v>
      </c>
    </row>
    <row r="700" spans="1:11" x14ac:dyDescent="0.2">
      <c r="A700" s="13">
        <v>2009</v>
      </c>
      <c r="B700" s="68" t="s">
        <v>132</v>
      </c>
      <c r="C700" s="72">
        <v>478622</v>
      </c>
      <c r="D700" s="75">
        <f>(INDEX('Resin Fractions'!$A$24:$I$41,MATCH('Waste Estimate from Population'!$A700,'Resin Fractions'!$A$24:$A$41,0),MATCH('Waste Estimate from Population'!D$1,'Resin Fractions'!$A$24:$I$24,0)))*(VLOOKUP($A700,'Waste Per Capita'!$A$3:$C$18,3,FALSE))*$C700</f>
        <v>3620.8561826591504</v>
      </c>
      <c r="E700" s="75">
        <f>(INDEX('Resin Fractions'!$A$24:$I$41,MATCH('Waste Estimate from Population'!$A700,'Resin Fractions'!$A$24:$A$41,0),MATCH('Waste Estimate from Population'!E$1,'Resin Fractions'!$A$24:$I$24,0)))*(VLOOKUP($A700,'Waste Per Capita'!$A$3:$C$18,3,FALSE))*$C700</f>
        <v>6768.1060162750455</v>
      </c>
      <c r="F700" s="75">
        <f>(INDEX('Resin Fractions'!$A$24:$I$41,MATCH('Waste Estimate from Population'!$A700,'Resin Fractions'!$A$24:$A$41,0),MATCH('Waste Estimate from Population'!F$1,'Resin Fractions'!$A$24:$I$24,0)))*(VLOOKUP($A700,'Waste Per Capita'!$A$3:$C$18,3,FALSE))*$C700</f>
        <v>9346.3304802999373</v>
      </c>
      <c r="G700" s="75">
        <f>(INDEX('Resin Fractions'!$A$24:$I$41,MATCH('Waste Estimate from Population'!$A700,'Resin Fractions'!$A$24:$A$41,0),MATCH('Waste Estimate from Population'!G$1,'Resin Fractions'!$A$24:$I$24,0)))*(VLOOKUP($A700,'Waste Per Capita'!$A$3:$C$18,3,FALSE))*$C700</f>
        <v>14060.25395133546</v>
      </c>
      <c r="H700" s="75">
        <f>(INDEX('Resin Fractions'!$A$24:$I$41,MATCH('Waste Estimate from Population'!$A700,'Resin Fractions'!$A$24:$A$41,0),MATCH('Waste Estimate from Population'!H$1,'Resin Fractions'!$A$24:$I$24,0)))*(VLOOKUP($A700,'Waste Per Capita'!$A$3:$C$18,3,FALSE))*$C700</f>
        <v>833.8112409882375</v>
      </c>
      <c r="I700" s="75">
        <f>(INDEX('Resin Fractions'!$A$24:$I$41,MATCH('Waste Estimate from Population'!$A700,'Resin Fractions'!$A$24:$A$41,0),MATCH('Waste Estimate from Population'!I$1,'Resin Fractions'!$A$24:$I$24,0)))*(VLOOKUP($A700,'Waste Per Capita'!$A$3:$C$18,3,FALSE))*$C700</f>
        <v>2414.1284365909701</v>
      </c>
      <c r="J700" s="75">
        <f>(INDEX('Resin Fractions'!$A$24:$I$41,MATCH('Waste Estimate from Population'!$A700,'Resin Fractions'!$A$24:$A$41,0),MATCH('Waste Estimate from Population'!J$1,'Resin Fractions'!$A$24:$I$24,0)))*(VLOOKUP($A700,'Waste Per Capita'!$A$3:$C$18,3,FALSE))*$C700</f>
        <v>4854.5030661287828</v>
      </c>
      <c r="K700" s="75">
        <f>(INDEX('Resin Fractions'!$A$24:$I$41,MATCH('Waste Estimate from Population'!$A700,'Resin Fractions'!$A$24:$A$41,0),MATCH('Waste Estimate from Population'!K$1,'Resin Fractions'!$A$24:$I$24,0)))*(VLOOKUP($A700,'Waste Per Capita'!$A$3:$C$18,3,FALSE))*$C700</f>
        <v>41897.989374277589</v>
      </c>
    </row>
    <row r="701" spans="1:11" x14ac:dyDescent="0.2">
      <c r="A701" s="13">
        <v>2009</v>
      </c>
      <c r="B701" s="68" t="s">
        <v>133</v>
      </c>
      <c r="C701" s="72">
        <v>511226</v>
      </c>
      <c r="D701" s="75">
        <f>(INDEX('Resin Fractions'!$A$24:$I$41,MATCH('Waste Estimate from Population'!$A701,'Resin Fractions'!$A$24:$A$41,0),MATCH('Waste Estimate from Population'!D$1,'Resin Fractions'!$A$24:$I$24,0)))*(VLOOKUP($A701,'Waste Per Capita'!$A$3:$C$18,3,FALSE))*$C701</f>
        <v>3867.5109435757381</v>
      </c>
      <c r="E701" s="75">
        <f>(INDEX('Resin Fractions'!$A$24:$I$41,MATCH('Waste Estimate from Population'!$A701,'Resin Fractions'!$A$24:$A$41,0),MATCH('Waste Estimate from Population'!E$1,'Resin Fractions'!$A$24:$I$24,0)))*(VLOOKUP($A701,'Waste Per Capita'!$A$3:$C$18,3,FALSE))*$C701</f>
        <v>7229.1532070741141</v>
      </c>
      <c r="F701" s="75">
        <f>(INDEX('Resin Fractions'!$A$24:$I$41,MATCH('Waste Estimate from Population'!$A701,'Resin Fractions'!$A$24:$A$41,0),MATCH('Waste Estimate from Population'!F$1,'Resin Fractions'!$A$24:$I$24,0)))*(VLOOKUP($A701,'Waste Per Capita'!$A$3:$C$18,3,FALSE))*$C701</f>
        <v>9983.0077725675292</v>
      </c>
      <c r="G701" s="75">
        <f>(INDEX('Resin Fractions'!$A$24:$I$41,MATCH('Waste Estimate from Population'!$A701,'Resin Fractions'!$A$24:$A$41,0),MATCH('Waste Estimate from Population'!G$1,'Resin Fractions'!$A$24:$I$24,0)))*(VLOOKUP($A701,'Waste Per Capita'!$A$3:$C$18,3,FALSE))*$C701</f>
        <v>15018.046363362782</v>
      </c>
      <c r="H701" s="75">
        <f>(INDEX('Resin Fractions'!$A$24:$I$41,MATCH('Waste Estimate from Population'!$A701,'Resin Fractions'!$A$24:$A$41,0),MATCH('Waste Estimate from Population'!H$1,'Resin Fractions'!$A$24:$I$24,0)))*(VLOOKUP($A701,'Waste Per Capita'!$A$3:$C$18,3,FALSE))*$C701</f>
        <v>890.61093197858156</v>
      </c>
      <c r="I701" s="75">
        <f>(INDEX('Resin Fractions'!$A$24:$I$41,MATCH('Waste Estimate from Population'!$A701,'Resin Fractions'!$A$24:$A$41,0),MATCH('Waste Estimate from Population'!I$1,'Resin Fractions'!$A$24:$I$24,0)))*(VLOOKUP($A701,'Waste Per Capita'!$A$3:$C$18,3,FALSE))*$C701</f>
        <v>2578.5802243203516</v>
      </c>
      <c r="J701" s="75">
        <f>(INDEX('Resin Fractions'!$A$24:$I$41,MATCH('Waste Estimate from Population'!$A701,'Resin Fractions'!$A$24:$A$41,0),MATCH('Waste Estimate from Population'!J$1,'Resin Fractions'!$A$24:$I$24,0)))*(VLOOKUP($A701,'Waste Per Capita'!$A$3:$C$18,3,FALSE))*$C701</f>
        <v>5185.194547021978</v>
      </c>
      <c r="K701" s="75">
        <f>(INDEX('Resin Fractions'!$A$24:$I$41,MATCH('Waste Estimate from Population'!$A701,'Resin Fractions'!$A$24:$A$41,0),MATCH('Waste Estimate from Population'!K$1,'Resin Fractions'!$A$24:$I$24,0)))*(VLOOKUP($A701,'Waste Per Capita'!$A$3:$C$18,3,FALSE))*$C701</f>
        <v>44752.103989901079</v>
      </c>
    </row>
    <row r="702" spans="1:11" x14ac:dyDescent="0.2">
      <c r="A702" s="13">
        <v>2009</v>
      </c>
      <c r="B702" s="68" t="s">
        <v>134</v>
      </c>
      <c r="C702" s="72">
        <v>93918</v>
      </c>
      <c r="D702" s="75">
        <f>(INDEX('Resin Fractions'!$A$24:$I$41,MATCH('Waste Estimate from Population'!$A702,'Resin Fractions'!$A$24:$A$41,0),MATCH('Waste Estimate from Population'!D$1,'Resin Fractions'!$A$24:$I$24,0)))*(VLOOKUP($A702,'Waste Per Capita'!$A$3:$C$18,3,FALSE))*$C702</f>
        <v>710.50551575770044</v>
      </c>
      <c r="E702" s="75">
        <f>(INDEX('Resin Fractions'!$A$24:$I$41,MATCH('Waste Estimate from Population'!$A702,'Resin Fractions'!$A$24:$A$41,0),MATCH('Waste Estimate from Population'!E$1,'Resin Fractions'!$A$24:$I$24,0)))*(VLOOKUP($A702,'Waste Per Capita'!$A$3:$C$18,3,FALSE))*$C702</f>
        <v>1328.0772317956962</v>
      </c>
      <c r="F702" s="75">
        <f>(INDEX('Resin Fractions'!$A$24:$I$41,MATCH('Waste Estimate from Population'!$A702,'Resin Fractions'!$A$24:$A$41,0),MATCH('Waste Estimate from Population'!F$1,'Resin Fractions'!$A$24:$I$24,0)))*(VLOOKUP($A702,'Waste Per Capita'!$A$3:$C$18,3,FALSE))*$C702</f>
        <v>1833.9914714509771</v>
      </c>
      <c r="G702" s="75">
        <f>(INDEX('Resin Fractions'!$A$24:$I$41,MATCH('Waste Estimate from Population'!$A702,'Resin Fractions'!$A$24:$A$41,0),MATCH('Waste Estimate from Population'!G$1,'Resin Fractions'!$A$24:$I$24,0)))*(VLOOKUP($A702,'Waste Per Capita'!$A$3:$C$18,3,FALSE))*$C702</f>
        <v>2758.9850249289079</v>
      </c>
      <c r="H702" s="75">
        <f>(INDEX('Resin Fractions'!$A$24:$I$41,MATCH('Waste Estimate from Population'!$A702,'Resin Fractions'!$A$24:$A$41,0),MATCH('Waste Estimate from Population'!H$1,'Resin Fractions'!$A$24:$I$24,0)))*(VLOOKUP($A702,'Waste Per Capita'!$A$3:$C$18,3,FALSE))*$C702</f>
        <v>163.61530420902776</v>
      </c>
      <c r="I702" s="75">
        <f>(INDEX('Resin Fractions'!$A$24:$I$41,MATCH('Waste Estimate from Population'!$A702,'Resin Fractions'!$A$24:$A$41,0),MATCH('Waste Estimate from Population'!I$1,'Resin Fractions'!$A$24:$I$24,0)))*(VLOOKUP($A702,'Waste Per Capita'!$A$3:$C$18,3,FALSE))*$C702</f>
        <v>473.71436020022213</v>
      </c>
      <c r="J702" s="75">
        <f>(INDEX('Resin Fractions'!$A$24:$I$41,MATCH('Waste Estimate from Population'!$A702,'Resin Fractions'!$A$24:$A$41,0),MATCH('Waste Estimate from Population'!J$1,'Resin Fractions'!$A$24:$I$24,0)))*(VLOOKUP($A702,'Waste Per Capita'!$A$3:$C$18,3,FALSE))*$C702</f>
        <v>952.57890143930501</v>
      </c>
      <c r="K702" s="75">
        <f>(INDEX('Resin Fractions'!$A$24:$I$41,MATCH('Waste Estimate from Population'!$A702,'Resin Fractions'!$A$24:$A$41,0),MATCH('Waste Estimate from Population'!K$1,'Resin Fractions'!$A$24:$I$24,0)))*(VLOOKUP($A702,'Waste Per Capita'!$A$3:$C$18,3,FALSE))*$C702</f>
        <v>8221.4678097818378</v>
      </c>
    </row>
    <row r="703" spans="1:11" x14ac:dyDescent="0.2">
      <c r="A703" s="13">
        <v>2009</v>
      </c>
      <c r="B703" s="68" t="s">
        <v>135</v>
      </c>
      <c r="C703" s="72">
        <v>62921</v>
      </c>
      <c r="D703" s="75">
        <f>(INDEX('Resin Fractions'!$A$24:$I$41,MATCH('Waste Estimate from Population'!$A703,'Resin Fractions'!$A$24:$A$41,0),MATCH('Waste Estimate from Population'!D$1,'Resin Fractions'!$A$24:$I$24,0)))*(VLOOKUP($A703,'Waste Per Capita'!$A$3:$C$18,3,FALSE))*$C703</f>
        <v>476.00798097265988</v>
      </c>
      <c r="E703" s="75">
        <f>(INDEX('Resin Fractions'!$A$24:$I$41,MATCH('Waste Estimate from Population'!$A703,'Resin Fractions'!$A$24:$A$41,0),MATCH('Waste Estimate from Population'!E$1,'Resin Fractions'!$A$24:$I$24,0)))*(VLOOKUP($A703,'Waste Per Capita'!$A$3:$C$18,3,FALSE))*$C703</f>
        <v>889.75433358692692</v>
      </c>
      <c r="F703" s="75">
        <f>(INDEX('Resin Fractions'!$A$24:$I$41,MATCH('Waste Estimate from Population'!$A703,'Resin Fractions'!$A$24:$A$41,0),MATCH('Waste Estimate from Population'!F$1,'Resin Fractions'!$A$24:$I$24,0)))*(VLOOKUP($A703,'Waste Per Capita'!$A$3:$C$18,3,FALSE))*$C703</f>
        <v>1228.6950038881464</v>
      </c>
      <c r="G703" s="75">
        <f>(INDEX('Resin Fractions'!$A$24:$I$41,MATCH('Waste Estimate from Population'!$A703,'Resin Fractions'!$A$24:$A$41,0),MATCH('Waste Estimate from Population'!G$1,'Resin Fractions'!$A$24:$I$24,0)))*(VLOOKUP($A703,'Waste Per Capita'!$A$3:$C$18,3,FALSE))*$C703</f>
        <v>1848.4006979870931</v>
      </c>
      <c r="H703" s="75">
        <f>(INDEX('Resin Fractions'!$A$24:$I$41,MATCH('Waste Estimate from Population'!$A703,'Resin Fractions'!$A$24:$A$41,0),MATCH('Waste Estimate from Population'!H$1,'Resin Fractions'!$A$24:$I$24,0)))*(VLOOKUP($A703,'Waste Per Capita'!$A$3:$C$18,3,FALSE))*$C703</f>
        <v>109.61518086134964</v>
      </c>
      <c r="I703" s="75">
        <f>(INDEX('Resin Fractions'!$A$24:$I$41,MATCH('Waste Estimate from Population'!$A703,'Resin Fractions'!$A$24:$A$41,0),MATCH('Waste Estimate from Population'!I$1,'Resin Fractions'!$A$24:$I$24,0)))*(VLOOKUP($A703,'Waste Per Capita'!$A$3:$C$18,3,FALSE))*$C703</f>
        <v>317.36814304135709</v>
      </c>
      <c r="J703" s="75">
        <f>(INDEX('Resin Fractions'!$A$24:$I$41,MATCH('Waste Estimate from Population'!$A703,'Resin Fractions'!$A$24:$A$41,0),MATCH('Waste Estimate from Population'!J$1,'Resin Fractions'!$A$24:$I$24,0)))*(VLOOKUP($A703,'Waste Per Capita'!$A$3:$C$18,3,FALSE))*$C703</f>
        <v>638.18668474054505</v>
      </c>
      <c r="K703" s="75">
        <f>(INDEX('Resin Fractions'!$A$24:$I$41,MATCH('Waste Estimate from Population'!$A703,'Resin Fractions'!$A$24:$A$41,0),MATCH('Waste Estimate from Population'!K$1,'Resin Fractions'!$A$24:$I$24,0)))*(VLOOKUP($A703,'Waste Per Capita'!$A$3:$C$18,3,FALSE))*$C703</f>
        <v>5508.0280250780788</v>
      </c>
    </row>
    <row r="704" spans="1:11" x14ac:dyDescent="0.2">
      <c r="A704" s="13">
        <v>2009</v>
      </c>
      <c r="B704" s="68" t="s">
        <v>136</v>
      </c>
      <c r="C704" s="72">
        <v>13750</v>
      </c>
      <c r="D704" s="75">
        <f>(INDEX('Resin Fractions'!$A$24:$I$41,MATCH('Waste Estimate from Population'!$A704,'Resin Fractions'!$A$24:$A$41,0),MATCH('Waste Estimate from Population'!D$1,'Resin Fractions'!$A$24:$I$24,0)))*(VLOOKUP($A704,'Waste Per Capita'!$A$3:$C$18,3,FALSE))*$C704</f>
        <v>104.02106988722483</v>
      </c>
      <c r="E704" s="75">
        <f>(INDEX('Resin Fractions'!$A$24:$I$41,MATCH('Waste Estimate from Population'!$A704,'Resin Fractions'!$A$24:$A$41,0),MATCH('Waste Estimate from Population'!E$1,'Resin Fractions'!$A$24:$I$24,0)))*(VLOOKUP($A704,'Waste Per Capita'!$A$3:$C$18,3,FALSE))*$C704</f>
        <v>194.43623093752873</v>
      </c>
      <c r="F704" s="75">
        <f>(INDEX('Resin Fractions'!$A$24:$I$41,MATCH('Waste Estimate from Population'!$A704,'Resin Fractions'!$A$24:$A$41,0),MATCH('Waste Estimate from Population'!F$1,'Resin Fractions'!$A$24:$I$24,0)))*(VLOOKUP($A704,'Waste Per Capita'!$A$3:$C$18,3,FALSE))*$C704</f>
        <v>268.50425618572513</v>
      </c>
      <c r="G704" s="75">
        <f>(INDEX('Resin Fractions'!$A$24:$I$41,MATCH('Waste Estimate from Population'!$A704,'Resin Fractions'!$A$24:$A$41,0),MATCH('Waste Estimate from Population'!G$1,'Resin Fractions'!$A$24:$I$24,0)))*(VLOOKUP($A704,'Waste Per Capita'!$A$3:$C$18,3,FALSE))*$C704</f>
        <v>403.92729926928257</v>
      </c>
      <c r="H704" s="75">
        <f>(INDEX('Resin Fractions'!$A$24:$I$41,MATCH('Waste Estimate from Population'!$A704,'Resin Fractions'!$A$24:$A$41,0),MATCH('Waste Estimate from Population'!H$1,'Resin Fractions'!$A$24:$I$24,0)))*(VLOOKUP($A704,'Waste Per Capita'!$A$3:$C$18,3,FALSE))*$C704</f>
        <v>23.953985741541896</v>
      </c>
      <c r="I704" s="75">
        <f>(INDEX('Resin Fractions'!$A$24:$I$41,MATCH('Waste Estimate from Population'!$A704,'Resin Fractions'!$A$24:$A$41,0),MATCH('Waste Estimate from Population'!I$1,'Resin Fractions'!$A$24:$I$24,0)))*(VLOOKUP($A704,'Waste Per Capita'!$A$3:$C$18,3,FALSE))*$C704</f>
        <v>69.353824109894319</v>
      </c>
      <c r="J704" s="75">
        <f>(INDEX('Resin Fractions'!$A$24:$I$41,MATCH('Waste Estimate from Population'!$A704,'Resin Fractions'!$A$24:$A$41,0),MATCH('Waste Estimate from Population'!J$1,'Resin Fractions'!$A$24:$I$24,0)))*(VLOOKUP($A704,'Waste Per Capita'!$A$3:$C$18,3,FALSE))*$C704</f>
        <v>139.46165692189405</v>
      </c>
      <c r="K704" s="75">
        <f>(INDEX('Resin Fractions'!$A$24:$I$41,MATCH('Waste Estimate from Population'!$A704,'Resin Fractions'!$A$24:$A$41,0),MATCH('Waste Estimate from Population'!K$1,'Resin Fractions'!$A$24:$I$24,0)))*(VLOOKUP($A704,'Waste Per Capita'!$A$3:$C$18,3,FALSE))*$C704</f>
        <v>1203.6583230530916</v>
      </c>
    </row>
    <row r="705" spans="1:11" x14ac:dyDescent="0.2">
      <c r="A705" s="13">
        <v>2009</v>
      </c>
      <c r="B705" s="68" t="s">
        <v>137</v>
      </c>
      <c r="C705" s="72">
        <v>434933</v>
      </c>
      <c r="D705" s="75">
        <f>(INDEX('Resin Fractions'!$A$24:$I$41,MATCH('Waste Estimate from Population'!$A705,'Resin Fractions'!$A$24:$A$41,0),MATCH('Waste Estimate from Population'!D$1,'Resin Fractions'!$A$24:$I$24,0)))*(VLOOKUP($A705,'Waste Per Capita'!$A$3:$C$18,3,FALSE))*$C705</f>
        <v>3290.3415264916621</v>
      </c>
      <c r="E705" s="75">
        <f>(INDEX('Resin Fractions'!$A$24:$I$41,MATCH('Waste Estimate from Population'!$A705,'Resin Fractions'!$A$24:$A$41,0),MATCH('Waste Estimate from Population'!E$1,'Resin Fractions'!$A$24:$I$24,0)))*(VLOOKUP($A705,'Waste Per Capita'!$A$3:$C$18,3,FALSE))*$C705</f>
        <v>6150.3078712983406</v>
      </c>
      <c r="F705" s="75">
        <f>(INDEX('Resin Fractions'!$A$24:$I$41,MATCH('Waste Estimate from Population'!$A705,'Resin Fractions'!$A$24:$A$41,0),MATCH('Waste Estimate from Population'!F$1,'Resin Fractions'!$A$24:$I$24,0)))*(VLOOKUP($A705,'Waste Per Capita'!$A$3:$C$18,3,FALSE))*$C705</f>
        <v>8493.1899385909819</v>
      </c>
      <c r="G705" s="75">
        <f>(INDEX('Resin Fractions'!$A$24:$I$41,MATCH('Waste Estimate from Population'!$A705,'Resin Fractions'!$A$24:$A$41,0),MATCH('Waste Estimate from Population'!G$1,'Resin Fractions'!$A$24:$I$24,0)))*(VLOOKUP($A705,'Waste Per Capita'!$A$3:$C$18,3,FALSE))*$C705</f>
        <v>12776.822694769955</v>
      </c>
      <c r="H705" s="75">
        <f>(INDEX('Resin Fractions'!$A$24:$I$41,MATCH('Waste Estimate from Population'!$A705,'Resin Fractions'!$A$24:$A$41,0),MATCH('Waste Estimate from Population'!H$1,'Resin Fractions'!$A$24:$I$24,0)))*(VLOOKUP($A705,'Waste Per Capita'!$A$3:$C$18,3,FALSE))*$C705</f>
        <v>757.70028222007568</v>
      </c>
      <c r="I705" s="75">
        <f>(INDEX('Resin Fractions'!$A$24:$I$41,MATCH('Waste Estimate from Population'!$A705,'Resin Fractions'!$A$24:$A$41,0),MATCH('Waste Estimate from Population'!I$1,'Resin Fractions'!$A$24:$I$24,0)))*(VLOOKUP($A705,'Waste Per Capita'!$A$3:$C$18,3,FALSE))*$C705</f>
        <v>2193.7648568428122</v>
      </c>
      <c r="J705" s="75">
        <f>(INDEX('Resin Fractions'!$A$24:$I$41,MATCH('Waste Estimate from Population'!$A705,'Resin Fractions'!$A$24:$A$41,0),MATCH('Waste Estimate from Population'!J$1,'Resin Fractions'!$A$24:$I$24,0)))*(VLOOKUP($A705,'Waste Per Capita'!$A$3:$C$18,3,FALSE))*$C705</f>
        <v>4411.3801330916467</v>
      </c>
      <c r="K705" s="75">
        <f>(INDEX('Resin Fractions'!$A$24:$I$41,MATCH('Waste Estimate from Population'!$A705,'Resin Fractions'!$A$24:$A$41,0),MATCH('Waste Estimate from Population'!K$1,'Resin Fractions'!$A$24:$I$24,0)))*(VLOOKUP($A705,'Waste Per Capita'!$A$3:$C$18,3,FALSE))*$C705</f>
        <v>38073.50730330548</v>
      </c>
    </row>
    <row r="706" spans="1:11" x14ac:dyDescent="0.2">
      <c r="A706" s="13">
        <v>2009</v>
      </c>
      <c r="B706" s="68" t="s">
        <v>138</v>
      </c>
      <c r="C706" s="72">
        <v>55661</v>
      </c>
      <c r="D706" s="75">
        <f>(INDEX('Resin Fractions'!$A$24:$I$41,MATCH('Waste Estimate from Population'!$A706,'Resin Fractions'!$A$24:$A$41,0),MATCH('Waste Estimate from Population'!D$1,'Resin Fractions'!$A$24:$I$24,0)))*(VLOOKUP($A706,'Waste Per Capita'!$A$3:$C$18,3,FALSE))*$C706</f>
        <v>421.08485607220518</v>
      </c>
      <c r="E706" s="75">
        <f>(INDEX('Resin Fractions'!$A$24:$I$41,MATCH('Waste Estimate from Population'!$A706,'Resin Fractions'!$A$24:$A$41,0),MATCH('Waste Estimate from Population'!E$1,'Resin Fractions'!$A$24:$I$24,0)))*(VLOOKUP($A706,'Waste Per Capita'!$A$3:$C$18,3,FALSE))*$C706</f>
        <v>787.0920036519118</v>
      </c>
      <c r="F706" s="75">
        <f>(INDEX('Resin Fractions'!$A$24:$I$41,MATCH('Waste Estimate from Population'!$A706,'Resin Fractions'!$A$24:$A$41,0),MATCH('Waste Estimate from Population'!F$1,'Resin Fractions'!$A$24:$I$24,0)))*(VLOOKUP($A706,'Waste Per Capita'!$A$3:$C$18,3,FALSE))*$C706</f>
        <v>1086.9247566220834</v>
      </c>
      <c r="G706" s="75">
        <f>(INDEX('Resin Fractions'!$A$24:$I$41,MATCH('Waste Estimate from Population'!$A706,'Resin Fractions'!$A$24:$A$41,0),MATCH('Waste Estimate from Population'!G$1,'Resin Fractions'!$A$24:$I$24,0)))*(VLOOKUP($A706,'Waste Per Capita'!$A$3:$C$18,3,FALSE))*$C706</f>
        <v>1635.1270839729118</v>
      </c>
      <c r="H706" s="75">
        <f>(INDEX('Resin Fractions'!$A$24:$I$41,MATCH('Waste Estimate from Population'!$A706,'Resin Fractions'!$A$24:$A$41,0),MATCH('Waste Estimate from Population'!H$1,'Resin Fractions'!$A$24:$I$24,0)))*(VLOOKUP($A706,'Waste Per Capita'!$A$3:$C$18,3,FALSE))*$C706</f>
        <v>96.967476389815516</v>
      </c>
      <c r="I706" s="75">
        <f>(INDEX('Resin Fractions'!$A$24:$I$41,MATCH('Waste Estimate from Population'!$A706,'Resin Fractions'!$A$24:$A$41,0),MATCH('Waste Estimate from Population'!I$1,'Resin Fractions'!$A$24:$I$24,0)))*(VLOOKUP($A706,'Waste Per Capita'!$A$3:$C$18,3,FALSE))*$C706</f>
        <v>280.74932391133291</v>
      </c>
      <c r="J706" s="75">
        <f>(INDEX('Resin Fractions'!$A$24:$I$41,MATCH('Waste Estimate from Population'!$A706,'Resin Fractions'!$A$24:$A$41,0),MATCH('Waste Estimate from Population'!J$1,'Resin Fractions'!$A$24:$I$24,0)))*(VLOOKUP($A706,'Waste Per Capita'!$A$3:$C$18,3,FALSE))*$C706</f>
        <v>564.55092988578508</v>
      </c>
      <c r="K706" s="75">
        <f>(INDEX('Resin Fractions'!$A$24:$I$41,MATCH('Waste Estimate from Population'!$A706,'Resin Fractions'!$A$24:$A$41,0),MATCH('Waste Estimate from Population'!K$1,'Resin Fractions'!$A$24:$I$24,0)))*(VLOOKUP($A706,'Waste Per Capita'!$A$3:$C$18,3,FALSE))*$C706</f>
        <v>4872.4964305060466</v>
      </c>
    </row>
    <row r="707" spans="1:11" x14ac:dyDescent="0.2">
      <c r="A707" s="13">
        <v>2009</v>
      </c>
      <c r="B707" s="68" t="s">
        <v>139</v>
      </c>
      <c r="C707" s="72">
        <v>815284</v>
      </c>
      <c r="D707" s="75">
        <f>(INDEX('Resin Fractions'!$A$24:$I$41,MATCH('Waste Estimate from Population'!$A707,'Resin Fractions'!$A$24:$A$41,0),MATCH('Waste Estimate from Population'!D$1,'Resin Fractions'!$A$24:$I$24,0)))*(VLOOKUP($A707,'Waste Per Capita'!$A$3:$C$18,3,FALSE))*$C707</f>
        <v>6167.761013958997</v>
      </c>
      <c r="E707" s="75">
        <f>(INDEX('Resin Fractions'!$A$24:$I$41,MATCH('Waste Estimate from Population'!$A707,'Resin Fractions'!$A$24:$A$41,0),MATCH('Waste Estimate from Population'!E$1,'Resin Fractions'!$A$24:$I$24,0)))*(VLOOKUP($A707,'Waste Per Capita'!$A$3:$C$18,3,FALSE))*$C707</f>
        <v>11528.781680267068</v>
      </c>
      <c r="F707" s="75">
        <f>(INDEX('Resin Fractions'!$A$24:$I$41,MATCH('Waste Estimate from Population'!$A707,'Resin Fractions'!$A$24:$A$41,0),MATCH('Waste Estimate from Population'!F$1,'Resin Fractions'!$A$24:$I$24,0)))*(VLOOKUP($A707,'Waste Per Capita'!$A$3:$C$18,3,FALSE))*$C707</f>
        <v>15920.525381827109</v>
      </c>
      <c r="G707" s="75">
        <f>(INDEX('Resin Fractions'!$A$24:$I$41,MATCH('Waste Estimate from Population'!$A707,'Resin Fractions'!$A$24:$A$41,0),MATCH('Waste Estimate from Population'!G$1,'Resin Fractions'!$A$24:$I$24,0)))*(VLOOKUP($A707,'Waste Per Capita'!$A$3:$C$18,3,FALSE))*$C707</f>
        <v>23950.215582360564</v>
      </c>
      <c r="H707" s="75">
        <f>(INDEX('Resin Fractions'!$A$24:$I$41,MATCH('Waste Estimate from Population'!$A707,'Resin Fractions'!$A$24:$A$41,0),MATCH('Waste Estimate from Population'!H$1,'Resin Fractions'!$A$24:$I$24,0)))*(VLOOKUP($A707,'Waste Per Capita'!$A$3:$C$18,3,FALSE))*$C707</f>
        <v>1420.3128226405267</v>
      </c>
      <c r="I707" s="75">
        <f>(INDEX('Resin Fractions'!$A$24:$I$41,MATCH('Waste Estimate from Population'!$A707,'Resin Fractions'!$A$24:$A$41,0),MATCH('Waste Estimate from Population'!I$1,'Resin Fractions'!$A$24:$I$24,0)))*(VLOOKUP($A707,'Waste Per Capita'!$A$3:$C$18,3,FALSE))*$C707</f>
        <v>4112.2227734989874</v>
      </c>
      <c r="J707" s="75">
        <f>(INDEX('Resin Fractions'!$A$24:$I$41,MATCH('Waste Estimate from Population'!$A707,'Resin Fractions'!$A$24:$A$41,0),MATCH('Waste Estimate from Population'!J$1,'Resin Fractions'!$A$24:$I$24,0)))*(VLOOKUP($A707,'Waste Per Capita'!$A$3:$C$18,3,FALSE))*$C707</f>
        <v>8269.1532728661423</v>
      </c>
      <c r="K707" s="75">
        <f>(INDEX('Resin Fractions'!$A$24:$I$41,MATCH('Waste Estimate from Population'!$A707,'Resin Fractions'!$A$24:$A$41,0),MATCH('Waste Estimate from Population'!K$1,'Resin Fractions'!$A$24:$I$24,0)))*(VLOOKUP($A707,'Waste Per Capita'!$A$3:$C$18,3,FALSE))*$C707</f>
        <v>71368.972527419406</v>
      </c>
    </row>
    <row r="708" spans="1:11" x14ac:dyDescent="0.2">
      <c r="A708" s="13">
        <v>2009</v>
      </c>
      <c r="B708" s="68" t="s">
        <v>140</v>
      </c>
      <c r="C708" s="72">
        <v>198642</v>
      </c>
      <c r="D708" s="75">
        <f>(INDEX('Resin Fractions'!$A$24:$I$41,MATCH('Waste Estimate from Population'!$A708,'Resin Fractions'!$A$24:$A$41,0),MATCH('Waste Estimate from Population'!D$1,'Resin Fractions'!$A$24:$I$24,0)))*(VLOOKUP($A708,'Waste Per Capita'!$A$3:$C$18,3,FALSE))*$C708</f>
        <v>1502.760244693681</v>
      </c>
      <c r="E708" s="75">
        <f>(INDEX('Resin Fractions'!$A$24:$I$41,MATCH('Waste Estimate from Population'!$A708,'Resin Fractions'!$A$24:$A$41,0),MATCH('Waste Estimate from Population'!E$1,'Resin Fractions'!$A$24:$I$24,0)))*(VLOOKUP($A708,'Waste Per Capita'!$A$3:$C$18,3,FALSE))*$C708</f>
        <v>2808.9601298830971</v>
      </c>
      <c r="F708" s="75">
        <f>(INDEX('Resin Fractions'!$A$24:$I$41,MATCH('Waste Estimate from Population'!$A708,'Resin Fractions'!$A$24:$A$41,0),MATCH('Waste Estimate from Population'!F$1,'Resin Fractions'!$A$24:$I$24,0)))*(VLOOKUP($A708,'Waste Per Capita'!$A$3:$C$18,3,FALSE))*$C708</f>
        <v>3878.9979968905318</v>
      </c>
      <c r="G708" s="75">
        <f>(INDEX('Resin Fractions'!$A$24:$I$41,MATCH('Waste Estimate from Population'!$A708,'Resin Fractions'!$A$24:$A$41,0),MATCH('Waste Estimate from Population'!G$1,'Resin Fractions'!$A$24:$I$24,0)))*(VLOOKUP($A708,'Waste Per Capita'!$A$3:$C$18,3,FALSE))*$C708</f>
        <v>5835.4128422871881</v>
      </c>
      <c r="H708" s="75">
        <f>(INDEX('Resin Fractions'!$A$24:$I$41,MATCH('Waste Estimate from Population'!$A708,'Resin Fractions'!$A$24:$A$41,0),MATCH('Waste Estimate from Population'!H$1,'Resin Fractions'!$A$24:$I$24,0)))*(VLOOKUP($A708,'Waste Per Capita'!$A$3:$C$18,3,FALSE))*$C708</f>
        <v>346.05582804882658</v>
      </c>
      <c r="I708" s="75">
        <f>(INDEX('Resin Fractions'!$A$24:$I$41,MATCH('Waste Estimate from Population'!$A708,'Resin Fractions'!$A$24:$A$41,0),MATCH('Waste Estimate from Population'!I$1,'Resin Fractions'!$A$24:$I$24,0)))*(VLOOKUP($A708,'Waste Per Capita'!$A$3:$C$18,3,FALSE))*$C708</f>
        <v>1001.9332602791001</v>
      </c>
      <c r="J708" s="75">
        <f>(INDEX('Resin Fractions'!$A$24:$I$41,MATCH('Waste Estimate from Population'!$A708,'Resin Fractions'!$A$24:$A$41,0),MATCH('Waste Estimate from Population'!J$1,'Resin Fractions'!$A$24:$I$24,0)))*(VLOOKUP($A708,'Waste Per Capita'!$A$3:$C$18,3,FALSE))*$C708</f>
        <v>2014.7594512202818</v>
      </c>
      <c r="K708" s="75">
        <f>(INDEX('Resin Fractions'!$A$24:$I$41,MATCH('Waste Estimate from Population'!$A708,'Resin Fractions'!$A$24:$A$41,0),MATCH('Waste Estimate from Population'!K$1,'Resin Fractions'!$A$24:$I$24,0)))*(VLOOKUP($A708,'Waste Per Capita'!$A$3:$C$18,3,FALSE))*$C708</f>
        <v>17388.87975330271</v>
      </c>
    </row>
    <row r="709" spans="1:11" x14ac:dyDescent="0.2">
      <c r="A709" s="13">
        <v>2009</v>
      </c>
      <c r="B709" s="68" t="s">
        <v>141</v>
      </c>
      <c r="C709" s="72">
        <v>71609</v>
      </c>
      <c r="D709" s="75">
        <f>(INDEX('Resin Fractions'!$A$24:$I$41,MATCH('Waste Estimate from Population'!$A709,'Resin Fractions'!$A$24:$A$41,0),MATCH('Waste Estimate from Population'!D$1,'Resin Fractions'!$A$24:$I$24,0)))*(VLOOKUP($A709,'Waste Per Capita'!$A$3:$C$18,3,FALSE))*$C709</f>
        <v>541.7341668039478</v>
      </c>
      <c r="E709" s="75">
        <f>(INDEX('Resin Fractions'!$A$24:$I$41,MATCH('Waste Estimate from Population'!$A709,'Resin Fractions'!$A$24:$A$41,0),MATCH('Waste Estimate from Population'!E$1,'Resin Fractions'!$A$24:$I$24,0)))*(VLOOKUP($A709,'Waste Per Capita'!$A$3:$C$18,3,FALSE))*$C709</f>
        <v>1012.6097499058542</v>
      </c>
      <c r="F709" s="75">
        <f>(INDEX('Resin Fractions'!$A$24:$I$41,MATCH('Waste Estimate from Population'!$A709,'Resin Fractions'!$A$24:$A$41,0),MATCH('Waste Estimate from Population'!F$1,'Resin Fractions'!$A$24:$I$24,0)))*(VLOOKUP($A709,'Waste Per Capita'!$A$3:$C$18,3,FALSE))*$C709</f>
        <v>1398.3506386329884</v>
      </c>
      <c r="G709" s="75">
        <f>(INDEX('Resin Fractions'!$A$24:$I$41,MATCH('Waste Estimate from Population'!$A709,'Resin Fractions'!$A$24:$A$41,0),MATCH('Waste Estimate from Population'!G$1,'Resin Fractions'!$A$24:$I$24,0)))*(VLOOKUP($A709,'Waste Per Capita'!$A$3:$C$18,3,FALSE))*$C709</f>
        <v>2103.6239980635678</v>
      </c>
      <c r="H709" s="75">
        <f>(INDEX('Resin Fractions'!$A$24:$I$41,MATCH('Waste Estimate from Population'!$A709,'Resin Fractions'!$A$24:$A$41,0),MATCH('Waste Estimate from Population'!H$1,'Resin Fractions'!$A$24:$I$24,0)))*(VLOOKUP($A709,'Waste Per Capita'!$A$3:$C$18,3,FALSE))*$C709</f>
        <v>124.75061563389626</v>
      </c>
      <c r="I709" s="75">
        <f>(INDEX('Resin Fractions'!$A$24:$I$41,MATCH('Waste Estimate from Population'!$A709,'Resin Fractions'!$A$24:$A$41,0),MATCH('Waste Estimate from Population'!I$1,'Resin Fractions'!$A$24:$I$24,0)))*(VLOOKUP($A709,'Waste Per Capita'!$A$3:$C$18,3,FALSE))*$C709</f>
        <v>361.18967204984887</v>
      </c>
      <c r="J709" s="75">
        <f>(INDEX('Resin Fractions'!$A$24:$I$41,MATCH('Waste Estimate from Population'!$A709,'Resin Fractions'!$A$24:$A$41,0),MATCH('Waste Estimate from Population'!J$1,'Resin Fractions'!$A$24:$I$24,0)))*(VLOOKUP($A709,'Waste Per Capita'!$A$3:$C$18,3,FALSE))*$C709</f>
        <v>726.30616658326619</v>
      </c>
      <c r="K709" s="75">
        <f>(INDEX('Resin Fractions'!$A$24:$I$41,MATCH('Waste Estimate from Population'!$A709,'Resin Fractions'!$A$24:$A$41,0),MATCH('Waste Estimate from Population'!K$1,'Resin Fractions'!$A$24:$I$24,0)))*(VLOOKUP($A709,'Waste Per Capita'!$A$3:$C$18,3,FALSE))*$C709</f>
        <v>6268.5650076733709</v>
      </c>
    </row>
    <row r="710" spans="1:11" x14ac:dyDescent="0.2">
      <c r="A710" s="13">
        <v>2009</v>
      </c>
      <c r="B710" s="68" t="s">
        <v>142</v>
      </c>
      <c r="C710" s="73">
        <v>36966713</v>
      </c>
      <c r="D710" s="75">
        <f>(INDEX('Resin Fractions'!$A$24:$I$41,MATCH('Waste Estimate from Population'!$A710,'Resin Fractions'!$A$24:$A$41,0),MATCH('Waste Estimate from Population'!D$1,'Resin Fractions'!$A$24:$I$24,0)))*(VLOOKUP($A710,'Waste Per Capita'!$A$3:$C$18,3,FALSE))*$C710</f>
        <v>279659.42083447147</v>
      </c>
      <c r="E710" s="75">
        <f>(INDEX('Resin Fractions'!$A$24:$I$41,MATCH('Waste Estimate from Population'!$A710,'Resin Fractions'!$A$24:$A$41,0),MATCH('Waste Estimate from Population'!E$1,'Resin Fractions'!$A$24:$I$24,0)))*(VLOOKUP($A710,'Waste Per Capita'!$A$3:$C$18,3,FALSE))*$C710</f>
        <v>522739.51606322511</v>
      </c>
      <c r="F710" s="75">
        <f>(INDEX('Resin Fractions'!$A$24:$I$41,MATCH('Waste Estimate from Population'!$A710,'Resin Fractions'!$A$24:$A$41,0),MATCH('Waste Estimate from Population'!F$1,'Resin Fractions'!$A$24:$I$24,0)))*(VLOOKUP($A710,'Waste Per Capita'!$A$3:$C$18,3,FALSE))*$C710</f>
        <v>721870.5292869946</v>
      </c>
      <c r="G710" s="75">
        <f>(INDEX('Resin Fractions'!$A$24:$I$41,MATCH('Waste Estimate from Population'!$A710,'Resin Fractions'!$A$24:$A$41,0),MATCH('Waste Estimate from Population'!G$1,'Resin Fractions'!$A$24:$I$24,0)))*(VLOOKUP($A710,'Waste Per Capita'!$A$3:$C$18,3,FALSE))*$C710</f>
        <v>1085953.7850874676</v>
      </c>
      <c r="H710" s="75">
        <f>(INDEX('Resin Fractions'!$A$24:$I$41,MATCH('Waste Estimate from Population'!$A710,'Resin Fractions'!$A$24:$A$41,0),MATCH('Waste Estimate from Population'!H$1,'Resin Fractions'!$A$24:$I$24,0)))*(VLOOKUP($A710,'Waste Per Capita'!$A$3:$C$18,3,FALSE))*$C710</f>
        <v>64400.00844463065</v>
      </c>
      <c r="I710" s="75">
        <f>(INDEX('Resin Fractions'!$A$24:$I$41,MATCH('Waste Estimate from Population'!$A710,'Resin Fractions'!$A$24:$A$41,0),MATCH('Waste Estimate from Population'!I$1,'Resin Fractions'!$A$24:$I$24,0)))*(VLOOKUP($A710,'Waste Per Capita'!$A$3:$C$18,3,FALSE))*$C710</f>
        <v>186456.939005305</v>
      </c>
      <c r="J710" s="75">
        <f>(INDEX('Resin Fractions'!$A$24:$I$41,MATCH('Waste Estimate from Population'!$A710,'Resin Fractions'!$A$24:$A$41,0),MATCH('Waste Estimate from Population'!J$1,'Resin Fractions'!$A$24:$I$24,0)))*(VLOOKUP($A710,'Waste Per Capita'!$A$3:$C$18,3,FALSE))*$C710</f>
        <v>374941.02152262692</v>
      </c>
      <c r="K710" s="75">
        <f>(INDEX('Resin Fractions'!$A$24:$I$41,MATCH('Waste Estimate from Population'!$A710,'Resin Fractions'!$A$24:$A$41,0),MATCH('Waste Estimate from Population'!K$1,'Resin Fractions'!$A$24:$I$24,0)))*(VLOOKUP($A710,'Waste Per Capita'!$A$3:$C$18,3,FALSE))*$C710</f>
        <v>3236021.220244722</v>
      </c>
    </row>
    <row r="711" spans="1:11" x14ac:dyDescent="0.2">
      <c r="A711" s="13">
        <v>2008</v>
      </c>
      <c r="B711" s="68" t="s">
        <v>84</v>
      </c>
      <c r="C711" s="72">
        <v>1484085</v>
      </c>
      <c r="D711" s="75">
        <f>(INDEX('Resin Fractions'!$A$24:$I$41,MATCH('Waste Estimate from Population'!$A711,'Resin Fractions'!$A$24:$A$41,0),MATCH('Waste Estimate from Population'!D$1,'Resin Fractions'!$A$24:$I$24,0)))*(VLOOKUP($A711,'Waste Per Capita'!$A$3:$C$18,3,FALSE))*$C711</f>
        <v>11531.878358737626</v>
      </c>
      <c r="E711" s="75">
        <f>(INDEX('Resin Fractions'!$A$24:$I$41,MATCH('Waste Estimate from Population'!$A711,'Resin Fractions'!$A$24:$A$41,0),MATCH('Waste Estimate from Population'!E$1,'Resin Fractions'!$A$24:$I$24,0)))*(VLOOKUP($A711,'Waste Per Capita'!$A$3:$C$18,3,FALSE))*$C711</f>
        <v>21714.368555549368</v>
      </c>
      <c r="F711" s="75">
        <f>(INDEX('Resin Fractions'!$A$24:$I$41,MATCH('Waste Estimate from Population'!$A711,'Resin Fractions'!$A$24:$A$41,0),MATCH('Waste Estimate from Population'!F$1,'Resin Fractions'!$A$24:$I$24,0)))*(VLOOKUP($A711,'Waste Per Capita'!$A$3:$C$18,3,FALSE))*$C711</f>
        <v>30123.689521544838</v>
      </c>
      <c r="G711" s="75">
        <f>(INDEX('Resin Fractions'!$A$24:$I$41,MATCH('Waste Estimate from Population'!$A711,'Resin Fractions'!$A$24:$A$41,0),MATCH('Waste Estimate from Population'!G$1,'Resin Fractions'!$A$24:$I$24,0)))*(VLOOKUP($A711,'Waste Per Capita'!$A$3:$C$18,3,FALSE))*$C711</f>
        <v>44879.752579099193</v>
      </c>
      <c r="H711" s="75">
        <f>(INDEX('Resin Fractions'!$A$24:$I$41,MATCH('Waste Estimate from Population'!$A711,'Resin Fractions'!$A$24:$A$41,0),MATCH('Waste Estimate from Population'!H$1,'Resin Fractions'!$A$24:$I$24,0)))*(VLOOKUP($A711,'Waste Per Capita'!$A$3:$C$18,3,FALSE))*$C711</f>
        <v>2698.8735797642235</v>
      </c>
      <c r="I711" s="75">
        <f>(INDEX('Resin Fractions'!$A$24:$I$41,MATCH('Waste Estimate from Population'!$A711,'Resin Fractions'!$A$24:$A$41,0),MATCH('Waste Estimate from Population'!I$1,'Resin Fractions'!$A$24:$I$24,0)))*(VLOOKUP($A711,'Waste Per Capita'!$A$3:$C$18,3,FALSE))*$C711</f>
        <v>7775.0428812662385</v>
      </c>
      <c r="J711" s="75">
        <f>(INDEX('Resin Fractions'!$A$24:$I$41,MATCH('Waste Estimate from Population'!$A711,'Resin Fractions'!$A$24:$A$41,0),MATCH('Waste Estimate from Population'!J$1,'Resin Fractions'!$A$24:$I$24,0)))*(VLOOKUP($A711,'Waste Per Capita'!$A$3:$C$18,3,FALSE))*$C711</f>
        <v>15800.892757535306</v>
      </c>
      <c r="K711" s="75">
        <f>(INDEX('Resin Fractions'!$A$24:$I$41,MATCH('Waste Estimate from Population'!$A711,'Resin Fractions'!$A$24:$A$41,0),MATCH('Waste Estimate from Population'!K$1,'Resin Fractions'!$A$24:$I$24,0)))*(VLOOKUP($A711,'Waste Per Capita'!$A$3:$C$18,3,FALSE))*$C711</f>
        <v>134524.49823349679</v>
      </c>
    </row>
    <row r="712" spans="1:11" x14ac:dyDescent="0.2">
      <c r="A712" s="13">
        <v>2008</v>
      </c>
      <c r="B712" s="68" t="s">
        <v>85</v>
      </c>
      <c r="C712" s="72">
        <v>1228</v>
      </c>
      <c r="D712" s="75">
        <f>(INDEX('Resin Fractions'!$A$24:$I$41,MATCH('Waste Estimate from Population'!$A712,'Resin Fractions'!$A$24:$A$41,0),MATCH('Waste Estimate from Population'!D$1,'Resin Fractions'!$A$24:$I$24,0)))*(VLOOKUP($A712,'Waste Per Capita'!$A$3:$C$18,3,FALSE))*$C712</f>
        <v>9.5420050903619433</v>
      </c>
      <c r="E712" s="75">
        <f>(INDEX('Resin Fractions'!$A$24:$I$41,MATCH('Waste Estimate from Population'!$A712,'Resin Fractions'!$A$24:$A$41,0),MATCH('Waste Estimate from Population'!E$1,'Resin Fractions'!$A$24:$I$24,0)))*(VLOOKUP($A712,'Waste Per Capita'!$A$3:$C$18,3,FALSE))*$C712</f>
        <v>17.967464522729241</v>
      </c>
      <c r="F712" s="75">
        <f>(INDEX('Resin Fractions'!$A$24:$I$41,MATCH('Waste Estimate from Population'!$A712,'Resin Fractions'!$A$24:$A$41,0),MATCH('Waste Estimate from Population'!F$1,'Resin Fractions'!$A$24:$I$24,0)))*(VLOOKUP($A712,'Waste Per Capita'!$A$3:$C$18,3,FALSE))*$C712</f>
        <v>24.925722403000545</v>
      </c>
      <c r="G712" s="75">
        <f>(INDEX('Resin Fractions'!$A$24:$I$41,MATCH('Waste Estimate from Population'!$A712,'Resin Fractions'!$A$24:$A$41,0),MATCH('Waste Estimate from Population'!G$1,'Resin Fractions'!$A$24:$I$24,0)))*(VLOOKUP($A712,'Waste Per Capita'!$A$3:$C$18,3,FALSE))*$C712</f>
        <v>37.135565797871287</v>
      </c>
      <c r="H712" s="75">
        <f>(INDEX('Resin Fractions'!$A$24:$I$41,MATCH('Waste Estimate from Population'!$A712,'Resin Fractions'!$A$24:$A$41,0),MATCH('Waste Estimate from Population'!H$1,'Resin Fractions'!$A$24:$I$24,0)))*(VLOOKUP($A712,'Waste Per Capita'!$A$3:$C$18,3,FALSE))*$C712</f>
        <v>2.2331717899921273</v>
      </c>
      <c r="I712" s="75">
        <f>(INDEX('Resin Fractions'!$A$24:$I$41,MATCH('Waste Estimate from Population'!$A712,'Resin Fractions'!$A$24:$A$41,0),MATCH('Waste Estimate from Population'!I$1,'Resin Fractions'!$A$24:$I$24,0)))*(VLOOKUP($A712,'Waste Per Capita'!$A$3:$C$18,3,FALSE))*$C712</f>
        <v>6.4334271003311407</v>
      </c>
      <c r="J712" s="75">
        <f>(INDEX('Resin Fractions'!$A$24:$I$41,MATCH('Waste Estimate from Population'!$A712,'Resin Fractions'!$A$24:$A$41,0),MATCH('Waste Estimate from Population'!J$1,'Resin Fractions'!$A$24:$I$24,0)))*(VLOOKUP($A712,'Waste Per Capita'!$A$3:$C$18,3,FALSE))*$C712</f>
        <v>13.074383412172049</v>
      </c>
      <c r="K712" s="75">
        <f>(INDEX('Resin Fractions'!$A$24:$I$41,MATCH('Waste Estimate from Population'!$A712,'Resin Fractions'!$A$24:$A$41,0),MATCH('Waste Estimate from Population'!K$1,'Resin Fractions'!$A$24:$I$24,0)))*(VLOOKUP($A712,'Waste Per Capita'!$A$3:$C$18,3,FALSE))*$C712</f>
        <v>111.31174011645832</v>
      </c>
    </row>
    <row r="713" spans="1:11" x14ac:dyDescent="0.2">
      <c r="A713" s="13">
        <v>2008</v>
      </c>
      <c r="B713" s="68" t="s">
        <v>86</v>
      </c>
      <c r="C713" s="72">
        <v>37975</v>
      </c>
      <c r="D713" s="75">
        <f>(INDEX('Resin Fractions'!$A$24:$I$41,MATCH('Waste Estimate from Population'!$A713,'Resin Fractions'!$A$24:$A$41,0),MATCH('Waste Estimate from Population'!D$1,'Resin Fractions'!$A$24:$I$24,0)))*(VLOOKUP($A713,'Waste Per Capita'!$A$3:$C$18,3,FALSE))*$C713</f>
        <v>295.07951409323681</v>
      </c>
      <c r="E713" s="75">
        <f>(INDEX('Resin Fractions'!$A$24:$I$41,MATCH('Waste Estimate from Population'!$A713,'Resin Fractions'!$A$24:$A$41,0),MATCH('Waste Estimate from Population'!E$1,'Resin Fractions'!$A$24:$I$24,0)))*(VLOOKUP($A713,'Waste Per Capita'!$A$3:$C$18,3,FALSE))*$C713</f>
        <v>555.63067202821082</v>
      </c>
      <c r="F713" s="75">
        <f>(INDEX('Resin Fractions'!$A$24:$I$41,MATCH('Waste Estimate from Population'!$A713,'Resin Fractions'!$A$24:$A$41,0),MATCH('Waste Estimate from Population'!F$1,'Resin Fractions'!$A$24:$I$24,0)))*(VLOOKUP($A713,'Waste Per Capita'!$A$3:$C$18,3,FALSE))*$C713</f>
        <v>770.80969727520005</v>
      </c>
      <c r="G713" s="75">
        <f>(INDEX('Resin Fractions'!$A$24:$I$41,MATCH('Waste Estimate from Population'!$A713,'Resin Fractions'!$A$24:$A$41,0),MATCH('Waste Estimate from Population'!G$1,'Resin Fractions'!$A$24:$I$24,0)))*(VLOOKUP($A713,'Waste Per Capita'!$A$3:$C$18,3,FALSE))*$C713</f>
        <v>1148.3901556792853</v>
      </c>
      <c r="H713" s="75">
        <f>(INDEX('Resin Fractions'!$A$24:$I$41,MATCH('Waste Estimate from Population'!$A713,'Resin Fractions'!$A$24:$A$41,0),MATCH('Waste Estimate from Population'!H$1,'Resin Fractions'!$A$24:$I$24,0)))*(VLOOKUP($A713,'Waste Per Capita'!$A$3:$C$18,3,FALSE))*$C713</f>
        <v>69.059200916083896</v>
      </c>
      <c r="I713" s="75">
        <f>(INDEX('Resin Fractions'!$A$24:$I$41,MATCH('Waste Estimate from Population'!$A713,'Resin Fractions'!$A$24:$A$41,0),MATCH('Waste Estimate from Population'!I$1,'Resin Fractions'!$A$24:$I$24,0)))*(VLOOKUP($A713,'Waste Per Capita'!$A$3:$C$18,3,FALSE))*$C713</f>
        <v>198.94901802530543</v>
      </c>
      <c r="J713" s="75">
        <f>(INDEX('Resin Fractions'!$A$24:$I$41,MATCH('Waste Estimate from Population'!$A713,'Resin Fractions'!$A$24:$A$41,0),MATCH('Waste Estimate from Population'!J$1,'Resin Fractions'!$A$24:$I$24,0)))*(VLOOKUP($A713,'Waste Per Capita'!$A$3:$C$18,3,FALSE))*$C713</f>
        <v>404.31572481859411</v>
      </c>
      <c r="K713" s="75">
        <f>(INDEX('Resin Fractions'!$A$24:$I$41,MATCH('Waste Estimate from Population'!$A713,'Resin Fractions'!$A$24:$A$41,0),MATCH('Waste Estimate from Population'!K$1,'Resin Fractions'!$A$24:$I$24,0)))*(VLOOKUP($A713,'Waste Per Capita'!$A$3:$C$18,3,FALSE))*$C713</f>
        <v>3442.2339828359159</v>
      </c>
    </row>
    <row r="714" spans="1:11" x14ac:dyDescent="0.2">
      <c r="A714" s="13">
        <v>2008</v>
      </c>
      <c r="B714" s="68" t="s">
        <v>87</v>
      </c>
      <c r="C714" s="72">
        <v>217801</v>
      </c>
      <c r="D714" s="75">
        <f>(INDEX('Resin Fractions'!$A$24:$I$41,MATCH('Waste Estimate from Population'!$A714,'Resin Fractions'!$A$24:$A$41,0),MATCH('Waste Estimate from Population'!D$1,'Resin Fractions'!$A$24:$I$24,0)))*(VLOOKUP($A714,'Waste Per Capita'!$A$3:$C$18,3,FALSE))*$C714</f>
        <v>1692.3927122849525</v>
      </c>
      <c r="E714" s="75">
        <f>(INDEX('Resin Fractions'!$A$24:$I$41,MATCH('Waste Estimate from Population'!$A714,'Resin Fractions'!$A$24:$A$41,0),MATCH('Waste Estimate from Population'!E$1,'Resin Fractions'!$A$24:$I$24,0)))*(VLOOKUP($A714,'Waste Per Capita'!$A$3:$C$18,3,FALSE))*$C714</f>
        <v>3186.7522316896998</v>
      </c>
      <c r="F714" s="75">
        <f>(INDEX('Resin Fractions'!$A$24:$I$41,MATCH('Waste Estimate from Population'!$A714,'Resin Fractions'!$A$24:$A$41,0),MATCH('Waste Estimate from Population'!F$1,'Resin Fractions'!$A$24:$I$24,0)))*(VLOOKUP($A714,'Waste Per Capita'!$A$3:$C$18,3,FALSE))*$C714</f>
        <v>4420.8853950292523</v>
      </c>
      <c r="G714" s="75">
        <f>(INDEX('Resin Fractions'!$A$24:$I$41,MATCH('Waste Estimate from Population'!$A714,'Resin Fractions'!$A$24:$A$41,0),MATCH('Waste Estimate from Population'!G$1,'Resin Fractions'!$A$24:$I$24,0)))*(VLOOKUP($A714,'Waste Per Capita'!$A$3:$C$18,3,FALSE))*$C714</f>
        <v>6586.4522527216322</v>
      </c>
      <c r="H714" s="75">
        <f>(INDEX('Resin Fractions'!$A$24:$I$41,MATCH('Waste Estimate from Population'!$A714,'Resin Fractions'!$A$24:$A$41,0),MATCH('Waste Estimate from Population'!H$1,'Resin Fractions'!$A$24:$I$24,0)))*(VLOOKUP($A714,'Waste Per Capita'!$A$3:$C$18,3,FALSE))*$C714</f>
        <v>396.08065882090824</v>
      </c>
      <c r="I714" s="75">
        <f>(INDEX('Resin Fractions'!$A$24:$I$41,MATCH('Waste Estimate from Population'!$A714,'Resin Fractions'!$A$24:$A$41,0),MATCH('Waste Estimate from Population'!I$1,'Resin Fractions'!$A$24:$I$24,0)))*(VLOOKUP($A714,'Waste Per Capita'!$A$3:$C$18,3,FALSE))*$C714</f>
        <v>1141.0479282404094</v>
      </c>
      <c r="J714" s="75">
        <f>(INDEX('Resin Fractions'!$A$24:$I$41,MATCH('Waste Estimate from Population'!$A714,'Resin Fractions'!$A$24:$A$41,0),MATCH('Waste Estimate from Population'!J$1,'Resin Fractions'!$A$24:$I$24,0)))*(VLOOKUP($A714,'Waste Per Capita'!$A$3:$C$18,3,FALSE))*$C714</f>
        <v>2318.9037309075607</v>
      </c>
      <c r="K714" s="75">
        <f>(INDEX('Resin Fractions'!$A$24:$I$41,MATCH('Waste Estimate from Population'!$A714,'Resin Fractions'!$A$24:$A$41,0),MATCH('Waste Estimate from Population'!K$1,'Resin Fractions'!$A$24:$I$24,0)))*(VLOOKUP($A714,'Waste Per Capita'!$A$3:$C$18,3,FALSE))*$C714</f>
        <v>19742.514909694411</v>
      </c>
    </row>
    <row r="715" spans="1:11" x14ac:dyDescent="0.2">
      <c r="A715" s="13">
        <v>2008</v>
      </c>
      <c r="B715" s="68" t="s">
        <v>88</v>
      </c>
      <c r="C715" s="72">
        <v>45670</v>
      </c>
      <c r="D715" s="75">
        <f>(INDEX('Resin Fractions'!$A$24:$I$41,MATCH('Waste Estimate from Population'!$A715,'Resin Fractions'!$A$24:$A$41,0),MATCH('Waste Estimate from Population'!D$1,'Resin Fractions'!$A$24:$I$24,0)))*(VLOOKUP($A715,'Waste Per Capita'!$A$3:$C$18,3,FALSE))*$C715</f>
        <v>354.87245315702768</v>
      </c>
      <c r="E715" s="75">
        <f>(INDEX('Resin Fractions'!$A$24:$I$41,MATCH('Waste Estimate from Population'!$A715,'Resin Fractions'!$A$24:$A$41,0),MATCH('Waste Estimate from Population'!E$1,'Resin Fractions'!$A$24:$I$24,0)))*(VLOOKUP($A715,'Waste Per Capita'!$A$3:$C$18,3,FALSE))*$C715</f>
        <v>668.21995501062247</v>
      </c>
      <c r="F715" s="75">
        <f>(INDEX('Resin Fractions'!$A$24:$I$41,MATCH('Waste Estimate from Population'!$A715,'Resin Fractions'!$A$24:$A$41,0),MATCH('Waste Estimate from Population'!F$1,'Resin Fractions'!$A$24:$I$24,0)))*(VLOOKUP($A715,'Waste Per Capita'!$A$3:$C$18,3,FALSE))*$C715</f>
        <v>927.00141868488186</v>
      </c>
      <c r="G715" s="75">
        <f>(INDEX('Resin Fractions'!$A$24:$I$41,MATCH('Waste Estimate from Population'!$A715,'Resin Fractions'!$A$24:$A$41,0),MATCH('Waste Estimate from Population'!G$1,'Resin Fractions'!$A$24:$I$24,0)))*(VLOOKUP($A715,'Waste Per Capita'!$A$3:$C$18,3,FALSE))*$C715</f>
        <v>1381.0922556911903</v>
      </c>
      <c r="H715" s="75">
        <f>(INDEX('Resin Fractions'!$A$24:$I$41,MATCH('Waste Estimate from Population'!$A715,'Resin Fractions'!$A$24:$A$41,0),MATCH('Waste Estimate from Population'!H$1,'Resin Fractions'!$A$24:$I$24,0)))*(VLOOKUP($A715,'Waste Per Capita'!$A$3:$C$18,3,FALSE))*$C715</f>
        <v>83.052895479593204</v>
      </c>
      <c r="I715" s="75">
        <f>(INDEX('Resin Fractions'!$A$24:$I$41,MATCH('Waste Estimate from Population'!$A715,'Resin Fractions'!$A$24:$A$41,0),MATCH('Waste Estimate from Population'!I$1,'Resin Fractions'!$A$24:$I$24,0)))*(VLOOKUP($A715,'Waste Per Capita'!$A$3:$C$18,3,FALSE))*$C715</f>
        <v>239.26271634537721</v>
      </c>
      <c r="J715" s="75">
        <f>(INDEX('Resin Fractions'!$A$24:$I$41,MATCH('Waste Estimate from Population'!$A715,'Resin Fractions'!$A$24:$A$41,0),MATCH('Waste Estimate from Population'!J$1,'Resin Fractions'!$A$24:$I$24,0)))*(VLOOKUP($A715,'Waste Per Capita'!$A$3:$C$18,3,FALSE))*$C715</f>
        <v>486.24355898525852</v>
      </c>
      <c r="K715" s="75">
        <f>(INDEX('Resin Fractions'!$A$24:$I$41,MATCH('Waste Estimate from Population'!$A715,'Resin Fractions'!$A$24:$A$41,0),MATCH('Waste Estimate from Population'!K$1,'Resin Fractions'!$A$24:$I$24,0)))*(VLOOKUP($A715,'Waste Per Capita'!$A$3:$C$18,3,FALSE))*$C715</f>
        <v>4139.7452533539508</v>
      </c>
    </row>
    <row r="716" spans="1:11" x14ac:dyDescent="0.2">
      <c r="A716" s="13">
        <v>2008</v>
      </c>
      <c r="B716" s="68" t="s">
        <v>89</v>
      </c>
      <c r="C716" s="72">
        <v>21145</v>
      </c>
      <c r="D716" s="75">
        <f>(INDEX('Resin Fractions'!$A$24:$I$41,MATCH('Waste Estimate from Population'!$A716,'Resin Fractions'!$A$24:$A$41,0),MATCH('Waste Estimate from Population'!D$1,'Resin Fractions'!$A$24:$I$24,0)))*(VLOOKUP($A716,'Waste Per Capita'!$A$3:$C$18,3,FALSE))*$C716</f>
        <v>164.30431403558899</v>
      </c>
      <c r="E716" s="75">
        <f>(INDEX('Resin Fractions'!$A$24:$I$41,MATCH('Waste Estimate from Population'!$A716,'Resin Fractions'!$A$24:$A$41,0),MATCH('Waste Estimate from Population'!E$1,'Resin Fractions'!$A$24:$I$24,0)))*(VLOOKUP($A716,'Waste Per Capita'!$A$3:$C$18,3,FALSE))*$C716</f>
        <v>309.38276655790696</v>
      </c>
      <c r="F716" s="75">
        <f>(INDEX('Resin Fractions'!$A$24:$I$41,MATCH('Waste Estimate from Population'!$A716,'Resin Fractions'!$A$24:$A$41,0),MATCH('Waste Estimate from Population'!F$1,'Resin Fractions'!$A$24:$I$24,0)))*(VLOOKUP($A716,'Waste Per Capita'!$A$3:$C$18,3,FALSE))*$C716</f>
        <v>429.19739430899551</v>
      </c>
      <c r="G716" s="75">
        <f>(INDEX('Resin Fractions'!$A$24:$I$41,MATCH('Waste Estimate from Population'!$A716,'Resin Fractions'!$A$24:$A$41,0),MATCH('Waste Estimate from Population'!G$1,'Resin Fractions'!$A$24:$I$24,0)))*(VLOOKUP($A716,'Waste Per Capita'!$A$3:$C$18,3,FALSE))*$C716</f>
        <v>639.43936384038147</v>
      </c>
      <c r="H716" s="75">
        <f>(INDEX('Resin Fractions'!$A$24:$I$41,MATCH('Waste Estimate from Population'!$A716,'Resin Fractions'!$A$24:$A$41,0),MATCH('Waste Estimate from Population'!H$1,'Resin Fractions'!$A$24:$I$24,0)))*(VLOOKUP($A716,'Waste Per Capita'!$A$3:$C$18,3,FALSE))*$C716</f>
        <v>38.453108712853037</v>
      </c>
      <c r="I716" s="75">
        <f>(INDEX('Resin Fractions'!$A$24:$I$41,MATCH('Waste Estimate from Population'!$A716,'Resin Fractions'!$A$24:$A$41,0),MATCH('Waste Estimate from Population'!I$1,'Resin Fractions'!$A$24:$I$24,0)))*(VLOOKUP($A716,'Waste Per Capita'!$A$3:$C$18,3,FALSE))*$C716</f>
        <v>110.77753748900813</v>
      </c>
      <c r="J716" s="75">
        <f>(INDEX('Resin Fractions'!$A$24:$I$41,MATCH('Waste Estimate from Population'!$A716,'Resin Fractions'!$A$24:$A$41,0),MATCH('Waste Estimate from Population'!J$1,'Resin Fractions'!$A$24:$I$24,0)))*(VLOOKUP($A716,'Waste Per Capita'!$A$3:$C$18,3,FALSE))*$C716</f>
        <v>225.12853196284851</v>
      </c>
      <c r="K716" s="75">
        <f>(INDEX('Resin Fractions'!$A$24:$I$41,MATCH('Waste Estimate from Population'!$A716,'Resin Fractions'!$A$24:$A$41,0),MATCH('Waste Estimate from Population'!K$1,'Resin Fractions'!$A$24:$I$24,0)))*(VLOOKUP($A716,'Waste Per Capita'!$A$3:$C$18,3,FALSE))*$C716</f>
        <v>1916.6830169075824</v>
      </c>
    </row>
    <row r="717" spans="1:11" x14ac:dyDescent="0.2">
      <c r="A717" s="13">
        <v>2008</v>
      </c>
      <c r="B717" s="68" t="s">
        <v>90</v>
      </c>
      <c r="C717" s="72">
        <v>1027264</v>
      </c>
      <c r="D717" s="75">
        <f>(INDEX('Resin Fractions'!$A$24:$I$41,MATCH('Waste Estimate from Population'!$A717,'Resin Fractions'!$A$24:$A$41,0),MATCH('Waste Estimate from Population'!D$1,'Resin Fractions'!$A$24:$I$24,0)))*(VLOOKUP($A717,'Waste Per Capita'!$A$3:$C$18,3,FALSE))*$C717</f>
        <v>7982.213613310726</v>
      </c>
      <c r="E717" s="75">
        <f>(INDEX('Resin Fractions'!$A$24:$I$41,MATCH('Waste Estimate from Population'!$A717,'Resin Fractions'!$A$24:$A$41,0),MATCH('Waste Estimate from Population'!E$1,'Resin Fractions'!$A$24:$I$24,0)))*(VLOOKUP($A717,'Waste Per Capita'!$A$3:$C$18,3,FALSE))*$C717</f>
        <v>15030.398595665252</v>
      </c>
      <c r="F717" s="75">
        <f>(INDEX('Resin Fractions'!$A$24:$I$41,MATCH('Waste Estimate from Population'!$A717,'Resin Fractions'!$A$24:$A$41,0),MATCH('Waste Estimate from Population'!F$1,'Resin Fractions'!$A$24:$I$24,0)))*(VLOOKUP($A717,'Waste Per Capita'!$A$3:$C$18,3,FALSE))*$C717</f>
        <v>20851.219298530905</v>
      </c>
      <c r="G717" s="75">
        <f>(INDEX('Resin Fractions'!$A$24:$I$41,MATCH('Waste Estimate from Population'!$A717,'Resin Fractions'!$A$24:$A$41,0),MATCH('Waste Estimate from Population'!G$1,'Resin Fractions'!$A$24:$I$24,0)))*(VLOOKUP($A717,'Waste Per Capita'!$A$3:$C$18,3,FALSE))*$C717</f>
        <v>31065.170898847275</v>
      </c>
      <c r="H717" s="75">
        <f>(INDEX('Resin Fractions'!$A$24:$I$41,MATCH('Waste Estimate from Population'!$A717,'Resin Fractions'!$A$24:$A$41,0),MATCH('Waste Estimate from Population'!H$1,'Resin Fractions'!$A$24:$I$24,0)))*(VLOOKUP($A717,'Waste Per Capita'!$A$3:$C$18,3,FALSE))*$C717</f>
        <v>1868.1245811681372</v>
      </c>
      <c r="I717" s="75">
        <f>(INDEX('Resin Fractions'!$A$24:$I$41,MATCH('Waste Estimate from Population'!$A717,'Resin Fractions'!$A$24:$A$41,0),MATCH('Waste Estimate from Population'!I$1,'Resin Fractions'!$A$24:$I$24,0)))*(VLOOKUP($A717,'Waste Per Capita'!$A$3:$C$18,3,FALSE))*$C717</f>
        <v>5381.7818052073035</v>
      </c>
      <c r="J717" s="75">
        <f>(INDEX('Resin Fractions'!$A$24:$I$41,MATCH('Waste Estimate from Population'!$A717,'Resin Fractions'!$A$24:$A$41,0),MATCH('Waste Estimate from Population'!J$1,'Resin Fractions'!$A$24:$I$24,0)))*(VLOOKUP($A717,'Waste Per Capita'!$A$3:$C$18,3,FALSE))*$C717</f>
        <v>10937.168893747155</v>
      </c>
      <c r="K717" s="75">
        <f>(INDEX('Resin Fractions'!$A$24:$I$41,MATCH('Waste Estimate from Population'!$A717,'Resin Fractions'!$A$24:$A$41,0),MATCH('Waste Estimate from Population'!K$1,'Resin Fractions'!$A$24:$I$24,0)))*(VLOOKUP($A717,'Waste Per Capita'!$A$3:$C$18,3,FALSE))*$C717</f>
        <v>93116.077686476739</v>
      </c>
    </row>
    <row r="718" spans="1:11" x14ac:dyDescent="0.2">
      <c r="A718" s="13">
        <v>2008</v>
      </c>
      <c r="B718" s="68" t="s">
        <v>91</v>
      </c>
      <c r="C718" s="72">
        <v>28526</v>
      </c>
      <c r="D718" s="75">
        <f>(INDEX('Resin Fractions'!$A$24:$I$41,MATCH('Waste Estimate from Population'!$A718,'Resin Fractions'!$A$24:$A$41,0),MATCH('Waste Estimate from Population'!D$1,'Resin Fractions'!$A$24:$I$24,0)))*(VLOOKUP($A718,'Waste Per Capita'!$A$3:$C$18,3,FALSE))*$C718</f>
        <v>221.65735928962931</v>
      </c>
      <c r="E718" s="75">
        <f>(INDEX('Resin Fractions'!$A$24:$I$41,MATCH('Waste Estimate from Population'!$A718,'Resin Fractions'!$A$24:$A$41,0),MATCH('Waste Estimate from Population'!E$1,'Resin Fractions'!$A$24:$I$24,0)))*(VLOOKUP($A718,'Waste Per Capita'!$A$3:$C$18,3,FALSE))*$C718</f>
        <v>417.37776300926242</v>
      </c>
      <c r="F718" s="75">
        <f>(INDEX('Resin Fractions'!$A$24:$I$41,MATCH('Waste Estimate from Population'!$A718,'Resin Fractions'!$A$24:$A$41,0),MATCH('Waste Estimate from Population'!F$1,'Resin Fractions'!$A$24:$I$24,0)))*(VLOOKUP($A718,'Waste Per Capita'!$A$3:$C$18,3,FALSE))*$C718</f>
        <v>579.01560038110222</v>
      </c>
      <c r="G718" s="75">
        <f>(INDEX('Resin Fractions'!$A$24:$I$41,MATCH('Waste Estimate from Population'!$A718,'Resin Fractions'!$A$24:$A$41,0),MATCH('Waste Estimate from Population'!G$1,'Resin Fractions'!$A$24:$I$24,0)))*(VLOOKUP($A718,'Waste Per Capita'!$A$3:$C$18,3,FALSE))*$C718</f>
        <v>862.64588758149546</v>
      </c>
      <c r="H718" s="75">
        <f>(INDEX('Resin Fractions'!$A$24:$I$41,MATCH('Waste Estimate from Population'!$A718,'Resin Fractions'!$A$24:$A$41,0),MATCH('Waste Estimate from Population'!H$1,'Resin Fractions'!$A$24:$I$24,0)))*(VLOOKUP($A718,'Waste Per Capita'!$A$3:$C$18,3,FALSE))*$C718</f>
        <v>51.875780522243829</v>
      </c>
      <c r="I718" s="75">
        <f>(INDEX('Resin Fractions'!$A$24:$I$41,MATCH('Waste Estimate from Population'!$A718,'Resin Fractions'!$A$24:$A$41,0),MATCH('Waste Estimate from Population'!I$1,'Resin Fractions'!$A$24:$I$24,0)))*(VLOOKUP($A718,'Waste Per Capita'!$A$3:$C$18,3,FALSE))*$C718</f>
        <v>149.44620640394635</v>
      </c>
      <c r="J718" s="75">
        <f>(INDEX('Resin Fractions'!$A$24:$I$41,MATCH('Waste Estimate from Population'!$A718,'Resin Fractions'!$A$24:$A$41,0),MATCH('Waste Estimate from Population'!J$1,'Resin Fractions'!$A$24:$I$24,0)))*(VLOOKUP($A718,'Waste Per Capita'!$A$3:$C$18,3,FALSE))*$C718</f>
        <v>303.71324203226374</v>
      </c>
      <c r="K718" s="75">
        <f>(INDEX('Resin Fractions'!$A$24:$I$41,MATCH('Waste Estimate from Population'!$A718,'Resin Fractions'!$A$24:$A$41,0),MATCH('Waste Estimate from Population'!K$1,'Resin Fractions'!$A$24:$I$24,0)))*(VLOOKUP($A718,'Waste Per Capita'!$A$3:$C$18,3,FALSE))*$C718</f>
        <v>2585.7318392199431</v>
      </c>
    </row>
    <row r="719" spans="1:11" x14ac:dyDescent="0.2">
      <c r="A719" s="13">
        <v>2008</v>
      </c>
      <c r="B719" s="68" t="s">
        <v>92</v>
      </c>
      <c r="C719" s="72">
        <v>177897</v>
      </c>
      <c r="D719" s="75">
        <f>(INDEX('Resin Fractions'!$A$24:$I$41,MATCH('Waste Estimate from Population'!$A719,'Resin Fractions'!$A$24:$A$41,0),MATCH('Waste Estimate from Population'!D$1,'Resin Fractions'!$A$24:$I$24,0)))*(VLOOKUP($A719,'Waste Per Capita'!$A$3:$C$18,3,FALSE))*$C719</f>
        <v>1382.3241690228979</v>
      </c>
      <c r="E719" s="75">
        <f>(INDEX('Resin Fractions'!$A$24:$I$41,MATCH('Waste Estimate from Population'!$A719,'Resin Fractions'!$A$24:$A$41,0),MATCH('Waste Estimate from Population'!E$1,'Resin Fractions'!$A$24:$I$24,0)))*(VLOOKUP($A719,'Waste Per Capita'!$A$3:$C$18,3,FALSE))*$C719</f>
        <v>2602.8974236156055</v>
      </c>
      <c r="F719" s="75">
        <f>(INDEX('Resin Fractions'!$A$24:$I$41,MATCH('Waste Estimate from Population'!$A719,'Resin Fractions'!$A$24:$A$41,0),MATCH('Waste Estimate from Population'!F$1,'Resin Fractions'!$A$24:$I$24,0)))*(VLOOKUP($A719,'Waste Per Capita'!$A$3:$C$18,3,FALSE))*$C719</f>
        <v>3610.9212038490132</v>
      </c>
      <c r="G719" s="75">
        <f>(INDEX('Resin Fractions'!$A$24:$I$41,MATCH('Waste Estimate from Population'!$A719,'Resin Fractions'!$A$24:$A$41,0),MATCH('Waste Estimate from Population'!G$1,'Resin Fractions'!$A$24:$I$24,0)))*(VLOOKUP($A719,'Waste Per Capita'!$A$3:$C$18,3,FALSE))*$C719</f>
        <v>5379.7278084233785</v>
      </c>
      <c r="H719" s="75">
        <f>(INDEX('Resin Fractions'!$A$24:$I$41,MATCH('Waste Estimate from Population'!$A719,'Resin Fractions'!$A$24:$A$41,0),MATCH('Waste Estimate from Population'!H$1,'Resin Fractions'!$A$24:$I$24,0)))*(VLOOKUP($A719,'Waste Per Capita'!$A$3:$C$18,3,FALSE))*$C719</f>
        <v>323.51348690898163</v>
      </c>
      <c r="I719" s="75">
        <f>(INDEX('Resin Fractions'!$A$24:$I$41,MATCH('Waste Estimate from Population'!$A719,'Resin Fractions'!$A$24:$A$41,0),MATCH('Waste Estimate from Population'!I$1,'Resin Fractions'!$A$24:$I$24,0)))*(VLOOKUP($A719,'Waste Per Capita'!$A$3:$C$18,3,FALSE))*$C719</f>
        <v>931.99298116254806</v>
      </c>
      <c r="J719" s="75">
        <f>(INDEX('Resin Fractions'!$A$24:$I$41,MATCH('Waste Estimate from Population'!$A719,'Resin Fractions'!$A$24:$A$41,0),MATCH('Waste Estimate from Population'!J$1,'Resin Fractions'!$A$24:$I$24,0)))*(VLOOKUP($A719,'Waste Per Capita'!$A$3:$C$18,3,FALSE))*$C719</f>
        <v>1894.0501513641457</v>
      </c>
      <c r="K719" s="75">
        <f>(INDEX('Resin Fractions'!$A$24:$I$41,MATCH('Waste Estimate from Population'!$A719,'Resin Fractions'!$A$24:$A$41,0),MATCH('Waste Estimate from Population'!K$1,'Resin Fractions'!$A$24:$I$24,0)))*(VLOOKUP($A719,'Waste Per Capita'!$A$3:$C$18,3,FALSE))*$C719</f>
        <v>16125.427224346569</v>
      </c>
    </row>
    <row r="720" spans="1:11" x14ac:dyDescent="0.2">
      <c r="A720" s="13">
        <v>2008</v>
      </c>
      <c r="B720" s="68" t="s">
        <v>93</v>
      </c>
      <c r="C720" s="72">
        <v>906521</v>
      </c>
      <c r="D720" s="75">
        <f>(INDEX('Resin Fractions'!$A$24:$I$41,MATCH('Waste Estimate from Population'!$A720,'Resin Fractions'!$A$24:$A$41,0),MATCH('Waste Estimate from Population'!D$1,'Resin Fractions'!$A$24:$I$24,0)))*(VLOOKUP($A720,'Waste Per Capita'!$A$3:$C$18,3,FALSE))*$C720</f>
        <v>7043.9967398371327</v>
      </c>
      <c r="E720" s="75">
        <f>(INDEX('Resin Fractions'!$A$24:$I$41,MATCH('Waste Estimate from Population'!$A720,'Resin Fractions'!$A$24:$A$41,0),MATCH('Waste Estimate from Population'!E$1,'Resin Fractions'!$A$24:$I$24,0)))*(VLOOKUP($A720,'Waste Per Capita'!$A$3:$C$18,3,FALSE))*$C720</f>
        <v>13263.749109616476</v>
      </c>
      <c r="F720" s="75">
        <f>(INDEX('Resin Fractions'!$A$24:$I$41,MATCH('Waste Estimate from Population'!$A720,'Resin Fractions'!$A$24:$A$41,0),MATCH('Waste Estimate from Population'!F$1,'Resin Fractions'!$A$24:$I$24,0)))*(VLOOKUP($A720,'Waste Per Capita'!$A$3:$C$18,3,FALSE))*$C720</f>
        <v>18400.399673037831</v>
      </c>
      <c r="G720" s="75">
        <f>(INDEX('Resin Fractions'!$A$24:$I$41,MATCH('Waste Estimate from Population'!$A720,'Resin Fractions'!$A$24:$A$41,0),MATCH('Waste Estimate from Population'!G$1,'Resin Fractions'!$A$24:$I$24,0)))*(VLOOKUP($A720,'Waste Per Capita'!$A$3:$C$18,3,FALSE))*$C720</f>
        <v>27413.819415840455</v>
      </c>
      <c r="H720" s="75">
        <f>(INDEX('Resin Fractions'!$A$24:$I$41,MATCH('Waste Estimate from Population'!$A720,'Resin Fractions'!$A$24:$A$41,0),MATCH('Waste Estimate from Population'!H$1,'Resin Fractions'!$A$24:$I$24,0)))*(VLOOKUP($A720,'Waste Per Capita'!$A$3:$C$18,3,FALSE))*$C720</f>
        <v>1648.5481467715417</v>
      </c>
      <c r="I720" s="75">
        <f>(INDEX('Resin Fractions'!$A$24:$I$41,MATCH('Waste Estimate from Population'!$A720,'Resin Fractions'!$A$24:$A$41,0),MATCH('Waste Estimate from Population'!I$1,'Resin Fractions'!$A$24:$I$24,0)))*(VLOOKUP($A720,'Waste Per Capita'!$A$3:$C$18,3,FALSE))*$C720</f>
        <v>4749.2156094619595</v>
      </c>
      <c r="J720" s="75">
        <f>(INDEX('Resin Fractions'!$A$24:$I$41,MATCH('Waste Estimate from Population'!$A720,'Resin Fractions'!$A$24:$A$41,0),MATCH('Waste Estimate from Population'!J$1,'Resin Fractions'!$A$24:$I$24,0)))*(VLOOKUP($A720,'Waste Per Capita'!$A$3:$C$18,3,FALSE))*$C720</f>
        <v>9651.6312094345431</v>
      </c>
      <c r="K720" s="75">
        <f>(INDEX('Resin Fractions'!$A$24:$I$41,MATCH('Waste Estimate from Population'!$A720,'Resin Fractions'!$A$24:$A$41,0),MATCH('Waste Estimate from Population'!K$1,'Resin Fractions'!$A$24:$I$24,0)))*(VLOOKUP($A720,'Waste Per Capita'!$A$3:$C$18,3,FALSE))*$C720</f>
        <v>82171.359903999924</v>
      </c>
    </row>
    <row r="721" spans="1:11" x14ac:dyDescent="0.2">
      <c r="A721" s="13">
        <v>2008</v>
      </c>
      <c r="B721" s="68" t="s">
        <v>94</v>
      </c>
      <c r="C721" s="72">
        <v>28066</v>
      </c>
      <c r="D721" s="75">
        <f>(INDEX('Resin Fractions'!$A$24:$I$41,MATCH('Waste Estimate from Population'!$A721,'Resin Fractions'!$A$24:$A$41,0),MATCH('Waste Estimate from Population'!D$1,'Resin Fractions'!$A$24:$I$24,0)))*(VLOOKUP($A721,'Waste Per Capita'!$A$3:$C$18,3,FALSE))*$C721</f>
        <v>218.08299256196929</v>
      </c>
      <c r="E721" s="75">
        <f>(INDEX('Resin Fractions'!$A$24:$I$41,MATCH('Waste Estimate from Population'!$A721,'Resin Fractions'!$A$24:$A$41,0),MATCH('Waste Estimate from Population'!E$1,'Resin Fractions'!$A$24:$I$24,0)))*(VLOOKUP($A721,'Waste Per Capita'!$A$3:$C$18,3,FALSE))*$C721</f>
        <v>410.64727955612284</v>
      </c>
      <c r="F721" s="75">
        <f>(INDEX('Resin Fractions'!$A$24:$I$41,MATCH('Waste Estimate from Population'!$A721,'Resin Fractions'!$A$24:$A$41,0),MATCH('Waste Estimate from Population'!F$1,'Resin Fractions'!$A$24:$I$24,0)))*(VLOOKUP($A721,'Waste Per Capita'!$A$3:$C$18,3,FALSE))*$C721</f>
        <v>569.67860338975026</v>
      </c>
      <c r="G721" s="75">
        <f>(INDEX('Resin Fractions'!$A$24:$I$41,MATCH('Waste Estimate from Population'!$A721,'Resin Fractions'!$A$24:$A$41,0),MATCH('Waste Estimate from Population'!G$1,'Resin Fractions'!$A$24:$I$24,0)))*(VLOOKUP($A721,'Waste Per Capita'!$A$3:$C$18,3,FALSE))*$C721</f>
        <v>848.73517075167399</v>
      </c>
      <c r="H721" s="75">
        <f>(INDEX('Resin Fractions'!$A$24:$I$41,MATCH('Waste Estimate from Population'!$A721,'Resin Fractions'!$A$24:$A$41,0),MATCH('Waste Estimate from Population'!H$1,'Resin Fractions'!$A$24:$I$24,0)))*(VLOOKUP($A721,'Waste Per Capita'!$A$3:$C$18,3,FALSE))*$C721</f>
        <v>51.039250372898245</v>
      </c>
      <c r="I721" s="75">
        <f>(INDEX('Resin Fractions'!$A$24:$I$41,MATCH('Waste Estimate from Population'!$A721,'Resin Fractions'!$A$24:$A$41,0),MATCH('Waste Estimate from Population'!I$1,'Resin Fractions'!$A$24:$I$24,0)))*(VLOOKUP($A721,'Waste Per Capita'!$A$3:$C$18,3,FALSE))*$C721</f>
        <v>147.03629071489723</v>
      </c>
      <c r="J721" s="75">
        <f>(INDEX('Resin Fractions'!$A$24:$I$41,MATCH('Waste Estimate from Population'!$A721,'Resin Fractions'!$A$24:$A$41,0),MATCH('Waste Estimate from Population'!J$1,'Resin Fractions'!$A$24:$I$24,0)))*(VLOOKUP($A721,'Waste Per Capita'!$A$3:$C$18,3,FALSE))*$C721</f>
        <v>298.81567169871397</v>
      </c>
      <c r="K721" s="75">
        <f>(INDEX('Resin Fractions'!$A$24:$I$41,MATCH('Waste Estimate from Population'!$A721,'Resin Fractions'!$A$24:$A$41,0),MATCH('Waste Estimate from Population'!K$1,'Resin Fractions'!$A$24:$I$24,0)))*(VLOOKUP($A721,'Waste Per Capita'!$A$3:$C$18,3,FALSE))*$C721</f>
        <v>2544.0352590460257</v>
      </c>
    </row>
    <row r="722" spans="1:11" x14ac:dyDescent="0.2">
      <c r="A722" s="13">
        <v>2008</v>
      </c>
      <c r="B722" s="68" t="s">
        <v>95</v>
      </c>
      <c r="C722" s="72">
        <v>132931</v>
      </c>
      <c r="D722" s="75">
        <f>(INDEX('Resin Fractions'!$A$24:$I$41,MATCH('Waste Estimate from Population'!$A722,'Resin Fractions'!$A$24:$A$41,0),MATCH('Waste Estimate from Population'!D$1,'Resin Fractions'!$A$24:$I$24,0)))*(VLOOKUP($A722,'Waste Per Capita'!$A$3:$C$18,3,FALSE))*$C722</f>
        <v>1032.9220510316804</v>
      </c>
      <c r="E722" s="75">
        <f>(INDEX('Resin Fractions'!$A$24:$I$41,MATCH('Waste Estimate from Population'!$A722,'Resin Fractions'!$A$24:$A$41,0),MATCH('Waste Estimate from Population'!E$1,'Resin Fractions'!$A$24:$I$24,0)))*(VLOOKUP($A722,'Waste Per Capita'!$A$3:$C$18,3,FALSE))*$C722</f>
        <v>1944.9780345854401</v>
      </c>
      <c r="F722" s="75">
        <f>(INDEX('Resin Fractions'!$A$24:$I$41,MATCH('Waste Estimate from Population'!$A722,'Resin Fractions'!$A$24:$A$41,0),MATCH('Waste Estimate from Population'!F$1,'Resin Fractions'!$A$24:$I$24,0)))*(VLOOKUP($A722,'Waste Per Capita'!$A$3:$C$18,3,FALSE))*$C722</f>
        <v>2698.2094501248089</v>
      </c>
      <c r="G722" s="75">
        <f>(INDEX('Resin Fractions'!$A$24:$I$41,MATCH('Waste Estimate from Population'!$A722,'Resin Fractions'!$A$24:$A$41,0),MATCH('Waste Estimate from Population'!G$1,'Resin Fractions'!$A$24:$I$24,0)))*(VLOOKUP($A722,'Waste Per Capita'!$A$3:$C$18,3,FALSE))*$C722</f>
        <v>4019.924997619567</v>
      </c>
      <c r="H722" s="75">
        <f>(INDEX('Resin Fractions'!$A$24:$I$41,MATCH('Waste Estimate from Population'!$A722,'Resin Fractions'!$A$24:$A$41,0),MATCH('Waste Estimate from Population'!H$1,'Resin Fractions'!$A$24:$I$24,0)))*(VLOOKUP($A722,'Waste Per Capita'!$A$3:$C$18,3,FALSE))*$C722</f>
        <v>241.74084626664776</v>
      </c>
      <c r="I722" s="75">
        <f>(INDEX('Resin Fractions'!$A$24:$I$41,MATCH('Waste Estimate from Population'!$A722,'Resin Fractions'!$A$24:$A$41,0),MATCH('Waste Estimate from Population'!I$1,'Resin Fractions'!$A$24:$I$24,0)))*(VLOOKUP($A722,'Waste Per Capita'!$A$3:$C$18,3,FALSE))*$C722</f>
        <v>696.41848361084601</v>
      </c>
      <c r="J722" s="75">
        <f>(INDEX('Resin Fractions'!$A$24:$I$41,MATCH('Waste Estimate from Population'!$A722,'Resin Fractions'!$A$24:$A$41,0),MATCH('Waste Estimate from Population'!J$1,'Resin Fractions'!$A$24:$I$24,0)))*(VLOOKUP($A722,'Waste Per Capita'!$A$3:$C$18,3,FALSE))*$C722</f>
        <v>1415.3020043676242</v>
      </c>
      <c r="K722" s="75">
        <f>(INDEX('Resin Fractions'!$A$24:$I$41,MATCH('Waste Estimate from Population'!$A722,'Resin Fractions'!$A$24:$A$41,0),MATCH('Waste Estimate from Population'!K$1,'Resin Fractions'!$A$24:$I$24,0)))*(VLOOKUP($A722,'Waste Per Capita'!$A$3:$C$18,3,FALSE))*$C722</f>
        <v>12049.495867606614</v>
      </c>
    </row>
    <row r="723" spans="1:11" x14ac:dyDescent="0.2">
      <c r="A723" s="13">
        <v>2008</v>
      </c>
      <c r="B723" s="68" t="s">
        <v>96</v>
      </c>
      <c r="C723" s="72">
        <v>168495</v>
      </c>
      <c r="D723" s="75">
        <f>(INDEX('Resin Fractions'!$A$24:$I$41,MATCH('Waste Estimate from Population'!$A723,'Resin Fractions'!$A$24:$A$41,0),MATCH('Waste Estimate from Population'!D$1,'Resin Fractions'!$A$24:$I$24,0)))*(VLOOKUP($A723,'Waste Per Capita'!$A$3:$C$18,3,FALSE))*$C723</f>
        <v>1309.2672212545078</v>
      </c>
      <c r="E723" s="75">
        <f>(INDEX('Resin Fractions'!$A$24:$I$41,MATCH('Waste Estimate from Population'!$A723,'Resin Fractions'!$A$24:$A$41,0),MATCH('Waste Estimate from Population'!E$1,'Resin Fractions'!$A$24:$I$24,0)))*(VLOOKUP($A723,'Waste Per Capita'!$A$3:$C$18,3,FALSE))*$C723</f>
        <v>2465.3321944277386</v>
      </c>
      <c r="F723" s="75">
        <f>(INDEX('Resin Fractions'!$A$24:$I$41,MATCH('Waste Estimate from Population'!$A723,'Resin Fractions'!$A$24:$A$41,0),MATCH('Waste Estimate from Population'!F$1,'Resin Fractions'!$A$24:$I$24,0)))*(VLOOKUP($A723,'Waste Per Capita'!$A$3:$C$18,3,FALSE))*$C723</f>
        <v>3420.081104473597</v>
      </c>
      <c r="G723" s="75">
        <f>(INDEX('Resin Fractions'!$A$24:$I$41,MATCH('Waste Estimate from Population'!$A723,'Resin Fractions'!$A$24:$A$41,0),MATCH('Waste Estimate from Population'!G$1,'Resin Fractions'!$A$24:$I$24,0)))*(VLOOKUP($A723,'Waste Per Capita'!$A$3:$C$18,3,FALSE))*$C723</f>
        <v>5095.4048526973311</v>
      </c>
      <c r="H723" s="75">
        <f>(INDEX('Resin Fractions'!$A$24:$I$41,MATCH('Waste Estimate from Population'!$A723,'Resin Fractions'!$A$24:$A$41,0),MATCH('Waste Estimate from Population'!H$1,'Resin Fractions'!$A$24:$I$24,0)))*(VLOOKUP($A723,'Waste Per Capita'!$A$3:$C$18,3,FALSE))*$C723</f>
        <v>306.41553807387908</v>
      </c>
      <c r="I723" s="75">
        <f>(INDEX('Resin Fractions'!$A$24:$I$41,MATCH('Waste Estimate from Population'!$A723,'Resin Fractions'!$A$24:$A$41,0),MATCH('Waste Estimate from Population'!I$1,'Resin Fractions'!$A$24:$I$24,0)))*(VLOOKUP($A723,'Waste Per Capita'!$A$3:$C$18,3,FALSE))*$C723</f>
        <v>882.73640005724394</v>
      </c>
      <c r="J723" s="75">
        <f>(INDEX('Resin Fractions'!$A$24:$I$41,MATCH('Waste Estimate from Population'!$A723,'Resin Fractions'!$A$24:$A$41,0),MATCH('Waste Estimate from Population'!J$1,'Resin Fractions'!$A$24:$I$24,0)))*(VLOOKUP($A723,'Waste Per Capita'!$A$3:$C$18,3,FALSE))*$C723</f>
        <v>1793.9480725031999</v>
      </c>
      <c r="K723" s="75">
        <f>(INDEX('Resin Fractions'!$A$24:$I$41,MATCH('Waste Estimate from Population'!$A723,'Resin Fractions'!$A$24:$A$41,0),MATCH('Waste Estimate from Population'!K$1,'Resin Fractions'!$A$24:$I$24,0)))*(VLOOKUP($A723,'Waste Per Capita'!$A$3:$C$18,3,FALSE))*$C723</f>
        <v>15273.185383487496</v>
      </c>
    </row>
    <row r="724" spans="1:11" x14ac:dyDescent="0.2">
      <c r="A724" s="13">
        <v>2008</v>
      </c>
      <c r="B724" s="68" t="s">
        <v>97</v>
      </c>
      <c r="C724" s="72">
        <v>18416</v>
      </c>
      <c r="D724" s="75">
        <f>(INDEX('Resin Fractions'!$A$24:$I$41,MATCH('Waste Estimate from Population'!$A724,'Resin Fractions'!$A$24:$A$41,0),MATCH('Waste Estimate from Population'!D$1,'Resin Fractions'!$A$24:$I$24,0)))*(VLOOKUP($A724,'Waste Per Capita'!$A$3:$C$18,3,FALSE))*$C724</f>
        <v>143.09899490562341</v>
      </c>
      <c r="E724" s="75">
        <f>(INDEX('Resin Fractions'!$A$24:$I$41,MATCH('Waste Estimate from Population'!$A724,'Resin Fractions'!$A$24:$A$41,0),MATCH('Waste Estimate from Population'!E$1,'Resin Fractions'!$A$24:$I$24,0)))*(VLOOKUP($A724,'Waste Per Capita'!$A$3:$C$18,3,FALSE))*$C724</f>
        <v>269.45344189786783</v>
      </c>
      <c r="F724" s="75">
        <f>(INDEX('Resin Fractions'!$A$24:$I$41,MATCH('Waste Estimate from Population'!$A724,'Resin Fractions'!$A$24:$A$41,0),MATCH('Waste Estimate from Population'!F$1,'Resin Fractions'!$A$24:$I$24,0)))*(VLOOKUP($A724,'Waste Per Capita'!$A$3:$C$18,3,FALSE))*$C724</f>
        <v>373.80464476682249</v>
      </c>
      <c r="G724" s="75">
        <f>(INDEX('Resin Fractions'!$A$24:$I$41,MATCH('Waste Estimate from Population'!$A724,'Resin Fractions'!$A$24:$A$41,0),MATCH('Waste Estimate from Population'!G$1,'Resin Fractions'!$A$24:$I$24,0)))*(VLOOKUP($A724,'Waste Per Capita'!$A$3:$C$18,3,FALSE))*$C724</f>
        <v>556.91252421302738</v>
      </c>
      <c r="H724" s="75">
        <f>(INDEX('Resin Fractions'!$A$24:$I$41,MATCH('Waste Estimate from Population'!$A724,'Resin Fractions'!$A$24:$A$41,0),MATCH('Waste Estimate from Population'!H$1,'Resin Fractions'!$A$24:$I$24,0)))*(VLOOKUP($A724,'Waste Per Capita'!$A$3:$C$18,3,FALSE))*$C724</f>
        <v>33.490302674670211</v>
      </c>
      <c r="I724" s="75">
        <f>(INDEX('Resin Fractions'!$A$24:$I$41,MATCH('Waste Estimate from Population'!$A724,'Resin Fractions'!$A$24:$A$41,0),MATCH('Waste Estimate from Population'!I$1,'Resin Fractions'!$A$24:$I$24,0)))*(VLOOKUP($A724,'Waste Per Capita'!$A$3:$C$18,3,FALSE))*$C724</f>
        <v>96.48045071636669</v>
      </c>
      <c r="J724" s="75">
        <f>(INDEX('Resin Fractions'!$A$24:$I$41,MATCH('Waste Estimate from Population'!$A724,'Resin Fractions'!$A$24:$A$41,0),MATCH('Waste Estimate from Population'!J$1,'Resin Fractions'!$A$24:$I$24,0)))*(VLOOKUP($A724,'Waste Per Capita'!$A$3:$C$18,3,FALSE))*$C724</f>
        <v>196.07316361446291</v>
      </c>
      <c r="K724" s="75">
        <f>(INDEX('Resin Fractions'!$A$24:$I$41,MATCH('Waste Estimate from Population'!$A724,'Resin Fractions'!$A$24:$A$41,0),MATCH('Waste Estimate from Population'!K$1,'Resin Fractions'!$A$24:$I$24,0)))*(VLOOKUP($A724,'Waste Per Capita'!$A$3:$C$18,3,FALSE))*$C724</f>
        <v>1669.3135227888408</v>
      </c>
    </row>
    <row r="725" spans="1:11" x14ac:dyDescent="0.2">
      <c r="A725" s="13">
        <v>2008</v>
      </c>
      <c r="B725" s="68" t="s">
        <v>98</v>
      </c>
      <c r="C725" s="72">
        <v>812830</v>
      </c>
      <c r="D725" s="75">
        <f>(INDEX('Resin Fractions'!$A$24:$I$41,MATCH('Waste Estimate from Population'!$A725,'Resin Fractions'!$A$24:$A$41,0),MATCH('Waste Estimate from Population'!D$1,'Resin Fractions'!$A$24:$I$24,0)))*(VLOOKUP($A725,'Waste Per Capita'!$A$3:$C$18,3,FALSE))*$C725</f>
        <v>6315.9837113997546</v>
      </c>
      <c r="E725" s="75">
        <f>(INDEX('Resin Fractions'!$A$24:$I$41,MATCH('Waste Estimate from Population'!$A725,'Resin Fractions'!$A$24:$A$41,0),MATCH('Waste Estimate from Population'!E$1,'Resin Fractions'!$A$24:$I$24,0)))*(VLOOKUP($A725,'Waste Per Capita'!$A$3:$C$18,3,FALSE))*$C725</f>
        <v>11892.910576555381</v>
      </c>
      <c r="F725" s="75">
        <f>(INDEX('Resin Fractions'!$A$24:$I$41,MATCH('Waste Estimate from Population'!$A725,'Resin Fractions'!$A$24:$A$41,0),MATCH('Waste Estimate from Population'!F$1,'Resin Fractions'!$A$24:$I$24,0)))*(VLOOKUP($A725,'Waste Per Capita'!$A$3:$C$18,3,FALSE))*$C725</f>
        <v>16498.67666191444</v>
      </c>
      <c r="G725" s="75">
        <f>(INDEX('Resin Fractions'!$A$24:$I$41,MATCH('Waste Estimate from Population'!$A725,'Resin Fractions'!$A$24:$A$41,0),MATCH('Waste Estimate from Population'!G$1,'Resin Fractions'!$A$24:$I$24,0)))*(VLOOKUP($A725,'Waste Per Capita'!$A$3:$C$18,3,FALSE))*$C725</f>
        <v>24580.539045182184</v>
      </c>
      <c r="H725" s="75">
        <f>(INDEX('Resin Fractions'!$A$24:$I$41,MATCH('Waste Estimate from Population'!$A725,'Resin Fractions'!$A$24:$A$41,0),MATCH('Waste Estimate from Population'!H$1,'Resin Fractions'!$A$24:$I$24,0)))*(VLOOKUP($A725,'Waste Per Capita'!$A$3:$C$18,3,FALSE))*$C725</f>
        <v>1478.1669593316781</v>
      </c>
      <c r="I725" s="75">
        <f>(INDEX('Resin Fractions'!$A$24:$I$41,MATCH('Waste Estimate from Population'!$A725,'Resin Fractions'!$A$24:$A$41,0),MATCH('Waste Estimate from Population'!I$1,'Resin Fractions'!$A$24:$I$24,0)))*(VLOOKUP($A725,'Waste Per Capita'!$A$3:$C$18,3,FALSE))*$C725</f>
        <v>4258.3734120213039</v>
      </c>
      <c r="J725" s="75">
        <f>(INDEX('Resin Fractions'!$A$24:$I$41,MATCH('Waste Estimate from Population'!$A725,'Resin Fractions'!$A$24:$A$41,0),MATCH('Waste Estimate from Population'!J$1,'Resin Fractions'!$A$24:$I$24,0)))*(VLOOKUP($A725,'Waste Per Capita'!$A$3:$C$18,3,FALSE))*$C725</f>
        <v>8654.1132483027741</v>
      </c>
      <c r="K725" s="75">
        <f>(INDEX('Resin Fractions'!$A$24:$I$41,MATCH('Waste Estimate from Population'!$A725,'Resin Fractions'!$A$24:$A$41,0),MATCH('Waste Estimate from Population'!K$1,'Resin Fractions'!$A$24:$I$24,0)))*(VLOOKUP($A725,'Waste Per Capita'!$A$3:$C$18,3,FALSE))*$C725</f>
        <v>73678.76361470751</v>
      </c>
    </row>
    <row r="726" spans="1:11" x14ac:dyDescent="0.2">
      <c r="A726" s="13">
        <v>2008</v>
      </c>
      <c r="B726" s="68" t="s">
        <v>99</v>
      </c>
      <c r="C726" s="72">
        <v>151106</v>
      </c>
      <c r="D726" s="75">
        <f>(INDEX('Resin Fractions'!$A$24:$I$41,MATCH('Waste Estimate from Population'!$A726,'Resin Fractions'!$A$24:$A$41,0),MATCH('Waste Estimate from Population'!D$1,'Resin Fractions'!$A$24:$I$24,0)))*(VLOOKUP($A726,'Waste Per Capita'!$A$3:$C$18,3,FALSE))*$C726</f>
        <v>1174.148388586508</v>
      </c>
      <c r="E726" s="75">
        <f>(INDEX('Resin Fractions'!$A$24:$I$41,MATCH('Waste Estimate from Population'!$A726,'Resin Fractions'!$A$24:$A$41,0),MATCH('Waste Estimate from Population'!E$1,'Resin Fractions'!$A$24:$I$24,0)))*(VLOOKUP($A726,'Waste Per Capita'!$A$3:$C$18,3,FALSE))*$C726</f>
        <v>2210.9052884132934</v>
      </c>
      <c r="F726" s="75">
        <f>(INDEX('Resin Fractions'!$A$24:$I$41,MATCH('Waste Estimate from Population'!$A726,'Resin Fractions'!$A$24:$A$41,0),MATCH('Waste Estimate from Population'!F$1,'Resin Fractions'!$A$24:$I$24,0)))*(VLOOKUP($A726,'Waste Per Capita'!$A$3:$C$18,3,FALSE))*$C726</f>
        <v>3067.122320380945</v>
      </c>
      <c r="G726" s="75">
        <f>(INDEX('Resin Fractions'!$A$24:$I$41,MATCH('Waste Estimate from Population'!$A726,'Resin Fractions'!$A$24:$A$41,0),MATCH('Waste Estimate from Population'!G$1,'Resin Fractions'!$A$24:$I$24,0)))*(VLOOKUP($A726,'Waste Per Capita'!$A$3:$C$18,3,FALSE))*$C726</f>
        <v>4569.5495158413187</v>
      </c>
      <c r="H726" s="75">
        <f>(INDEX('Resin Fractions'!$A$24:$I$41,MATCH('Waste Estimate from Population'!$A726,'Resin Fractions'!$A$24:$A$41,0),MATCH('Waste Estimate from Population'!H$1,'Resin Fractions'!$A$24:$I$24,0)))*(VLOOKUP($A726,'Waste Per Capita'!$A$3:$C$18,3,FALSE))*$C726</f>
        <v>274.79287988481303</v>
      </c>
      <c r="I726" s="75">
        <f>(INDEX('Resin Fractions'!$A$24:$I$41,MATCH('Waste Estimate from Population'!$A726,'Resin Fractions'!$A$24:$A$41,0),MATCH('Waste Estimate from Population'!I$1,'Resin Fractions'!$A$24:$I$24,0)))*(VLOOKUP($A726,'Waste Per Capita'!$A$3:$C$18,3,FALSE))*$C726</f>
        <v>791.63634806403695</v>
      </c>
      <c r="J726" s="75">
        <f>(INDEX('Resin Fractions'!$A$24:$I$41,MATCH('Waste Estimate from Population'!$A726,'Resin Fractions'!$A$24:$A$41,0),MATCH('Waste Estimate from Population'!J$1,'Resin Fractions'!$A$24:$I$24,0)))*(VLOOKUP($A726,'Waste Per Capita'!$A$3:$C$18,3,FALSE))*$C726</f>
        <v>1608.8092670029882</v>
      </c>
      <c r="K726" s="75">
        <f>(INDEX('Resin Fractions'!$A$24:$I$41,MATCH('Waste Estimate from Population'!$A726,'Resin Fractions'!$A$24:$A$41,0),MATCH('Waste Estimate from Population'!K$1,'Resin Fractions'!$A$24:$I$24,0)))*(VLOOKUP($A726,'Waste Per Capita'!$A$3:$C$18,3,FALSE))*$C726</f>
        <v>13696.964008173902</v>
      </c>
    </row>
    <row r="727" spans="1:11" x14ac:dyDescent="0.2">
      <c r="A727" s="13">
        <v>2008</v>
      </c>
      <c r="B727" s="68" t="s">
        <v>100</v>
      </c>
      <c r="C727" s="72">
        <v>64178</v>
      </c>
      <c r="D727" s="75">
        <f>(INDEX('Resin Fractions'!$A$24:$I$41,MATCH('Waste Estimate from Population'!$A727,'Resin Fractions'!$A$24:$A$41,0),MATCH('Waste Estimate from Population'!D$1,'Resin Fractions'!$A$24:$I$24,0)))*(VLOOKUP($A727,'Waste Per Capita'!$A$3:$C$18,3,FALSE))*$C727</f>
        <v>498.68632140818306</v>
      </c>
      <c r="E727" s="75">
        <f>(INDEX('Resin Fractions'!$A$24:$I$41,MATCH('Waste Estimate from Population'!$A727,'Resin Fractions'!$A$24:$A$41,0),MATCH('Waste Estimate from Population'!E$1,'Resin Fractions'!$A$24:$I$24,0)))*(VLOOKUP($A727,'Waste Per Capita'!$A$3:$C$18,3,FALSE))*$C727</f>
        <v>939.01949359911816</v>
      </c>
      <c r="F727" s="75">
        <f>(INDEX('Resin Fractions'!$A$24:$I$41,MATCH('Waste Estimate from Population'!$A727,'Resin Fractions'!$A$24:$A$41,0),MATCH('Waste Estimate from Population'!F$1,'Resin Fractions'!$A$24:$I$24,0)))*(VLOOKUP($A727,'Waste Per Capita'!$A$3:$C$18,3,FALSE))*$C727</f>
        <v>1302.6734628499748</v>
      </c>
      <c r="G727" s="75">
        <f>(INDEX('Resin Fractions'!$A$24:$I$41,MATCH('Waste Estimate from Population'!$A727,'Resin Fractions'!$A$24:$A$41,0),MATCH('Waste Estimate from Population'!G$1,'Resin Fractions'!$A$24:$I$24,0)))*(VLOOKUP($A727,'Waste Per Capita'!$A$3:$C$18,3,FALSE))*$C727</f>
        <v>1940.7869232701821</v>
      </c>
      <c r="H727" s="75">
        <f>(INDEX('Resin Fractions'!$A$24:$I$41,MATCH('Waste Estimate from Population'!$A727,'Resin Fractions'!$A$24:$A$41,0),MATCH('Waste Estimate from Population'!H$1,'Resin Fractions'!$A$24:$I$24,0)))*(VLOOKUP($A727,'Waste Per Capita'!$A$3:$C$18,3,FALSE))*$C727</f>
        <v>116.71050418413253</v>
      </c>
      <c r="I727" s="75">
        <f>(INDEX('Resin Fractions'!$A$24:$I$41,MATCH('Waste Estimate from Population'!$A727,'Resin Fractions'!$A$24:$A$41,0),MATCH('Waste Estimate from Population'!I$1,'Resin Fractions'!$A$24:$I$24,0)))*(VLOOKUP($A727,'Waste Per Capita'!$A$3:$C$18,3,FALSE))*$C727</f>
        <v>336.2251501995537</v>
      </c>
      <c r="J727" s="75">
        <f>(INDEX('Resin Fractions'!$A$24:$I$41,MATCH('Waste Estimate from Population'!$A727,'Resin Fractions'!$A$24:$A$41,0),MATCH('Waste Estimate from Population'!J$1,'Resin Fractions'!$A$24:$I$24,0)))*(VLOOKUP($A727,'Waste Per Capita'!$A$3:$C$18,3,FALSE))*$C727</f>
        <v>683.29623666643135</v>
      </c>
      <c r="K727" s="75">
        <f>(INDEX('Resin Fractions'!$A$24:$I$41,MATCH('Waste Estimate from Population'!$A727,'Resin Fractions'!$A$24:$A$41,0),MATCH('Waste Estimate from Population'!K$1,'Resin Fractions'!$A$24:$I$24,0)))*(VLOOKUP($A727,'Waste Per Capita'!$A$3:$C$18,3,FALSE))*$C727</f>
        <v>5817.3980921775756</v>
      </c>
    </row>
    <row r="728" spans="1:11" x14ac:dyDescent="0.2">
      <c r="A728" s="13">
        <v>2008</v>
      </c>
      <c r="B728" s="68" t="s">
        <v>101</v>
      </c>
      <c r="C728" s="72">
        <v>35437</v>
      </c>
      <c r="D728" s="75">
        <f>(INDEX('Resin Fractions'!$A$24:$I$41,MATCH('Waste Estimate from Population'!$A728,'Resin Fractions'!$A$24:$A$41,0),MATCH('Waste Estimate from Population'!D$1,'Resin Fractions'!$A$24:$I$24,0)))*(VLOOKUP($A728,'Waste Per Capita'!$A$3:$C$18,3,FALSE))*$C728</f>
        <v>275.35833419149526</v>
      </c>
      <c r="E728" s="75">
        <f>(INDEX('Resin Fractions'!$A$24:$I$41,MATCH('Waste Estimate from Population'!$A728,'Resin Fractions'!$A$24:$A$41,0),MATCH('Waste Estimate from Population'!E$1,'Resin Fractions'!$A$24:$I$24,0)))*(VLOOKUP($A728,'Waste Per Capita'!$A$3:$C$18,3,FALSE))*$C728</f>
        <v>518.49596114980136</v>
      </c>
      <c r="F728" s="75">
        <f>(INDEX('Resin Fractions'!$A$24:$I$41,MATCH('Waste Estimate from Population'!$A728,'Resin Fractions'!$A$24:$A$41,0),MATCH('Waste Estimate from Population'!F$1,'Resin Fractions'!$A$24:$I$24,0)))*(VLOOKUP($A728,'Waste Per Capita'!$A$3:$C$18,3,FALSE))*$C728</f>
        <v>719.29383126639277</v>
      </c>
      <c r="G728" s="75">
        <f>(INDEX('Resin Fractions'!$A$24:$I$41,MATCH('Waste Estimate from Population'!$A728,'Resin Fractions'!$A$24:$A$41,0),MATCH('Waste Estimate from Population'!G$1,'Resin Fractions'!$A$24:$I$24,0)))*(VLOOKUP($A728,'Waste Per Capita'!$A$3:$C$18,3,FALSE))*$C728</f>
        <v>1071.6392876051832</v>
      </c>
      <c r="H728" s="75">
        <f>(INDEX('Resin Fractions'!$A$24:$I$41,MATCH('Waste Estimate from Population'!$A728,'Resin Fractions'!$A$24:$A$41,0),MATCH('Waste Estimate from Population'!H$1,'Resin Fractions'!$A$24:$I$24,0)))*(VLOOKUP($A728,'Waste Per Capita'!$A$3:$C$18,3,FALSE))*$C728</f>
        <v>64.44373674425978</v>
      </c>
      <c r="I728" s="75">
        <f>(INDEX('Resin Fractions'!$A$24:$I$41,MATCH('Waste Estimate from Population'!$A728,'Resin Fractions'!$A$24:$A$41,0),MATCH('Waste Estimate from Population'!I$1,'Resin Fractions'!$A$24:$I$24,0)))*(VLOOKUP($A728,'Waste Per Capita'!$A$3:$C$18,3,FALSE))*$C728</f>
        <v>185.65257015833441</v>
      </c>
      <c r="J728" s="75">
        <f>(INDEX('Resin Fractions'!$A$24:$I$41,MATCH('Waste Estimate from Population'!$A728,'Resin Fractions'!$A$24:$A$41,0),MATCH('Waste Estimate from Population'!J$1,'Resin Fractions'!$A$24:$I$24,0)))*(VLOOKUP($A728,'Waste Per Capita'!$A$3:$C$18,3,FALSE))*$C728</f>
        <v>377.29391284783463</v>
      </c>
      <c r="K728" s="75">
        <f>(INDEX('Resin Fractions'!$A$24:$I$41,MATCH('Waste Estimate from Population'!$A728,'Resin Fractions'!$A$24:$A$41,0),MATCH('Waste Estimate from Population'!K$1,'Resin Fractions'!$A$24:$I$24,0)))*(VLOOKUP($A728,'Waste Per Capita'!$A$3:$C$18,3,FALSE))*$C728</f>
        <v>3212.1776339633011</v>
      </c>
    </row>
    <row r="729" spans="1:11" x14ac:dyDescent="0.2">
      <c r="A729" s="13">
        <v>2008</v>
      </c>
      <c r="B729" s="68" t="s">
        <v>102</v>
      </c>
      <c r="C729" s="72">
        <v>9785474</v>
      </c>
      <c r="D729" s="75">
        <f>(INDEX('Resin Fractions'!$A$24:$I$41,MATCH('Waste Estimate from Population'!$A729,'Resin Fractions'!$A$24:$A$41,0),MATCH('Waste Estimate from Population'!D$1,'Resin Fractions'!$A$24:$I$24,0)))*(VLOOKUP($A729,'Waste Per Capita'!$A$3:$C$18,3,FALSE))*$C729</f>
        <v>76036.679739091574</v>
      </c>
      <c r="E729" s="75">
        <f>(INDEX('Resin Fractions'!$A$24:$I$41,MATCH('Waste Estimate from Population'!$A729,'Resin Fractions'!$A$24:$A$41,0),MATCH('Waste Estimate from Population'!E$1,'Resin Fractions'!$A$24:$I$24,0)))*(VLOOKUP($A729,'Waste Per Capita'!$A$3:$C$18,3,FALSE))*$C729</f>
        <v>143176.02356114771</v>
      </c>
      <c r="F729" s="75">
        <f>(INDEX('Resin Fractions'!$A$24:$I$41,MATCH('Waste Estimate from Population'!$A729,'Resin Fractions'!$A$24:$A$41,0),MATCH('Waste Estimate from Population'!F$1,'Resin Fractions'!$A$24:$I$24,0)))*(VLOOKUP($A729,'Waste Per Capita'!$A$3:$C$18,3,FALSE))*$C729</f>
        <v>198623.78542815908</v>
      </c>
      <c r="G729" s="75">
        <f>(INDEX('Resin Fractions'!$A$24:$I$41,MATCH('Waste Estimate from Population'!$A729,'Resin Fractions'!$A$24:$A$41,0),MATCH('Waste Estimate from Population'!G$1,'Resin Fractions'!$A$24:$I$24,0)))*(VLOOKUP($A729,'Waste Per Capita'!$A$3:$C$18,3,FALSE))*$C729</f>
        <v>295919.47360778402</v>
      </c>
      <c r="H729" s="75">
        <f>(INDEX('Resin Fractions'!$A$24:$I$41,MATCH('Waste Estimate from Population'!$A729,'Resin Fractions'!$A$24:$A$41,0),MATCH('Waste Estimate from Population'!H$1,'Resin Fractions'!$A$24:$I$24,0)))*(VLOOKUP($A729,'Waste Per Capita'!$A$3:$C$18,3,FALSE))*$C729</f>
        <v>17795.313101385524</v>
      </c>
      <c r="I729" s="75">
        <f>(INDEX('Resin Fractions'!$A$24:$I$41,MATCH('Waste Estimate from Population'!$A729,'Resin Fractions'!$A$24:$A$41,0),MATCH('Waste Estimate from Population'!I$1,'Resin Fractions'!$A$24:$I$24,0)))*(VLOOKUP($A729,'Waste Per Capita'!$A$3:$C$18,3,FALSE))*$C729</f>
        <v>51265.581124744116</v>
      </c>
      <c r="J729" s="75">
        <f>(INDEX('Resin Fractions'!$A$24:$I$41,MATCH('Waste Estimate from Population'!$A729,'Resin Fractions'!$A$24:$A$41,0),MATCH('Waste Estimate from Population'!J$1,'Resin Fractions'!$A$24:$I$24,0)))*(VLOOKUP($A729,'Waste Per Capita'!$A$3:$C$18,3,FALSE))*$C729</f>
        <v>104184.88513504957</v>
      </c>
      <c r="K729" s="75">
        <f>(INDEX('Resin Fractions'!$A$24:$I$41,MATCH('Waste Estimate from Population'!$A729,'Resin Fractions'!$A$24:$A$41,0),MATCH('Waste Estimate from Population'!K$1,'Resin Fractions'!$A$24:$I$24,0)))*(VLOOKUP($A729,'Waste Per Capita'!$A$3:$C$18,3,FALSE))*$C729</f>
        <v>887001.74169736146</v>
      </c>
    </row>
    <row r="730" spans="1:11" x14ac:dyDescent="0.2">
      <c r="A730" s="13">
        <v>2008</v>
      </c>
      <c r="B730" s="68" t="s">
        <v>103</v>
      </c>
      <c r="C730" s="72">
        <v>147958</v>
      </c>
      <c r="D730" s="75">
        <f>(INDEX('Resin Fractions'!$A$24:$I$41,MATCH('Waste Estimate from Population'!$A730,'Resin Fractions'!$A$24:$A$41,0),MATCH('Waste Estimate from Population'!D$1,'Resin Fractions'!$A$24:$I$24,0)))*(VLOOKUP($A730,'Waste Per Capita'!$A$3:$C$18,3,FALSE))*$C730</f>
        <v>1149.6872875893912</v>
      </c>
      <c r="E730" s="75">
        <f>(INDEX('Resin Fractions'!$A$24:$I$41,MATCH('Waste Estimate from Population'!$A730,'Resin Fractions'!$A$24:$A$41,0),MATCH('Waste Estimate from Population'!E$1,'Resin Fractions'!$A$24:$I$24,0)))*(VLOOKUP($A730,'Waste Per Capita'!$A$3:$C$18,3,FALSE))*$C730</f>
        <v>2164.8453712165901</v>
      </c>
      <c r="F730" s="75">
        <f>(INDEX('Resin Fractions'!$A$24:$I$41,MATCH('Waste Estimate from Population'!$A730,'Resin Fractions'!$A$24:$A$41,0),MATCH('Waste Estimate from Population'!F$1,'Resin Fractions'!$A$24:$I$24,0)))*(VLOOKUP($A730,'Waste Per Capita'!$A$3:$C$18,3,FALSE))*$C730</f>
        <v>3003.2247844488229</v>
      </c>
      <c r="G730" s="75">
        <f>(INDEX('Resin Fractions'!$A$24:$I$41,MATCH('Waste Estimate from Population'!$A730,'Resin Fractions'!$A$24:$A$41,0),MATCH('Waste Estimate from Population'!G$1,'Resin Fractions'!$A$24:$I$24,0)))*(VLOOKUP($A730,'Waste Per Capita'!$A$3:$C$18,3,FALSE))*$C730</f>
        <v>4474.3518276233226</v>
      </c>
      <c r="H730" s="75">
        <f>(INDEX('Resin Fractions'!$A$24:$I$41,MATCH('Waste Estimate from Population'!$A730,'Resin Fractions'!$A$24:$A$41,0),MATCH('Waste Estimate from Population'!H$1,'Resin Fractions'!$A$24:$I$24,0)))*(VLOOKUP($A730,'Waste Per Capita'!$A$3:$C$18,3,FALSE))*$C730</f>
        <v>269.06810399320455</v>
      </c>
      <c r="I730" s="75">
        <f>(INDEX('Resin Fractions'!$A$24:$I$41,MATCH('Waste Estimate from Population'!$A730,'Resin Fractions'!$A$24:$A$41,0),MATCH('Waste Estimate from Population'!I$1,'Resin Fractions'!$A$24:$I$24,0)))*(VLOOKUP($A730,'Waste Per Capita'!$A$3:$C$18,3,FALSE))*$C730</f>
        <v>775.14414243550073</v>
      </c>
      <c r="J730" s="75">
        <f>(INDEX('Resin Fractions'!$A$24:$I$41,MATCH('Waste Estimate from Population'!$A730,'Resin Fractions'!$A$24:$A$41,0),MATCH('Waste Estimate from Population'!J$1,'Resin Fractions'!$A$24:$I$24,0)))*(VLOOKUP($A730,'Waste Per Capita'!$A$3:$C$18,3,FALSE))*$C730</f>
        <v>1575.2928508942605</v>
      </c>
      <c r="K730" s="75">
        <f>(INDEX('Resin Fractions'!$A$24:$I$41,MATCH('Waste Estimate from Population'!$A730,'Resin Fractions'!$A$24:$A$41,0),MATCH('Waste Estimate from Population'!K$1,'Resin Fractions'!$A$24:$I$24,0)))*(VLOOKUP($A730,'Waste Per Capita'!$A$3:$C$18,3,FALSE))*$C730</f>
        <v>13411.614368201092</v>
      </c>
    </row>
    <row r="731" spans="1:11" x14ac:dyDescent="0.2">
      <c r="A731" s="13">
        <v>2008</v>
      </c>
      <c r="B731" s="68" t="s">
        <v>104</v>
      </c>
      <c r="C731" s="72">
        <v>249546</v>
      </c>
      <c r="D731" s="75">
        <f>(INDEX('Resin Fractions'!$A$24:$I$41,MATCH('Waste Estimate from Population'!$A731,'Resin Fractions'!$A$24:$A$41,0),MATCH('Waste Estimate from Population'!D$1,'Resin Fractions'!$A$24:$I$24,0)))*(VLOOKUP($A731,'Waste Per Capita'!$A$3:$C$18,3,FALSE))*$C731</f>
        <v>1939.0628683057505</v>
      </c>
      <c r="E731" s="75">
        <f>(INDEX('Resin Fractions'!$A$24:$I$41,MATCH('Waste Estimate from Population'!$A731,'Resin Fractions'!$A$24:$A$41,0),MATCH('Waste Estimate from Population'!E$1,'Resin Fractions'!$A$24:$I$24,0)))*(VLOOKUP($A731,'Waste Per Capita'!$A$3:$C$18,3,FALSE))*$C731</f>
        <v>3651.2287473851716</v>
      </c>
      <c r="F731" s="75">
        <f>(INDEX('Resin Fractions'!$A$24:$I$41,MATCH('Waste Estimate from Population'!$A731,'Resin Fractions'!$A$24:$A$41,0),MATCH('Waste Estimate from Population'!F$1,'Resin Fractions'!$A$24:$I$24,0)))*(VLOOKUP($A731,'Waste Per Capita'!$A$3:$C$18,3,FALSE))*$C731</f>
        <v>5065.2396765302719</v>
      </c>
      <c r="G731" s="75">
        <f>(INDEX('Resin Fractions'!$A$24:$I$41,MATCH('Waste Estimate from Population'!$A731,'Resin Fractions'!$A$24:$A$41,0),MATCH('Waste Estimate from Population'!G$1,'Resin Fractions'!$A$24:$I$24,0)))*(VLOOKUP($A731,'Waste Per Capita'!$A$3:$C$18,3,FALSE))*$C731</f>
        <v>7546.4429174231182</v>
      </c>
      <c r="H731" s="75">
        <f>(INDEX('Resin Fractions'!$A$24:$I$41,MATCH('Waste Estimate from Population'!$A731,'Resin Fractions'!$A$24:$A$41,0),MATCH('Waste Estimate from Population'!H$1,'Resin Fractions'!$A$24:$I$24,0)))*(VLOOKUP($A731,'Waste Per Capita'!$A$3:$C$18,3,FALSE))*$C731</f>
        <v>453.8103318447682</v>
      </c>
      <c r="I731" s="75">
        <f>(INDEX('Resin Fractions'!$A$24:$I$41,MATCH('Waste Estimate from Population'!$A731,'Resin Fractions'!$A$24:$A$41,0),MATCH('Waste Estimate from Population'!I$1,'Resin Fractions'!$A$24:$I$24,0)))*(VLOOKUP($A731,'Waste Per Capita'!$A$3:$C$18,3,FALSE))*$C731</f>
        <v>1307.3583055205495</v>
      </c>
      <c r="J731" s="75">
        <f>(INDEX('Resin Fractions'!$A$24:$I$41,MATCH('Waste Estimate from Population'!$A731,'Resin Fractions'!$A$24:$A$41,0),MATCH('Waste Estimate from Population'!J$1,'Resin Fractions'!$A$24:$I$24,0)))*(VLOOKUP($A731,'Waste Per Capita'!$A$3:$C$18,3,FALSE))*$C731</f>
        <v>2656.8893183826435</v>
      </c>
      <c r="K731" s="75">
        <f>(INDEX('Resin Fractions'!$A$24:$I$41,MATCH('Waste Estimate from Population'!$A731,'Resin Fractions'!$A$24:$A$41,0),MATCH('Waste Estimate from Population'!K$1,'Resin Fractions'!$A$24:$I$24,0)))*(VLOOKUP($A731,'Waste Per Capita'!$A$3:$C$18,3,FALSE))*$C731</f>
        <v>22620.032165392269</v>
      </c>
    </row>
    <row r="732" spans="1:11" x14ac:dyDescent="0.2">
      <c r="A732" s="13">
        <v>2008</v>
      </c>
      <c r="B732" s="68" t="s">
        <v>105</v>
      </c>
      <c r="C732" s="72">
        <v>18381</v>
      </c>
      <c r="D732" s="75">
        <f>(INDEX('Resin Fractions'!$A$24:$I$41,MATCH('Waste Estimate from Population'!$A732,'Resin Fractions'!$A$24:$A$41,0),MATCH('Waste Estimate from Population'!D$1,'Resin Fractions'!$A$24:$I$24,0)))*(VLOOKUP($A732,'Waste Per Capita'!$A$3:$C$18,3,FALSE))*$C732</f>
        <v>142.8270322198232</v>
      </c>
      <c r="E732" s="75">
        <f>(INDEX('Resin Fractions'!$A$24:$I$41,MATCH('Waste Estimate from Population'!$A732,'Resin Fractions'!$A$24:$A$41,0),MATCH('Waste Estimate from Population'!E$1,'Resin Fractions'!$A$24:$I$24,0)))*(VLOOKUP($A732,'Waste Per Capita'!$A$3:$C$18,3,FALSE))*$C732</f>
        <v>268.94133989599851</v>
      </c>
      <c r="F732" s="75">
        <f>(INDEX('Resin Fractions'!$A$24:$I$41,MATCH('Waste Estimate from Population'!$A732,'Resin Fractions'!$A$24:$A$41,0),MATCH('Waste Estimate from Population'!F$1,'Resin Fractions'!$A$24:$I$24,0)))*(VLOOKUP($A732,'Waste Per Capita'!$A$3:$C$18,3,FALSE))*$C732</f>
        <v>373.09422108269791</v>
      </c>
      <c r="G732" s="75">
        <f>(INDEX('Resin Fractions'!$A$24:$I$41,MATCH('Waste Estimate from Population'!$A732,'Resin Fractions'!$A$24:$A$41,0),MATCH('Waste Estimate from Population'!G$1,'Resin Fractions'!$A$24:$I$24,0)))*(VLOOKUP($A732,'Waste Per Capita'!$A$3:$C$18,3,FALSE))*$C732</f>
        <v>555.85410010641056</v>
      </c>
      <c r="H732" s="75">
        <f>(INDEX('Resin Fractions'!$A$24:$I$41,MATCH('Waste Estimate from Population'!$A732,'Resin Fractions'!$A$24:$A$41,0),MATCH('Waste Estimate from Population'!H$1,'Resin Fractions'!$A$24:$I$24,0)))*(VLOOKUP($A732,'Waste Per Capita'!$A$3:$C$18,3,FALSE))*$C732</f>
        <v>33.426653641567825</v>
      </c>
      <c r="I732" s="75">
        <f>(INDEX('Resin Fractions'!$A$24:$I$41,MATCH('Waste Estimate from Population'!$A732,'Resin Fractions'!$A$24:$A$41,0),MATCH('Waste Estimate from Population'!I$1,'Resin Fractions'!$A$24:$I$24,0)))*(VLOOKUP($A732,'Waste Per Capita'!$A$3:$C$18,3,FALSE))*$C732</f>
        <v>96.29708756611295</v>
      </c>
      <c r="J732" s="75">
        <f>(INDEX('Resin Fractions'!$A$24:$I$41,MATCH('Waste Estimate from Population'!$A732,'Resin Fractions'!$A$24:$A$41,0),MATCH('Waste Estimate from Population'!J$1,'Resin Fractions'!$A$24:$I$24,0)))*(VLOOKUP($A732,'Waste Per Capita'!$A$3:$C$18,3,FALSE))*$C732</f>
        <v>195.70052239343195</v>
      </c>
      <c r="K732" s="75">
        <f>(INDEX('Resin Fractions'!$A$24:$I$41,MATCH('Waste Estimate from Population'!$A732,'Resin Fractions'!$A$24:$A$41,0),MATCH('Waste Estimate from Population'!K$1,'Resin Fractions'!$A$24:$I$24,0)))*(VLOOKUP($A732,'Waste Per Capita'!$A$3:$C$18,3,FALSE))*$C732</f>
        <v>1666.1409569060427</v>
      </c>
    </row>
    <row r="733" spans="1:11" x14ac:dyDescent="0.2">
      <c r="A733" s="13">
        <v>2008</v>
      </c>
      <c r="B733" s="68" t="s">
        <v>106</v>
      </c>
      <c r="C733" s="72">
        <v>87715</v>
      </c>
      <c r="D733" s="75">
        <f>(INDEX('Resin Fractions'!$A$24:$I$41,MATCH('Waste Estimate from Population'!$A733,'Resin Fractions'!$A$24:$A$41,0),MATCH('Waste Estimate from Population'!D$1,'Resin Fractions'!$A$24:$I$24,0)))*(VLOOKUP($A733,'Waste Per Capita'!$A$3:$C$18,3,FALSE))*$C733</f>
        <v>681.57734242760409</v>
      </c>
      <c r="E733" s="75">
        <f>(INDEX('Resin Fractions'!$A$24:$I$41,MATCH('Waste Estimate from Population'!$A733,'Resin Fractions'!$A$24:$A$41,0),MATCH('Waste Estimate from Population'!E$1,'Resin Fractions'!$A$24:$I$24,0)))*(VLOOKUP($A733,'Waste Per Capita'!$A$3:$C$18,3,FALSE))*$C733</f>
        <v>1283.4007741133512</v>
      </c>
      <c r="F733" s="75">
        <f>(INDEX('Resin Fractions'!$A$24:$I$41,MATCH('Waste Estimate from Population'!$A733,'Resin Fractions'!$A$24:$A$41,0),MATCH('Waste Estimate from Population'!F$1,'Resin Fractions'!$A$24:$I$24,0)))*(VLOOKUP($A733,'Waste Per Capita'!$A$3:$C$18,3,FALSE))*$C733</f>
        <v>1780.4232415140007</v>
      </c>
      <c r="G733" s="75">
        <f>(INDEX('Resin Fractions'!$A$24:$I$41,MATCH('Waste Estimate from Population'!$A733,'Resin Fractions'!$A$24:$A$41,0),MATCH('Waste Estimate from Population'!G$1,'Resin Fractions'!$A$24:$I$24,0)))*(VLOOKUP($A733,'Waste Per Capita'!$A$3:$C$18,3,FALSE))*$C733</f>
        <v>2652.5620146256351</v>
      </c>
      <c r="H733" s="75">
        <f>(INDEX('Resin Fractions'!$A$24:$I$41,MATCH('Waste Estimate from Population'!$A733,'Resin Fractions'!$A$24:$A$41,0),MATCH('Waste Estimate from Population'!H$1,'Resin Fractions'!$A$24:$I$24,0)))*(VLOOKUP($A733,'Waste Per Capita'!$A$3:$C$18,3,FALSE))*$C733</f>
        <v>159.51356967358259</v>
      </c>
      <c r="I733" s="75">
        <f>(INDEX('Resin Fractions'!$A$24:$I$41,MATCH('Waste Estimate from Population'!$A733,'Resin Fractions'!$A$24:$A$41,0),MATCH('Waste Estimate from Population'!I$1,'Resin Fractions'!$A$24:$I$24,0)))*(VLOOKUP($A733,'Waste Per Capita'!$A$3:$C$18,3,FALSE))*$C733</f>
        <v>459.53424927161728</v>
      </c>
      <c r="J733" s="75">
        <f>(INDEX('Resin Fractions'!$A$24:$I$41,MATCH('Waste Estimate from Population'!$A733,'Resin Fractions'!$A$24:$A$41,0),MATCH('Waste Estimate from Population'!J$1,'Resin Fractions'!$A$24:$I$24,0)))*(VLOOKUP($A733,'Waste Per Capita'!$A$3:$C$18,3,FALSE))*$C733</f>
        <v>933.89213436373882</v>
      </c>
      <c r="K733" s="75">
        <f>(INDEX('Resin Fractions'!$A$24:$I$41,MATCH('Waste Estimate from Population'!$A733,'Resin Fractions'!$A$24:$A$41,0),MATCH('Waste Estimate from Population'!K$1,'Resin Fractions'!$A$24:$I$24,0)))*(VLOOKUP($A733,'Waste Per Capita'!$A$3:$C$18,3,FALSE))*$C733</f>
        <v>7950.9033259895295</v>
      </c>
    </row>
    <row r="734" spans="1:11" x14ac:dyDescent="0.2">
      <c r="A734" s="13">
        <v>2008</v>
      </c>
      <c r="B734" s="68" t="s">
        <v>107</v>
      </c>
      <c r="C734" s="72">
        <v>250734</v>
      </c>
      <c r="D734" s="75">
        <f>(INDEX('Resin Fractions'!$A$24:$I$41,MATCH('Waste Estimate from Population'!$A734,'Resin Fractions'!$A$24:$A$41,0),MATCH('Waste Estimate from Population'!D$1,'Resin Fractions'!$A$24:$I$24,0)))*(VLOOKUP($A734,'Waste Per Capita'!$A$3:$C$18,3,FALSE))*$C734</f>
        <v>1948.294058898055</v>
      </c>
      <c r="E734" s="75">
        <f>(INDEX('Resin Fractions'!$A$24:$I$41,MATCH('Waste Estimate from Population'!$A734,'Resin Fractions'!$A$24:$A$41,0),MATCH('Waste Estimate from Population'!E$1,'Resin Fractions'!$A$24:$I$24,0)))*(VLOOKUP($A734,'Waste Per Capita'!$A$3:$C$18,3,FALSE))*$C734</f>
        <v>3668.6109524771932</v>
      </c>
      <c r="F734" s="75">
        <f>(INDEX('Resin Fractions'!$A$24:$I$41,MATCH('Waste Estimate from Population'!$A734,'Resin Fractions'!$A$24:$A$41,0),MATCH('Waste Estimate from Population'!F$1,'Resin Fractions'!$A$24:$I$24,0)))*(VLOOKUP($A734,'Waste Per Capita'!$A$3:$C$18,3,FALSE))*$C734</f>
        <v>5089.3534861514154</v>
      </c>
      <c r="G734" s="75">
        <f>(INDEX('Resin Fractions'!$A$24:$I$41,MATCH('Waste Estimate from Population'!$A734,'Resin Fractions'!$A$24:$A$41,0),MATCH('Waste Estimate from Population'!G$1,'Resin Fractions'!$A$24:$I$24,0)))*(VLOOKUP($A734,'Waste Per Capita'!$A$3:$C$18,3,FALSE))*$C734</f>
        <v>7582.3688556705702</v>
      </c>
      <c r="H734" s="75">
        <f>(INDEX('Resin Fractions'!$A$24:$I$41,MATCH('Waste Estimate from Population'!$A734,'Resin Fractions'!$A$24:$A$41,0),MATCH('Waste Estimate from Population'!H$1,'Resin Fractions'!$A$24:$I$24,0)))*(VLOOKUP($A734,'Waste Per Capita'!$A$3:$C$18,3,FALSE))*$C734</f>
        <v>455.97076188264333</v>
      </c>
      <c r="I734" s="75">
        <f>(INDEX('Resin Fractions'!$A$24:$I$41,MATCH('Waste Estimate from Population'!$A734,'Resin Fractions'!$A$24:$A$41,0),MATCH('Waste Estimate from Population'!I$1,'Resin Fractions'!$A$24:$I$24,0)))*(VLOOKUP($A734,'Waste Per Capita'!$A$3:$C$18,3,FALSE))*$C734</f>
        <v>1313.5821747348764</v>
      </c>
      <c r="J734" s="75">
        <f>(INDEX('Resin Fractions'!$A$24:$I$41,MATCH('Waste Estimate from Population'!$A734,'Resin Fractions'!$A$24:$A$41,0),MATCH('Waste Estimate from Population'!J$1,'Resin Fractions'!$A$24:$I$24,0)))*(VLOOKUP($A734,'Waste Per Capita'!$A$3:$C$18,3,FALSE))*$C734</f>
        <v>2669.537826113637</v>
      </c>
      <c r="K734" s="75">
        <f>(INDEX('Resin Fractions'!$A$24:$I$41,MATCH('Waste Estimate from Population'!$A734,'Resin Fractions'!$A$24:$A$41,0),MATCH('Waste Estimate from Population'!K$1,'Resin Fractions'!$A$24:$I$24,0)))*(VLOOKUP($A734,'Waste Per Capita'!$A$3:$C$18,3,FALSE))*$C734</f>
        <v>22727.71811592839</v>
      </c>
    </row>
    <row r="735" spans="1:11" x14ac:dyDescent="0.2">
      <c r="A735" s="13">
        <v>2008</v>
      </c>
      <c r="B735" s="68" t="s">
        <v>108</v>
      </c>
      <c r="C735" s="72">
        <v>9607</v>
      </c>
      <c r="D735" s="75">
        <f>(INDEX('Resin Fractions'!$A$24:$I$41,MATCH('Waste Estimate from Population'!$A735,'Resin Fractions'!$A$24:$A$41,0),MATCH('Waste Estimate from Population'!D$1,'Resin Fractions'!$A$24:$I$24,0)))*(VLOOKUP($A735,'Waste Per Capita'!$A$3:$C$18,3,FALSE))*$C735</f>
        <v>74.649872070934194</v>
      </c>
      <c r="E735" s="75">
        <f>(INDEX('Resin Fractions'!$A$24:$I$41,MATCH('Waste Estimate from Population'!$A735,'Resin Fractions'!$A$24:$A$41,0),MATCH('Waste Estimate from Population'!E$1,'Resin Fractions'!$A$24:$I$24,0)))*(VLOOKUP($A735,'Waste Per Capita'!$A$3:$C$18,3,FALSE))*$C735</f>
        <v>140.56468377024413</v>
      </c>
      <c r="F735" s="75">
        <f>(INDEX('Resin Fractions'!$A$24:$I$41,MATCH('Waste Estimate from Population'!$A735,'Resin Fractions'!$A$24:$A$41,0),MATCH('Waste Estimate from Population'!F$1,'Resin Fractions'!$A$24:$I$24,0)))*(VLOOKUP($A735,'Waste Per Capita'!$A$3:$C$18,3,FALSE))*$C735</f>
        <v>195.0011523824318</v>
      </c>
      <c r="G735" s="75">
        <f>(INDEX('Resin Fractions'!$A$24:$I$41,MATCH('Waste Estimate from Population'!$A735,'Resin Fractions'!$A$24:$A$41,0),MATCH('Waste Estimate from Population'!G$1,'Resin Fractions'!$A$24:$I$24,0)))*(VLOOKUP($A735,'Waste Per Capita'!$A$3:$C$18,3,FALSE))*$C735</f>
        <v>290.52229692194584</v>
      </c>
      <c r="H735" s="75">
        <f>(INDEX('Resin Fractions'!$A$24:$I$41,MATCH('Waste Estimate from Population'!$A735,'Resin Fractions'!$A$24:$A$41,0),MATCH('Waste Estimate from Population'!H$1,'Resin Fractions'!$A$24:$I$24,0)))*(VLOOKUP($A735,'Waste Per Capita'!$A$3:$C$18,3,FALSE))*$C735</f>
        <v>17.470750314702254</v>
      </c>
      <c r="I735" s="75">
        <f>(INDEX('Resin Fractions'!$A$24:$I$41,MATCH('Waste Estimate from Population'!$A735,'Resin Fractions'!$A$24:$A$41,0),MATCH('Waste Estimate from Population'!I$1,'Resin Fractions'!$A$24:$I$24,0)))*(VLOOKUP($A735,'Waste Per Capita'!$A$3:$C$18,3,FALSE))*$C735</f>
        <v>50.330565271075955</v>
      </c>
      <c r="J735" s="75">
        <f>(INDEX('Resin Fractions'!$A$24:$I$41,MATCH('Waste Estimate from Population'!$A735,'Resin Fractions'!$A$24:$A$41,0),MATCH('Waste Estimate from Population'!J$1,'Resin Fractions'!$A$24:$I$24,0)))*(VLOOKUP($A735,'Waste Per Capita'!$A$3:$C$18,3,FALSE))*$C735</f>
        <v>102.28469172698442</v>
      </c>
      <c r="K735" s="75">
        <f>(INDEX('Resin Fractions'!$A$24:$I$41,MATCH('Waste Estimate from Population'!$A735,'Resin Fractions'!$A$24:$A$41,0),MATCH('Waste Estimate from Population'!K$1,'Resin Fractions'!$A$24:$I$24,0)))*(VLOOKUP($A735,'Waste Per Capita'!$A$3:$C$18,3,FALSE))*$C735</f>
        <v>870.82401245831852</v>
      </c>
    </row>
    <row r="736" spans="1:11" x14ac:dyDescent="0.2">
      <c r="A736" s="13">
        <v>2008</v>
      </c>
      <c r="B736" s="68" t="s">
        <v>109</v>
      </c>
      <c r="C736" s="72">
        <v>14143</v>
      </c>
      <c r="D736" s="75">
        <f>(INDEX('Resin Fractions'!$A$24:$I$41,MATCH('Waste Estimate from Population'!$A736,'Resin Fractions'!$A$24:$A$41,0),MATCH('Waste Estimate from Population'!D$1,'Resin Fractions'!$A$24:$I$24,0)))*(VLOOKUP($A736,'Waste Per Capita'!$A$3:$C$18,3,FALSE))*$C736</f>
        <v>109.89623615064248</v>
      </c>
      <c r="E736" s="75">
        <f>(INDEX('Resin Fractions'!$A$24:$I$41,MATCH('Waste Estimate from Population'!$A736,'Resin Fractions'!$A$24:$A$41,0),MATCH('Waste Estimate from Population'!E$1,'Resin Fractions'!$A$24:$I$24,0)))*(VLOOKUP($A736,'Waste Per Capita'!$A$3:$C$18,3,FALSE))*$C736</f>
        <v>206.93310321250786</v>
      </c>
      <c r="F736" s="75">
        <f>(INDEX('Resin Fractions'!$A$24:$I$41,MATCH('Waste Estimate from Population'!$A736,'Resin Fractions'!$A$24:$A$41,0),MATCH('Waste Estimate from Population'!F$1,'Resin Fractions'!$A$24:$I$24,0)))*(VLOOKUP($A736,'Waste Per Capita'!$A$3:$C$18,3,FALSE))*$C736</f>
        <v>287.07206184498102</v>
      </c>
      <c r="G736" s="75">
        <f>(INDEX('Resin Fractions'!$A$24:$I$41,MATCH('Waste Estimate from Population'!$A736,'Resin Fractions'!$A$24:$A$41,0),MATCH('Waste Estimate from Population'!G$1,'Resin Fractions'!$A$24:$I$24,0)))*(VLOOKUP($A736,'Waste Per Capita'!$A$3:$C$18,3,FALSE))*$C736</f>
        <v>427.69406113948992</v>
      </c>
      <c r="H736" s="75">
        <f>(INDEX('Resin Fractions'!$A$24:$I$41,MATCH('Waste Estimate from Population'!$A736,'Resin Fractions'!$A$24:$A$41,0),MATCH('Waste Estimate from Population'!H$1,'Resin Fractions'!$A$24:$I$24,0)))*(VLOOKUP($A736,'Waste Per Capita'!$A$3:$C$18,3,FALSE))*$C736</f>
        <v>25.719665004770892</v>
      </c>
      <c r="I736" s="75">
        <f>(INDEX('Resin Fractions'!$A$24:$I$41,MATCH('Waste Estimate from Population'!$A736,'Resin Fractions'!$A$24:$A$41,0),MATCH('Waste Estimate from Population'!I$1,'Resin Fractions'!$A$24:$I$24,0)))*(VLOOKUP($A736,'Waste Per Capita'!$A$3:$C$18,3,FALSE))*$C736</f>
        <v>74.094429543960359</v>
      </c>
      <c r="J736" s="75">
        <f>(INDEX('Resin Fractions'!$A$24:$I$41,MATCH('Waste Estimate from Population'!$A736,'Resin Fractions'!$A$24:$A$41,0),MATCH('Waste Estimate from Population'!J$1,'Resin Fractions'!$A$24:$I$24,0)))*(VLOOKUP($A736,'Waste Per Capita'!$A$3:$C$18,3,FALSE))*$C736</f>
        <v>150.57899397259715</v>
      </c>
      <c r="K736" s="75">
        <f>(INDEX('Resin Fractions'!$A$24:$I$41,MATCH('Waste Estimate from Population'!$A736,'Resin Fractions'!$A$24:$A$41,0),MATCH('Waste Estimate from Population'!K$1,'Resin Fractions'!$A$24:$I$24,0)))*(VLOOKUP($A736,'Waste Per Capita'!$A$3:$C$18,3,FALSE))*$C736</f>
        <v>1281.9885508689495</v>
      </c>
    </row>
    <row r="737" spans="1:11" x14ac:dyDescent="0.2">
      <c r="A737" s="13">
        <v>2008</v>
      </c>
      <c r="B737" s="68" t="s">
        <v>110</v>
      </c>
      <c r="C737" s="72">
        <v>409387</v>
      </c>
      <c r="D737" s="75">
        <f>(INDEX('Resin Fractions'!$A$24:$I$41,MATCH('Waste Estimate from Population'!$A737,'Resin Fractions'!$A$24:$A$41,0),MATCH('Waste Estimate from Population'!D$1,'Resin Fractions'!$A$24:$I$24,0)))*(VLOOKUP($A737,'Waste Per Capita'!$A$3:$C$18,3,FALSE))*$C737</f>
        <v>3181.0853729055416</v>
      </c>
      <c r="E737" s="75">
        <f>(INDEX('Resin Fractions'!$A$24:$I$41,MATCH('Waste Estimate from Population'!$A737,'Resin Fractions'!$A$24:$A$41,0),MATCH('Waste Estimate from Population'!E$1,'Resin Fractions'!$A$24:$I$24,0)))*(VLOOKUP($A737,'Waste Per Capita'!$A$3:$C$18,3,FALSE))*$C737</f>
        <v>5989.9400639792793</v>
      </c>
      <c r="F737" s="75">
        <f>(INDEX('Resin Fractions'!$A$24:$I$41,MATCH('Waste Estimate from Population'!$A737,'Resin Fractions'!$A$24:$A$41,0),MATCH('Waste Estimate from Population'!F$1,'Resin Fractions'!$A$24:$I$24,0)))*(VLOOKUP($A737,'Waste Per Capita'!$A$3:$C$18,3,FALSE))*$C737</f>
        <v>8309.6634506491719</v>
      </c>
      <c r="G737" s="75">
        <f>(INDEX('Resin Fractions'!$A$24:$I$41,MATCH('Waste Estimate from Population'!$A737,'Resin Fractions'!$A$24:$A$41,0),MATCH('Waste Estimate from Population'!G$1,'Resin Fractions'!$A$24:$I$24,0)))*(VLOOKUP($A737,'Waste Per Capita'!$A$3:$C$18,3,FALSE))*$C737</f>
        <v>12380.144849587243</v>
      </c>
      <c r="H737" s="75">
        <f>(INDEX('Resin Fractions'!$A$24:$I$41,MATCH('Waste Estimate from Population'!$A737,'Resin Fractions'!$A$24:$A$41,0),MATCH('Waste Estimate from Population'!H$1,'Resin Fractions'!$A$24:$I$24,0)))*(VLOOKUP($A737,'Waste Per Capita'!$A$3:$C$18,3,FALSE))*$C737</f>
        <v>744.48819184813271</v>
      </c>
      <c r="I737" s="75">
        <f>(INDEX('Resin Fractions'!$A$24:$I$41,MATCH('Waste Estimate from Population'!$A737,'Resin Fractions'!$A$24:$A$41,0),MATCH('Waste Estimate from Population'!I$1,'Resin Fractions'!$A$24:$I$24,0)))*(VLOOKUP($A737,'Waste Per Capita'!$A$3:$C$18,3,FALSE))*$C737</f>
        <v>2144.7568569407695</v>
      </c>
      <c r="J737" s="75">
        <f>(INDEX('Resin Fractions'!$A$24:$I$41,MATCH('Waste Estimate from Population'!$A737,'Resin Fractions'!$A$24:$A$41,0),MATCH('Waste Estimate from Population'!J$1,'Resin Fractions'!$A$24:$I$24,0)))*(VLOOKUP($A737,'Waste Per Capita'!$A$3:$C$18,3,FALSE))*$C737</f>
        <v>4358.6991872629305</v>
      </c>
      <c r="K737" s="75">
        <f>(INDEX('Resin Fractions'!$A$24:$I$41,MATCH('Waste Estimate from Population'!$A737,'Resin Fractions'!$A$24:$A$41,0),MATCH('Waste Estimate from Population'!K$1,'Resin Fractions'!$A$24:$I$24,0)))*(VLOOKUP($A737,'Waste Per Capita'!$A$3:$C$18,3,FALSE))*$C737</f>
        <v>37108.777973173062</v>
      </c>
    </row>
    <row r="738" spans="1:11" x14ac:dyDescent="0.2">
      <c r="A738" s="13">
        <v>2008</v>
      </c>
      <c r="B738" s="68" t="s">
        <v>111</v>
      </c>
      <c r="C738" s="72">
        <v>133969</v>
      </c>
      <c r="D738" s="75">
        <f>(INDEX('Resin Fractions'!$A$24:$I$41,MATCH('Waste Estimate from Population'!$A738,'Resin Fractions'!$A$24:$A$41,0),MATCH('Waste Estimate from Population'!D$1,'Resin Fractions'!$A$24:$I$24,0)))*(VLOOKUP($A738,'Waste Per Capita'!$A$3:$C$18,3,FALSE))*$C738</f>
        <v>1040.9876872562697</v>
      </c>
      <c r="E738" s="75">
        <f>(INDEX('Resin Fractions'!$A$24:$I$41,MATCH('Waste Estimate from Population'!$A738,'Resin Fractions'!$A$24:$A$41,0),MATCH('Waste Estimate from Population'!E$1,'Resin Fractions'!$A$24:$I$24,0)))*(VLOOKUP($A738,'Waste Per Capita'!$A$3:$C$18,3,FALSE))*$C738</f>
        <v>1960.1655168123075</v>
      </c>
      <c r="F738" s="75">
        <f>(INDEX('Resin Fractions'!$A$24:$I$41,MATCH('Waste Estimate from Population'!$A738,'Resin Fractions'!$A$24:$A$41,0),MATCH('Waste Estimate from Population'!F$1,'Resin Fractions'!$A$24:$I$24,0)))*(VLOOKUP($A738,'Waste Per Capita'!$A$3:$C$18,3,FALSE))*$C738</f>
        <v>2719.2785868139904</v>
      </c>
      <c r="G738" s="75">
        <f>(INDEX('Resin Fractions'!$A$24:$I$41,MATCH('Waste Estimate from Population'!$A738,'Resin Fractions'!$A$24:$A$41,0),MATCH('Waste Estimate from Population'!G$1,'Resin Fractions'!$A$24:$I$24,0)))*(VLOOKUP($A738,'Waste Per Capita'!$A$3:$C$18,3,FALSE))*$C738</f>
        <v>4051.3148325529469</v>
      </c>
      <c r="H738" s="75">
        <f>(INDEX('Resin Fractions'!$A$24:$I$41,MATCH('Waste Estimate from Population'!$A738,'Resin Fractions'!$A$24:$A$41,0),MATCH('Waste Estimate from Population'!H$1,'Resin Fractions'!$A$24:$I$24,0)))*(VLOOKUP($A738,'Waste Per Capita'!$A$3:$C$18,3,FALSE))*$C738</f>
        <v>243.62849473408411</v>
      </c>
      <c r="I738" s="75">
        <f>(INDEX('Resin Fractions'!$A$24:$I$41,MATCH('Waste Estimate from Population'!$A738,'Resin Fractions'!$A$24:$A$41,0),MATCH('Waste Estimate from Population'!I$1,'Resin Fractions'!$A$24:$I$24,0)))*(VLOOKUP($A738,'Waste Per Capita'!$A$3:$C$18,3,FALSE))*$C738</f>
        <v>701.85651075265685</v>
      </c>
      <c r="J738" s="75">
        <f>(INDEX('Resin Fractions'!$A$24:$I$41,MATCH('Waste Estimate from Population'!$A738,'Resin Fractions'!$A$24:$A$41,0),MATCH('Waste Estimate from Population'!J$1,'Resin Fractions'!$A$24:$I$24,0)))*(VLOOKUP($A738,'Waste Per Capita'!$A$3:$C$18,3,FALSE))*$C738</f>
        <v>1426.3534782941997</v>
      </c>
      <c r="K738" s="75">
        <f>(INDEX('Resin Fractions'!$A$24:$I$41,MATCH('Waste Estimate from Population'!$A738,'Resin Fractions'!$A$24:$A$41,0),MATCH('Waste Estimate from Population'!K$1,'Resin Fractions'!$A$24:$I$24,0)))*(VLOOKUP($A738,'Waste Per Capita'!$A$3:$C$18,3,FALSE))*$C738</f>
        <v>12143.585107216453</v>
      </c>
    </row>
    <row r="739" spans="1:11" x14ac:dyDescent="0.2">
      <c r="A739" s="13">
        <v>2008</v>
      </c>
      <c r="B739" s="68" t="s">
        <v>112</v>
      </c>
      <c r="C739" s="72">
        <v>98581</v>
      </c>
      <c r="D739" s="75">
        <f>(INDEX('Resin Fractions'!$A$24:$I$41,MATCH('Waste Estimate from Population'!$A739,'Resin Fractions'!$A$24:$A$41,0),MATCH('Waste Estimate from Population'!D$1,'Resin Fractions'!$A$24:$I$24,0)))*(VLOOKUP($A739,'Waste Per Capita'!$A$3:$C$18,3,FALSE))*$C739</f>
        <v>766.01010082489472</v>
      </c>
      <c r="E739" s="75">
        <f>(INDEX('Resin Fractions'!$A$24:$I$41,MATCH('Waste Estimate from Population'!$A739,'Resin Fractions'!$A$24:$A$41,0),MATCH('Waste Estimate from Population'!E$1,'Resin Fractions'!$A$24:$I$24,0)))*(VLOOKUP($A739,'Waste Per Capita'!$A$3:$C$18,3,FALSE))*$C739</f>
        <v>1442.3864984651232</v>
      </c>
      <c r="F739" s="75">
        <f>(INDEX('Resin Fractions'!$A$24:$I$41,MATCH('Waste Estimate from Population'!$A739,'Resin Fractions'!$A$24:$A$41,0),MATCH('Waste Estimate from Population'!F$1,'Resin Fractions'!$A$24:$I$24,0)))*(VLOOKUP($A739,'Waste Per Capita'!$A$3:$C$18,3,FALSE))*$C739</f>
        <v>2000.9793487053719</v>
      </c>
      <c r="G739" s="75">
        <f>(INDEX('Resin Fractions'!$A$24:$I$41,MATCH('Waste Estimate from Population'!$A739,'Resin Fractions'!$A$24:$A$41,0),MATCH('Waste Estimate from Population'!G$1,'Resin Fractions'!$A$24:$I$24,0)))*(VLOOKUP($A739,'Waste Per Capita'!$A$3:$C$18,3,FALSE))*$C739</f>
        <v>2981.1573386970272</v>
      </c>
      <c r="H739" s="75">
        <f>(INDEX('Resin Fractions'!$A$24:$I$41,MATCH('Waste Estimate from Population'!$A739,'Resin Fractions'!$A$24:$A$41,0),MATCH('Waste Estimate from Population'!H$1,'Resin Fractions'!$A$24:$I$24,0)))*(VLOOKUP($A739,'Waste Per Capita'!$A$3:$C$18,3,FALSE))*$C739</f>
        <v>179.27386663616767</v>
      </c>
      <c r="I739" s="75">
        <f>(INDEX('Resin Fractions'!$A$24:$I$41,MATCH('Waste Estimate from Population'!$A739,'Resin Fractions'!$A$24:$A$41,0),MATCH('Waste Estimate from Population'!I$1,'Resin Fractions'!$A$24:$I$24,0)))*(VLOOKUP($A739,'Waste Per Capita'!$A$3:$C$18,3,FALSE))*$C739</f>
        <v>516.46064900467775</v>
      </c>
      <c r="J739" s="75">
        <f>(INDEX('Resin Fractions'!$A$24:$I$41,MATCH('Waste Estimate from Population'!$A739,'Resin Fractions'!$A$24:$A$41,0),MATCH('Waste Estimate from Population'!J$1,'Resin Fractions'!$A$24:$I$24,0)))*(VLOOKUP($A739,'Waste Per Capita'!$A$3:$C$18,3,FALSE))*$C739</f>
        <v>1049.5812631558085</v>
      </c>
      <c r="K739" s="75">
        <f>(INDEX('Resin Fractions'!$A$24:$I$41,MATCH('Waste Estimate from Population'!$A739,'Resin Fractions'!$A$24:$A$41,0),MATCH('Waste Estimate from Population'!K$1,'Resin Fractions'!$A$24:$I$24,0)))*(VLOOKUP($A739,'Waste Per Capita'!$A$3:$C$18,3,FALSE))*$C739</f>
        <v>8935.8490654890702</v>
      </c>
    </row>
    <row r="740" spans="1:11" x14ac:dyDescent="0.2">
      <c r="A740" s="13">
        <v>2008</v>
      </c>
      <c r="B740" s="68" t="s">
        <v>113</v>
      </c>
      <c r="C740" s="72">
        <v>2974321</v>
      </c>
      <c r="D740" s="75">
        <f>(INDEX('Resin Fractions'!$A$24:$I$41,MATCH('Waste Estimate from Population'!$A740,'Resin Fractions'!$A$24:$A$41,0),MATCH('Waste Estimate from Population'!D$1,'Resin Fractions'!$A$24:$I$24,0)))*(VLOOKUP($A740,'Waste Per Capita'!$A$3:$C$18,3,FALSE))*$C740</f>
        <v>23111.552216914028</v>
      </c>
      <c r="E740" s="75">
        <f>(INDEX('Resin Fractions'!$A$24:$I$41,MATCH('Waste Estimate from Population'!$A740,'Resin Fractions'!$A$24:$A$41,0),MATCH('Waste Estimate from Population'!E$1,'Resin Fractions'!$A$24:$I$24,0)))*(VLOOKUP($A740,'Waste Per Capita'!$A$3:$C$18,3,FALSE))*$C740</f>
        <v>43518.735380055827</v>
      </c>
      <c r="F740" s="75">
        <f>(INDEX('Resin Fractions'!$A$24:$I$41,MATCH('Waste Estimate from Population'!$A740,'Resin Fractions'!$A$24:$A$41,0),MATCH('Waste Estimate from Population'!F$1,'Resin Fractions'!$A$24:$I$24,0)))*(VLOOKUP($A740,'Waste Per Capita'!$A$3:$C$18,3,FALSE))*$C740</f>
        <v>60372.230931119695</v>
      </c>
      <c r="G740" s="75">
        <f>(INDEX('Resin Fractions'!$A$24:$I$41,MATCH('Waste Estimate from Population'!$A740,'Resin Fractions'!$A$24:$A$41,0),MATCH('Waste Estimate from Population'!G$1,'Resin Fractions'!$A$24:$I$24,0)))*(VLOOKUP($A740,'Waste Per Capita'!$A$3:$C$18,3,FALSE))*$C740</f>
        <v>89945.515634764117</v>
      </c>
      <c r="H740" s="75">
        <f>(INDEX('Resin Fractions'!$A$24:$I$41,MATCH('Waste Estimate from Population'!$A740,'Resin Fractions'!$A$24:$A$41,0),MATCH('Waste Estimate from Population'!H$1,'Resin Fractions'!$A$24:$I$24,0)))*(VLOOKUP($A740,'Waste Per Capita'!$A$3:$C$18,3,FALSE))*$C740</f>
        <v>5408.933022460239</v>
      </c>
      <c r="I740" s="75">
        <f>(INDEX('Resin Fractions'!$A$24:$I$41,MATCH('Waste Estimate from Population'!$A740,'Resin Fractions'!$A$24:$A$41,0),MATCH('Waste Estimate from Population'!I$1,'Resin Fractions'!$A$24:$I$24,0)))*(VLOOKUP($A740,'Waste Per Capita'!$A$3:$C$18,3,FALSE))*$C740</f>
        <v>15582.310526452784</v>
      </c>
      <c r="J740" s="75">
        <f>(INDEX('Resin Fractions'!$A$24:$I$41,MATCH('Waste Estimate from Population'!$A740,'Resin Fractions'!$A$24:$A$41,0),MATCH('Waste Estimate from Population'!J$1,'Resin Fractions'!$A$24:$I$24,0)))*(VLOOKUP($A740,'Waste Per Capita'!$A$3:$C$18,3,FALSE))*$C740</f>
        <v>31667.274547943794</v>
      </c>
      <c r="K740" s="75">
        <f>(INDEX('Resin Fractions'!$A$24:$I$41,MATCH('Waste Estimate from Population'!$A740,'Resin Fractions'!$A$24:$A$41,0),MATCH('Waste Estimate from Population'!K$1,'Resin Fractions'!$A$24:$I$24,0)))*(VLOOKUP($A740,'Waste Per Capita'!$A$3:$C$18,3,FALSE))*$C740</f>
        <v>269606.55225971044</v>
      </c>
    </row>
    <row r="741" spans="1:11" x14ac:dyDescent="0.2">
      <c r="A741" s="13">
        <v>2008</v>
      </c>
      <c r="B741" s="68" t="s">
        <v>114</v>
      </c>
      <c r="C741" s="72">
        <v>333805</v>
      </c>
      <c r="D741" s="75">
        <f>(INDEX('Resin Fractions'!$A$24:$I$41,MATCH('Waste Estimate from Population'!$A741,'Resin Fractions'!$A$24:$A$41,0),MATCH('Waste Estimate from Population'!D$1,'Resin Fractions'!$A$24:$I$24,0)))*(VLOOKUP($A741,'Waste Per Capita'!$A$3:$C$18,3,FALSE))*$C741</f>
        <v>2593.7858381011961</v>
      </c>
      <c r="E741" s="75">
        <f>(INDEX('Resin Fractions'!$A$24:$I$41,MATCH('Waste Estimate from Population'!$A741,'Resin Fractions'!$A$24:$A$41,0),MATCH('Waste Estimate from Population'!E$1,'Resin Fractions'!$A$24:$I$24,0)))*(VLOOKUP($A741,'Waste Per Capita'!$A$3:$C$18,3,FALSE))*$C741</f>
        <v>4884.0631066853693</v>
      </c>
      <c r="F741" s="75">
        <f>(INDEX('Resin Fractions'!$A$24:$I$41,MATCH('Waste Estimate from Population'!$A741,'Resin Fractions'!$A$24:$A$41,0),MATCH('Waste Estimate from Population'!F$1,'Resin Fractions'!$A$24:$I$24,0)))*(VLOOKUP($A741,'Waste Per Capita'!$A$3:$C$18,3,FALSE))*$C741</f>
        <v>6775.5136536918544</v>
      </c>
      <c r="G741" s="75">
        <f>(INDEX('Resin Fractions'!$A$24:$I$41,MATCH('Waste Estimate from Population'!$A741,'Resin Fractions'!$A$24:$A$41,0),MATCH('Waste Estimate from Population'!G$1,'Resin Fractions'!$A$24:$I$24,0)))*(VLOOKUP($A741,'Waste Per Capita'!$A$3:$C$18,3,FALSE))*$C741</f>
        <v>10094.493111692529</v>
      </c>
      <c r="H741" s="75">
        <f>(INDEX('Resin Fractions'!$A$24:$I$41,MATCH('Waste Estimate from Population'!$A741,'Resin Fractions'!$A$24:$A$41,0),MATCH('Waste Estimate from Population'!H$1,'Resin Fractions'!$A$24:$I$24,0)))*(VLOOKUP($A741,'Waste Per Capita'!$A$3:$C$18,3,FALSE))*$C741</f>
        <v>607.03901413544145</v>
      </c>
      <c r="I741" s="75">
        <f>(INDEX('Resin Fractions'!$A$24:$I$41,MATCH('Waste Estimate from Population'!$A741,'Resin Fractions'!$A$24:$A$41,0),MATCH('Waste Estimate from Population'!I$1,'Resin Fractions'!$A$24:$I$24,0)))*(VLOOKUP($A741,'Waste Per Capita'!$A$3:$C$18,3,FALSE))*$C741</f>
        <v>1748.7867534413979</v>
      </c>
      <c r="J741" s="75">
        <f>(INDEX('Resin Fractions'!$A$24:$I$41,MATCH('Waste Estimate from Population'!$A741,'Resin Fractions'!$A$24:$A$41,0),MATCH('Waste Estimate from Population'!J$1,'Resin Fractions'!$A$24:$I$24,0)))*(VLOOKUP($A741,'Waste Per Capita'!$A$3:$C$18,3,FALSE))*$C741</f>
        <v>3553.985793892582</v>
      </c>
      <c r="K741" s="75">
        <f>(INDEX('Resin Fractions'!$A$24:$I$41,MATCH('Waste Estimate from Population'!$A741,'Resin Fractions'!$A$24:$A$41,0),MATCH('Waste Estimate from Population'!K$1,'Resin Fractions'!$A$24:$I$24,0)))*(VLOOKUP($A741,'Waste Per Capita'!$A$3:$C$18,3,FALSE))*$C741</f>
        <v>30257.667271640366</v>
      </c>
    </row>
    <row r="742" spans="1:11" x14ac:dyDescent="0.2">
      <c r="A742" s="13">
        <v>2008</v>
      </c>
      <c r="B742" s="68" t="s">
        <v>115</v>
      </c>
      <c r="C742" s="72">
        <v>20483</v>
      </c>
      <c r="D742" s="75">
        <f>(INDEX('Resin Fractions'!$A$24:$I$41,MATCH('Waste Estimate from Population'!$A742,'Resin Fractions'!$A$24:$A$41,0),MATCH('Waste Estimate from Population'!D$1,'Resin Fractions'!$A$24:$I$24,0)))*(VLOOKUP($A742,'Waste Per Capita'!$A$3:$C$18,3,FALSE))*$C742</f>
        <v>159.16033409273916</v>
      </c>
      <c r="E742" s="75">
        <f>(INDEX('Resin Fractions'!$A$24:$I$41,MATCH('Waste Estimate from Population'!$A742,'Resin Fractions'!$A$24:$A$41,0),MATCH('Waste Estimate from Population'!E$1,'Resin Fractions'!$A$24:$I$24,0)))*(VLOOKUP($A742,'Waste Per Capita'!$A$3:$C$18,3,FALSE))*$C742</f>
        <v>299.69672297969299</v>
      </c>
      <c r="F742" s="75">
        <f>(INDEX('Resin Fractions'!$A$24:$I$41,MATCH('Waste Estimate from Population'!$A742,'Resin Fractions'!$A$24:$A$41,0),MATCH('Waste Estimate from Population'!F$1,'Resin Fractions'!$A$24:$I$24,0)))*(VLOOKUP($A742,'Waste Per Capita'!$A$3:$C$18,3,FALSE))*$C742</f>
        <v>415.76023776926723</v>
      </c>
      <c r="G742" s="75">
        <f>(INDEX('Resin Fractions'!$A$24:$I$41,MATCH('Waste Estimate from Population'!$A742,'Resin Fractions'!$A$24:$A$41,0),MATCH('Waste Estimate from Population'!G$1,'Resin Fractions'!$A$24:$I$24,0)))*(VLOOKUP($A742,'Waste Per Capita'!$A$3:$C$18,3,FALSE))*$C742</f>
        <v>619.42002788094271</v>
      </c>
      <c r="H742" s="75">
        <f>(INDEX('Resin Fractions'!$A$24:$I$41,MATCH('Waste Estimate from Population'!$A742,'Resin Fractions'!$A$24:$A$41,0),MATCH('Waste Estimate from Population'!H$1,'Resin Fractions'!$A$24:$I$24,0)))*(VLOOKUP($A742,'Waste Per Capita'!$A$3:$C$18,3,FALSE))*$C742</f>
        <v>37.249232715316566</v>
      </c>
      <c r="I742" s="75">
        <f>(INDEX('Resin Fractions'!$A$24:$I$41,MATCH('Waste Estimate from Population'!$A742,'Resin Fractions'!$A$24:$A$41,0),MATCH('Waste Estimate from Population'!I$1,'Resin Fractions'!$A$24:$I$24,0)))*(VLOOKUP($A742,'Waste Per Capita'!$A$3:$C$18,3,FALSE))*$C742</f>
        <v>107.30935447563743</v>
      </c>
      <c r="J742" s="75">
        <f>(INDEX('Resin Fractions'!$A$24:$I$41,MATCH('Waste Estimate from Population'!$A742,'Resin Fractions'!$A$24:$A$41,0),MATCH('Waste Estimate from Population'!J$1,'Resin Fractions'!$A$24:$I$24,0)))*(VLOOKUP($A742,'Waste Per Capita'!$A$3:$C$18,3,FALSE))*$C742</f>
        <v>218.0802894393486</v>
      </c>
      <c r="K742" s="75">
        <f>(INDEX('Resin Fractions'!$A$24:$I$41,MATCH('Waste Estimate from Population'!$A742,'Resin Fractions'!$A$24:$A$41,0),MATCH('Waste Estimate from Population'!K$1,'Resin Fractions'!$A$24:$I$24,0)))*(VLOOKUP($A742,'Waste Per Capita'!$A$3:$C$18,3,FALSE))*$C742</f>
        <v>1856.6761993529444</v>
      </c>
    </row>
    <row r="743" spans="1:11" x14ac:dyDescent="0.2">
      <c r="A743" s="13">
        <v>2008</v>
      </c>
      <c r="B743" s="68" t="s">
        <v>116</v>
      </c>
      <c r="C743" s="72">
        <v>2102741</v>
      </c>
      <c r="D743" s="75">
        <f>(INDEX('Resin Fractions'!$A$24:$I$41,MATCH('Waste Estimate from Population'!$A743,'Resin Fractions'!$A$24:$A$41,0),MATCH('Waste Estimate from Population'!D$1,'Resin Fractions'!$A$24:$I$24,0)))*(VLOOKUP($A743,'Waste Per Capita'!$A$3:$C$18,3,FALSE))*$C743</f>
        <v>16339.059711492479</v>
      </c>
      <c r="E743" s="75">
        <f>(INDEX('Resin Fractions'!$A$24:$I$41,MATCH('Waste Estimate from Population'!$A743,'Resin Fractions'!$A$24:$A$41,0),MATCH('Waste Estimate from Population'!E$1,'Resin Fractions'!$A$24:$I$24,0)))*(VLOOKUP($A743,'Waste Per Capita'!$A$3:$C$18,3,FALSE))*$C743</f>
        <v>30766.225014648375</v>
      </c>
      <c r="F743" s="75">
        <f>(INDEX('Resin Fractions'!$A$24:$I$41,MATCH('Waste Estimate from Population'!$A743,'Resin Fractions'!$A$24:$A$41,0),MATCH('Waste Estimate from Population'!F$1,'Resin Fractions'!$A$24:$I$24,0)))*(VLOOKUP($A743,'Waste Per Capita'!$A$3:$C$18,3,FALSE))*$C743</f>
        <v>42681.057370853232</v>
      </c>
      <c r="G743" s="75">
        <f>(INDEX('Resin Fractions'!$A$24:$I$41,MATCH('Waste Estimate from Population'!$A743,'Resin Fractions'!$A$24:$A$41,0),MATCH('Waste Estimate from Population'!G$1,'Resin Fractions'!$A$24:$I$24,0)))*(VLOOKUP($A743,'Waste Per Capita'!$A$3:$C$18,3,FALSE))*$C743</f>
        <v>63588.336124903639</v>
      </c>
      <c r="H743" s="75">
        <f>(INDEX('Resin Fractions'!$A$24:$I$41,MATCH('Waste Estimate from Population'!$A743,'Resin Fractions'!$A$24:$A$41,0),MATCH('Waste Estimate from Population'!H$1,'Resin Fractions'!$A$24:$I$24,0)))*(VLOOKUP($A743,'Waste Per Capita'!$A$3:$C$18,3,FALSE))*$C743</f>
        <v>3823.9266147067065</v>
      </c>
      <c r="I743" s="75">
        <f>(INDEX('Resin Fractions'!$A$24:$I$41,MATCH('Waste Estimate from Population'!$A743,'Resin Fractions'!$A$24:$A$41,0),MATCH('Waste Estimate from Population'!I$1,'Resin Fractions'!$A$24:$I$24,0)))*(VLOOKUP($A743,'Waste Per Capita'!$A$3:$C$18,3,FALSE))*$C743</f>
        <v>11016.148969362706</v>
      </c>
      <c r="J743" s="75">
        <f>(INDEX('Resin Fractions'!$A$24:$I$41,MATCH('Waste Estimate from Population'!$A743,'Resin Fractions'!$A$24:$A$41,0),MATCH('Waste Estimate from Population'!J$1,'Resin Fractions'!$A$24:$I$24,0)))*(VLOOKUP($A743,'Waste Per Capita'!$A$3:$C$18,3,FALSE))*$C743</f>
        <v>22387.656392910478</v>
      </c>
      <c r="K743" s="75">
        <f>(INDEX('Resin Fractions'!$A$24:$I$41,MATCH('Waste Estimate from Population'!$A743,'Resin Fractions'!$A$24:$A$41,0),MATCH('Waste Estimate from Population'!K$1,'Resin Fractions'!$A$24:$I$24,0)))*(VLOOKUP($A743,'Waste Per Capita'!$A$3:$C$18,3,FALSE))*$C743</f>
        <v>190602.41019887759</v>
      </c>
    </row>
    <row r="744" spans="1:11" x14ac:dyDescent="0.2">
      <c r="A744" s="13">
        <v>2008</v>
      </c>
      <c r="B744" s="68" t="s">
        <v>117</v>
      </c>
      <c r="C744" s="72">
        <v>1394510</v>
      </c>
      <c r="D744" s="75">
        <f>(INDEX('Resin Fractions'!$A$24:$I$41,MATCH('Waste Estimate from Population'!$A744,'Resin Fractions'!$A$24:$A$41,0),MATCH('Waste Estimate from Population'!D$1,'Resin Fractions'!$A$24:$I$24,0)))*(VLOOKUP($A744,'Waste Per Capita'!$A$3:$C$18,3,FALSE))*$C744</f>
        <v>10835.848142150353</v>
      </c>
      <c r="E744" s="75">
        <f>(INDEX('Resin Fractions'!$A$24:$I$41,MATCH('Waste Estimate from Population'!$A744,'Resin Fractions'!$A$24:$A$41,0),MATCH('Waste Estimate from Population'!E$1,'Resin Fractions'!$A$24:$I$24,0)))*(VLOOKUP($A744,'Waste Per Capita'!$A$3:$C$18,3,FALSE))*$C744</f>
        <v>20403.753217908103</v>
      </c>
      <c r="F744" s="75">
        <f>(INDEX('Resin Fractions'!$A$24:$I$41,MATCH('Waste Estimate from Population'!$A744,'Resin Fractions'!$A$24:$A$41,0),MATCH('Waste Estimate from Population'!F$1,'Resin Fractions'!$A$24:$I$24,0)))*(VLOOKUP($A744,'Waste Per Capita'!$A$3:$C$18,3,FALSE))*$C744</f>
        <v>28305.512335674503</v>
      </c>
      <c r="G744" s="75">
        <f>(INDEX('Resin Fractions'!$A$24:$I$41,MATCH('Waste Estimate from Population'!$A744,'Resin Fractions'!$A$24:$A$41,0),MATCH('Waste Estimate from Population'!G$1,'Resin Fractions'!$A$24:$I$24,0)))*(VLOOKUP($A744,'Waste Per Capita'!$A$3:$C$18,3,FALSE))*$C744</f>
        <v>42170.942883379066</v>
      </c>
      <c r="H744" s="75">
        <f>(INDEX('Resin Fractions'!$A$24:$I$41,MATCH('Waste Estimate from Population'!$A744,'Resin Fractions'!$A$24:$A$41,0),MATCH('Waste Estimate from Population'!H$1,'Resin Fractions'!$A$24:$I$24,0)))*(VLOOKUP($A744,'Waste Per Capita'!$A$3:$C$18,3,FALSE))*$C744</f>
        <v>2535.9775186171996</v>
      </c>
      <c r="I744" s="75">
        <f>(INDEX('Resin Fractions'!$A$24:$I$41,MATCH('Waste Estimate from Population'!$A744,'Resin Fractions'!$A$24:$A$41,0),MATCH('Waste Estimate from Population'!I$1,'Resin Fractions'!$A$24:$I$24,0)))*(VLOOKUP($A744,'Waste Per Capita'!$A$3:$C$18,3,FALSE))*$C744</f>
        <v>7305.7641902954228</v>
      </c>
      <c r="J744" s="75">
        <f>(INDEX('Resin Fractions'!$A$24:$I$41,MATCH('Waste Estimate from Population'!$A744,'Resin Fractions'!$A$24:$A$41,0),MATCH('Waste Estimate from Population'!J$1,'Resin Fractions'!$A$24:$I$24,0)))*(VLOOKUP($A744,'Waste Per Capita'!$A$3:$C$18,3,FALSE))*$C744</f>
        <v>14847.197403996779</v>
      </c>
      <c r="K744" s="75">
        <f>(INDEX('Resin Fractions'!$A$24:$I$41,MATCH('Waste Estimate from Population'!$A744,'Resin Fractions'!$A$24:$A$41,0),MATCH('Waste Estimate from Population'!K$1,'Resin Fractions'!$A$24:$I$24,0)))*(VLOOKUP($A744,'Waste Per Capita'!$A$3:$C$18,3,FALSE))*$C744</f>
        <v>126404.99569202142</v>
      </c>
    </row>
    <row r="745" spans="1:11" x14ac:dyDescent="0.2">
      <c r="A745" s="13">
        <v>2008</v>
      </c>
      <c r="B745" s="68" t="s">
        <v>118</v>
      </c>
      <c r="C745" s="72">
        <v>55022</v>
      </c>
      <c r="D745" s="75">
        <f>(INDEX('Resin Fractions'!$A$24:$I$41,MATCH('Waste Estimate from Population'!$A745,'Resin Fractions'!$A$24:$A$41,0),MATCH('Waste Estimate from Population'!D$1,'Resin Fractions'!$A$24:$I$24,0)))*(VLOOKUP($A745,'Waste Per Capita'!$A$3:$C$18,3,FALSE))*$C745</f>
        <v>427.54088280284594</v>
      </c>
      <c r="E745" s="75">
        <f>(INDEX('Resin Fractions'!$A$24:$I$41,MATCH('Waste Estimate from Population'!$A745,'Resin Fractions'!$A$24:$A$41,0),MATCH('Waste Estimate from Population'!E$1,'Resin Fractions'!$A$24:$I$24,0)))*(VLOOKUP($A745,'Waste Per Capita'!$A$3:$C$18,3,FALSE))*$C745</f>
        <v>805.05360991010446</v>
      </c>
      <c r="F745" s="75">
        <f>(INDEX('Resin Fractions'!$A$24:$I$41,MATCH('Waste Estimate from Population'!$A745,'Resin Fractions'!$A$24:$A$41,0),MATCH('Waste Estimate from Population'!F$1,'Resin Fractions'!$A$24:$I$24,0)))*(VLOOKUP($A745,'Waste Per Capita'!$A$3:$C$18,3,FALSE))*$C745</f>
        <v>1116.8266270829772</v>
      </c>
      <c r="G745" s="75">
        <f>(INDEX('Resin Fractions'!$A$24:$I$41,MATCH('Waste Estimate from Population'!$A745,'Resin Fractions'!$A$24:$A$41,0),MATCH('Waste Estimate from Population'!G$1,'Resin Fractions'!$A$24:$I$24,0)))*(VLOOKUP($A745,'Waste Per Capita'!$A$3:$C$18,3,FALSE))*$C745</f>
        <v>1663.9031769792134</v>
      </c>
      <c r="H745" s="75">
        <f>(INDEX('Resin Fractions'!$A$24:$I$41,MATCH('Waste Estimate from Population'!$A745,'Resin Fractions'!$A$24:$A$41,0),MATCH('Waste Estimate from Population'!H$1,'Resin Fractions'!$A$24:$I$24,0)))*(VLOOKUP($A745,'Waste Per Capita'!$A$3:$C$18,3,FALSE))*$C745</f>
        <v>100.05991712454953</v>
      </c>
      <c r="I745" s="75">
        <f>(INDEX('Resin Fractions'!$A$24:$I$41,MATCH('Waste Estimate from Population'!$A745,'Resin Fractions'!$A$24:$A$41,0),MATCH('Waste Estimate from Population'!I$1,'Resin Fractions'!$A$24:$I$24,0)))*(VLOOKUP($A745,'Waste Per Capita'!$A$3:$C$18,3,FALSE))*$C745</f>
        <v>288.25735009317594</v>
      </c>
      <c r="J745" s="75">
        <f>(INDEX('Resin Fractions'!$A$24:$I$41,MATCH('Waste Estimate from Population'!$A745,'Resin Fractions'!$A$24:$A$41,0),MATCH('Waste Estimate from Population'!J$1,'Resin Fractions'!$A$24:$I$24,0)))*(VLOOKUP($A745,'Waste Per Capita'!$A$3:$C$18,3,FALSE))*$C745</f>
        <v>585.81329324473165</v>
      </c>
      <c r="K745" s="75">
        <f>(INDEX('Resin Fractions'!$A$24:$I$41,MATCH('Waste Estimate from Population'!$A745,'Resin Fractions'!$A$24:$A$41,0),MATCH('Waste Estimate from Population'!K$1,'Resin Fractions'!$A$24:$I$24,0)))*(VLOOKUP($A745,'Waste Per Capita'!$A$3:$C$18,3,FALSE))*$C745</f>
        <v>4987.4548572375979</v>
      </c>
    </row>
    <row r="746" spans="1:11" x14ac:dyDescent="0.2">
      <c r="A746" s="13">
        <v>2008</v>
      </c>
      <c r="B746" s="68" t="s">
        <v>119</v>
      </c>
      <c r="C746" s="72">
        <v>2009594</v>
      </c>
      <c r="D746" s="75">
        <f>(INDEX('Resin Fractions'!$A$24:$I$41,MATCH('Waste Estimate from Population'!$A746,'Resin Fractions'!$A$24:$A$41,0),MATCH('Waste Estimate from Population'!D$1,'Resin Fractions'!$A$24:$I$24,0)))*(VLOOKUP($A746,'Waste Per Capita'!$A$3:$C$18,3,FALSE))*$C746</f>
        <v>15615.27376022868</v>
      </c>
      <c r="E746" s="75">
        <f>(INDEX('Resin Fractions'!$A$24:$I$41,MATCH('Waste Estimate from Population'!$A746,'Resin Fractions'!$A$24:$A$41,0),MATCH('Waste Estimate from Population'!E$1,'Resin Fractions'!$A$24:$I$24,0)))*(VLOOKUP($A746,'Waste Per Capita'!$A$3:$C$18,3,FALSE))*$C746</f>
        <v>29403.346009844907</v>
      </c>
      <c r="F746" s="75">
        <f>(INDEX('Resin Fractions'!$A$24:$I$41,MATCH('Waste Estimate from Population'!$A746,'Resin Fractions'!$A$24:$A$41,0),MATCH('Waste Estimate from Population'!F$1,'Resin Fractions'!$A$24:$I$24,0)))*(VLOOKUP($A746,'Waste Per Capita'!$A$3:$C$18,3,FALSE))*$C746</f>
        <v>40790.376373563093</v>
      </c>
      <c r="G746" s="75">
        <f>(INDEX('Resin Fractions'!$A$24:$I$41,MATCH('Waste Estimate from Population'!$A746,'Resin Fractions'!$A$24:$A$41,0),MATCH('Waste Estimate from Population'!G$1,'Resin Fractions'!$A$24:$I$24,0)))*(VLOOKUP($A746,'Waste Per Capita'!$A$3:$C$18,3,FALSE))*$C746</f>
        <v>60771.506688931069</v>
      </c>
      <c r="H746" s="75">
        <f>(INDEX('Resin Fractions'!$A$24:$I$41,MATCH('Waste Estimate from Population'!$A746,'Resin Fractions'!$A$24:$A$41,0),MATCH('Waste Estimate from Population'!H$1,'Resin Fractions'!$A$24:$I$24,0)))*(VLOOKUP($A746,'Waste Per Capita'!$A$3:$C$18,3,FALSE))*$C746</f>
        <v>3654.5347150956345</v>
      </c>
      <c r="I746" s="75">
        <f>(INDEX('Resin Fractions'!$A$24:$I$41,MATCH('Waste Estimate from Population'!$A746,'Resin Fractions'!$A$24:$A$41,0),MATCH('Waste Estimate from Population'!I$1,'Resin Fractions'!$A$24:$I$24,0)))*(VLOOKUP($A746,'Waste Per Capita'!$A$3:$C$18,3,FALSE))*$C746</f>
        <v>10528.156759171708</v>
      </c>
      <c r="J746" s="75">
        <f>(INDEX('Resin Fractions'!$A$24:$I$41,MATCH('Waste Estimate from Population'!$A746,'Resin Fractions'!$A$24:$A$41,0),MATCH('Waste Estimate from Population'!J$1,'Resin Fractions'!$A$24:$I$24,0)))*(VLOOKUP($A746,'Waste Per Capita'!$A$3:$C$18,3,FALSE))*$C746</f>
        <v>21395.930341042735</v>
      </c>
      <c r="K746" s="75">
        <f>(INDEX('Resin Fractions'!$A$24:$I$41,MATCH('Waste Estimate from Population'!$A746,'Resin Fractions'!$A$24:$A$41,0),MATCH('Waste Estimate from Population'!K$1,'Resin Fractions'!$A$24:$I$24,0)))*(VLOOKUP($A746,'Waste Per Capita'!$A$3:$C$18,3,FALSE))*$C746</f>
        <v>182159.12464787782</v>
      </c>
    </row>
    <row r="747" spans="1:11" x14ac:dyDescent="0.2">
      <c r="A747" s="13">
        <v>2008</v>
      </c>
      <c r="B747" s="68" t="s">
        <v>120</v>
      </c>
      <c r="C747" s="72">
        <v>3032689</v>
      </c>
      <c r="D747" s="75">
        <f>(INDEX('Resin Fractions'!$A$24:$I$41,MATCH('Waste Estimate from Population'!$A747,'Resin Fractions'!$A$24:$A$41,0),MATCH('Waste Estimate from Population'!D$1,'Resin Fractions'!$A$24:$I$24,0)))*(VLOOKUP($A747,'Waste Per Capita'!$A$3:$C$18,3,FALSE))*$C747</f>
        <v>23565.092732479374</v>
      </c>
      <c r="E747" s="75">
        <f>(INDEX('Resin Fractions'!$A$24:$I$41,MATCH('Waste Estimate from Population'!$A747,'Resin Fractions'!$A$24:$A$41,0),MATCH('Waste Estimate from Population'!E$1,'Resin Fractions'!$A$24:$I$24,0)))*(VLOOKUP($A747,'Waste Per Capita'!$A$3:$C$18,3,FALSE))*$C747</f>
        <v>44372.745941344634</v>
      </c>
      <c r="F747" s="75">
        <f>(INDEX('Resin Fractions'!$A$24:$I$41,MATCH('Waste Estimate from Population'!$A747,'Resin Fractions'!$A$24:$A$41,0),MATCH('Waste Estimate from Population'!F$1,'Resin Fractions'!$A$24:$I$24,0)))*(VLOOKUP($A747,'Waste Per Capita'!$A$3:$C$18,3,FALSE))*$C747</f>
        <v>61556.974062404981</v>
      </c>
      <c r="G747" s="75">
        <f>(INDEX('Resin Fractions'!$A$24:$I$41,MATCH('Waste Estimate from Population'!$A747,'Resin Fractions'!$A$24:$A$41,0),MATCH('Waste Estimate from Population'!G$1,'Resin Fractions'!$A$24:$I$24,0)))*(VLOOKUP($A747,'Waste Per Capita'!$A$3:$C$18,3,FALSE))*$C747</f>
        <v>91710.604156335903</v>
      </c>
      <c r="H747" s="75">
        <f>(INDEX('Resin Fractions'!$A$24:$I$41,MATCH('Waste Estimate from Population'!$A747,'Resin Fractions'!$A$24:$A$41,0),MATCH('Waste Estimate from Population'!H$1,'Resin Fractions'!$A$24:$I$24,0)))*(VLOOKUP($A747,'Waste Per Capita'!$A$3:$C$18,3,FALSE))*$C747</f>
        <v>5515.0777871493765</v>
      </c>
      <c r="I747" s="75">
        <f>(INDEX('Resin Fractions'!$A$24:$I$41,MATCH('Waste Estimate from Population'!$A747,'Resin Fractions'!$A$24:$A$41,0),MATCH('Waste Estimate from Population'!I$1,'Resin Fractions'!$A$24:$I$24,0)))*(VLOOKUP($A747,'Waste Per Capita'!$A$3:$C$18,3,FALSE))*$C747</f>
        <v>15888.097393710217</v>
      </c>
      <c r="J747" s="75">
        <f>(INDEX('Resin Fractions'!$A$24:$I$41,MATCH('Waste Estimate from Population'!$A747,'Resin Fractions'!$A$24:$A$41,0),MATCH('Waste Estimate from Population'!J$1,'Resin Fractions'!$A$24:$I$24,0)))*(VLOOKUP($A747,'Waste Per Capita'!$A$3:$C$18,3,FALSE))*$C747</f>
        <v>32288.712341919087</v>
      </c>
      <c r="K747" s="75">
        <f>(INDEX('Resin Fractions'!$A$24:$I$41,MATCH('Waste Estimate from Population'!$A747,'Resin Fractions'!$A$24:$A$41,0),MATCH('Waste Estimate from Population'!K$1,'Resin Fractions'!$A$24:$I$24,0)))*(VLOOKUP($A747,'Waste Per Capita'!$A$3:$C$18,3,FALSE))*$C747</f>
        <v>274897.30441534356</v>
      </c>
    </row>
    <row r="748" spans="1:11" x14ac:dyDescent="0.2">
      <c r="A748" s="13">
        <v>2008</v>
      </c>
      <c r="B748" s="68" t="s">
        <v>121</v>
      </c>
      <c r="C748" s="72">
        <v>795002</v>
      </c>
      <c r="D748" s="75">
        <f>(INDEX('Resin Fractions'!$A$24:$I$41,MATCH('Waste Estimate from Population'!$A748,'Resin Fractions'!$A$24:$A$41,0),MATCH('Waste Estimate from Population'!D$1,'Resin Fractions'!$A$24:$I$24,0)))*(VLOOKUP($A748,'Waste Per Capita'!$A$3:$C$18,3,FALSE))*$C748</f>
        <v>6177.4536896155751</v>
      </c>
      <c r="E748" s="75">
        <f>(INDEX('Resin Fractions'!$A$24:$I$41,MATCH('Waste Estimate from Population'!$A748,'Resin Fractions'!$A$24:$A$41,0),MATCH('Waste Estimate from Population'!E$1,'Resin Fractions'!$A$24:$I$24,0)))*(VLOOKUP($A748,'Waste Per Capita'!$A$3:$C$18,3,FALSE))*$C748</f>
        <v>11632.060448288918</v>
      </c>
      <c r="F748" s="75">
        <f>(INDEX('Resin Fractions'!$A$24:$I$41,MATCH('Waste Estimate from Population'!$A748,'Resin Fractions'!$A$24:$A$41,0),MATCH('Waste Estimate from Population'!F$1,'Resin Fractions'!$A$24:$I$24,0)))*(VLOOKUP($A748,'Waste Per Capita'!$A$3:$C$18,3,FALSE))*$C748</f>
        <v>16136.807135040912</v>
      </c>
      <c r="G748" s="75">
        <f>(INDEX('Resin Fractions'!$A$24:$I$41,MATCH('Waste Estimate from Population'!$A748,'Resin Fractions'!$A$24:$A$41,0),MATCH('Waste Estimate from Population'!G$1,'Resin Fractions'!$A$24:$I$24,0)))*(VLOOKUP($A748,'Waste Per Capita'!$A$3:$C$18,3,FALSE))*$C748</f>
        <v>24041.408045960317</v>
      </c>
      <c r="H748" s="75">
        <f>(INDEX('Resin Fractions'!$A$24:$I$41,MATCH('Waste Estimate from Population'!$A748,'Resin Fractions'!$A$24:$A$41,0),MATCH('Waste Estimate from Population'!H$1,'Resin Fractions'!$A$24:$I$24,0)))*(VLOOKUP($A748,'Waste Per Capita'!$A$3:$C$18,3,FALSE))*$C748</f>
        <v>1445.7459604131279</v>
      </c>
      <c r="I748" s="75">
        <f>(INDEX('Resin Fractions'!$A$24:$I$41,MATCH('Waste Estimate from Population'!$A748,'Resin Fractions'!$A$24:$A$41,0),MATCH('Waste Estimate from Population'!I$1,'Resin Fractions'!$A$24:$I$24,0)))*(VLOOKUP($A748,'Waste Per Capita'!$A$3:$C$18,3,FALSE))*$C748</f>
        <v>4164.9734622291999</v>
      </c>
      <c r="J748" s="75">
        <f>(INDEX('Resin Fractions'!$A$24:$I$41,MATCH('Waste Estimate from Population'!$A748,'Resin Fractions'!$A$24:$A$41,0),MATCH('Waste Estimate from Population'!J$1,'Resin Fractions'!$A$24:$I$24,0)))*(VLOOKUP($A748,'Waste Per Capita'!$A$3:$C$18,3,FALSE))*$C748</f>
        <v>8464.3004572016307</v>
      </c>
      <c r="K748" s="75">
        <f>(INDEX('Resin Fractions'!$A$24:$I$41,MATCH('Waste Estimate from Population'!$A748,'Resin Fractions'!$A$24:$A$41,0),MATCH('Waste Estimate from Population'!K$1,'Resin Fractions'!$A$24:$I$24,0)))*(VLOOKUP($A748,'Waste Per Capita'!$A$3:$C$18,3,FALSE))*$C748</f>
        <v>72062.749198749676</v>
      </c>
    </row>
    <row r="749" spans="1:11" x14ac:dyDescent="0.2">
      <c r="A749" s="13">
        <v>2008</v>
      </c>
      <c r="B749" s="68" t="s">
        <v>122</v>
      </c>
      <c r="C749" s="72">
        <v>672492</v>
      </c>
      <c r="D749" s="75">
        <f>(INDEX('Resin Fractions'!$A$24:$I$41,MATCH('Waste Estimate from Population'!$A749,'Resin Fractions'!$A$24:$A$41,0),MATCH('Waste Estimate from Population'!D$1,'Resin Fractions'!$A$24:$I$24,0)))*(VLOOKUP($A749,'Waste Per Capita'!$A$3:$C$18,3,FALSE))*$C749</f>
        <v>5225.5065856902966</v>
      </c>
      <c r="E749" s="75">
        <f>(INDEX('Resin Fractions'!$A$24:$I$41,MATCH('Waste Estimate from Population'!$A749,'Resin Fractions'!$A$24:$A$41,0),MATCH('Waste Estimate from Population'!E$1,'Resin Fractions'!$A$24:$I$24,0)))*(VLOOKUP($A749,'Waste Per Capita'!$A$3:$C$18,3,FALSE))*$C749</f>
        <v>9839.5571268886251</v>
      </c>
      <c r="F749" s="75">
        <f>(INDEX('Resin Fractions'!$A$24:$I$41,MATCH('Waste Estimate from Population'!$A749,'Resin Fractions'!$A$24:$A$41,0),MATCH('Waste Estimate from Population'!F$1,'Resin Fractions'!$A$24:$I$24,0)))*(VLOOKUP($A749,'Waste Per Capita'!$A$3:$C$18,3,FALSE))*$C749</f>
        <v>13650.121262409319</v>
      </c>
      <c r="G749" s="75">
        <f>(INDEX('Resin Fractions'!$A$24:$I$41,MATCH('Waste Estimate from Population'!$A749,'Resin Fractions'!$A$24:$A$41,0),MATCH('Waste Estimate from Population'!G$1,'Resin Fractions'!$A$24:$I$24,0)))*(VLOOKUP($A749,'Waste Per Capita'!$A$3:$C$18,3,FALSE))*$C749</f>
        <v>20336.621265913727</v>
      </c>
      <c r="H749" s="75">
        <f>(INDEX('Resin Fractions'!$A$24:$I$41,MATCH('Waste Estimate from Population'!$A749,'Resin Fractions'!$A$24:$A$41,0),MATCH('Waste Estimate from Population'!H$1,'Resin Fractions'!$A$24:$I$24,0)))*(VLOOKUP($A749,'Waste Per Capita'!$A$3:$C$18,3,FALSE))*$C749</f>
        <v>1222.9561591167635</v>
      </c>
      <c r="I749" s="75">
        <f>(INDEX('Resin Fractions'!$A$24:$I$41,MATCH('Waste Estimate from Population'!$A749,'Resin Fractions'!$A$24:$A$41,0),MATCH('Waste Estimate from Population'!I$1,'Resin Fractions'!$A$24:$I$24,0)))*(VLOOKUP($A749,'Waste Per Capita'!$A$3:$C$18,3,FALSE))*$C749</f>
        <v>3523.1500468696172</v>
      </c>
      <c r="J749" s="75">
        <f>(INDEX('Resin Fractions'!$A$24:$I$41,MATCH('Waste Estimate from Population'!$A749,'Resin Fractions'!$A$24:$A$41,0),MATCH('Waste Estimate from Population'!J$1,'Resin Fractions'!$A$24:$I$24,0)))*(VLOOKUP($A749,'Waste Per Capita'!$A$3:$C$18,3,FALSE))*$C749</f>
        <v>7159.9497146729691</v>
      </c>
      <c r="K749" s="75">
        <f>(INDEX('Resin Fractions'!$A$24:$I$41,MATCH('Waste Estimate from Population'!$A749,'Resin Fractions'!$A$24:$A$41,0),MATCH('Waste Estimate from Population'!K$1,'Resin Fractions'!$A$24:$I$24,0)))*(VLOOKUP($A749,'Waste Per Capita'!$A$3:$C$18,3,FALSE))*$C749</f>
        <v>60957.862161561308</v>
      </c>
    </row>
    <row r="750" spans="1:11" x14ac:dyDescent="0.2">
      <c r="A750" s="13">
        <v>2008</v>
      </c>
      <c r="B750" s="68" t="s">
        <v>123</v>
      </c>
      <c r="C750" s="72">
        <v>265505</v>
      </c>
      <c r="D750" s="75">
        <f>(INDEX('Resin Fractions'!$A$24:$I$41,MATCH('Waste Estimate from Population'!$A750,'Resin Fractions'!$A$24:$A$41,0),MATCH('Waste Estimate from Population'!D$1,'Resin Fractions'!$A$24:$I$24,0)))*(VLOOKUP($A750,'Waste Per Capita'!$A$3:$C$18,3,FALSE))*$C750</f>
        <v>2063.0700826681987</v>
      </c>
      <c r="E750" s="75">
        <f>(INDEX('Resin Fractions'!$A$24:$I$41,MATCH('Waste Estimate from Population'!$A750,'Resin Fractions'!$A$24:$A$41,0),MATCH('Waste Estimate from Population'!E$1,'Resin Fractions'!$A$24:$I$24,0)))*(VLOOKUP($A750,'Waste Per Capita'!$A$3:$C$18,3,FALSE))*$C750</f>
        <v>3884.7326287518135</v>
      </c>
      <c r="F750" s="75">
        <f>(INDEX('Resin Fractions'!$A$24:$I$41,MATCH('Waste Estimate from Population'!$A750,'Resin Fractions'!$A$24:$A$41,0),MATCH('Waste Estimate from Population'!F$1,'Resin Fractions'!$A$24:$I$24,0)))*(VLOOKUP($A750,'Waste Per Capita'!$A$3:$C$18,3,FALSE))*$C750</f>
        <v>5389.1725786715469</v>
      </c>
      <c r="G750" s="75">
        <f>(INDEX('Resin Fractions'!$A$24:$I$41,MATCH('Waste Estimate from Population'!$A750,'Resin Fractions'!$A$24:$A$41,0),MATCH('Waste Estimate from Population'!G$1,'Resin Fractions'!$A$24:$I$24,0)))*(VLOOKUP($A750,'Waste Per Capita'!$A$3:$C$18,3,FALSE))*$C750</f>
        <v>8029.0540693516423</v>
      </c>
      <c r="H750" s="75">
        <f>(INDEX('Resin Fractions'!$A$24:$I$41,MATCH('Waste Estimate from Population'!$A750,'Resin Fractions'!$A$24:$A$41,0),MATCH('Waste Estimate from Population'!H$1,'Resin Fractions'!$A$24:$I$24,0)))*(VLOOKUP($A750,'Waste Per Capita'!$A$3:$C$18,3,FALSE))*$C750</f>
        <v>482.83247239565128</v>
      </c>
      <c r="I750" s="75">
        <f>(INDEX('Resin Fractions'!$A$24:$I$41,MATCH('Waste Estimate from Population'!$A750,'Resin Fractions'!$A$24:$A$41,0),MATCH('Waste Estimate from Population'!I$1,'Resin Fractions'!$A$24:$I$24,0)))*(VLOOKUP($A750,'Waste Per Capita'!$A$3:$C$18,3,FALSE))*$C750</f>
        <v>1390.9666630891038</v>
      </c>
      <c r="J750" s="75">
        <f>(INDEX('Resin Fractions'!$A$24:$I$41,MATCH('Waste Estimate from Population'!$A750,'Resin Fractions'!$A$24:$A$41,0),MATCH('Waste Estimate from Population'!J$1,'Resin Fractions'!$A$24:$I$24,0)))*(VLOOKUP($A750,'Waste Per Capita'!$A$3:$C$18,3,FALSE))*$C750</f>
        <v>2826.803068280733</v>
      </c>
      <c r="K750" s="75">
        <f>(INDEX('Resin Fractions'!$A$24:$I$41,MATCH('Waste Estimate from Population'!$A750,'Resin Fractions'!$A$24:$A$41,0),MATCH('Waste Estimate from Population'!K$1,'Resin Fractions'!$A$24:$I$24,0)))*(VLOOKUP($A750,'Waste Per Capita'!$A$3:$C$18,3,FALSE))*$C750</f>
        <v>24066.631563208688</v>
      </c>
    </row>
    <row r="751" spans="1:11" x14ac:dyDescent="0.2">
      <c r="A751" s="13">
        <v>2008</v>
      </c>
      <c r="B751" s="68" t="s">
        <v>124</v>
      </c>
      <c r="C751" s="72">
        <v>707820</v>
      </c>
      <c r="D751" s="75">
        <f>(INDEX('Resin Fractions'!$A$24:$I$41,MATCH('Waste Estimate from Population'!$A751,'Resin Fractions'!$A$24:$A$41,0),MATCH('Waste Estimate from Population'!D$1,'Resin Fractions'!$A$24:$I$24,0)))*(VLOOKUP($A751,'Waste Per Capita'!$A$3:$C$18,3,FALSE))*$C751</f>
        <v>5500.0179503745858</v>
      </c>
      <c r="E751" s="75">
        <f>(INDEX('Resin Fractions'!$A$24:$I$41,MATCH('Waste Estimate from Population'!$A751,'Resin Fractions'!$A$24:$A$41,0),MATCH('Waste Estimate from Population'!E$1,'Resin Fractions'!$A$24:$I$24,0)))*(VLOOKUP($A751,'Waste Per Capita'!$A$3:$C$18,3,FALSE))*$C751</f>
        <v>10356.458256089747</v>
      </c>
      <c r="F751" s="75">
        <f>(INDEX('Resin Fractions'!$A$24:$I$41,MATCH('Waste Estimate from Population'!$A751,'Resin Fractions'!$A$24:$A$41,0),MATCH('Waste Estimate from Population'!F$1,'Resin Fractions'!$A$24:$I$24,0)))*(VLOOKUP($A751,'Waste Per Capita'!$A$3:$C$18,3,FALSE))*$C751</f>
        <v>14367.202631345152</v>
      </c>
      <c r="G751" s="75">
        <f>(INDEX('Resin Fractions'!$A$24:$I$41,MATCH('Waste Estimate from Population'!$A751,'Resin Fractions'!$A$24:$A$41,0),MATCH('Waste Estimate from Population'!G$1,'Resin Fractions'!$A$24:$I$24,0)))*(VLOOKUP($A751,'Waste Per Capita'!$A$3:$C$18,3,FALSE))*$C751</f>
        <v>21404.964318444021</v>
      </c>
      <c r="H751" s="75">
        <f>(INDEX('Resin Fractions'!$A$24:$I$41,MATCH('Waste Estimate from Population'!$A751,'Resin Fractions'!$A$24:$A$41,0),MATCH('Waste Estimate from Population'!H$1,'Resin Fractions'!$A$24:$I$24,0)))*(VLOOKUP($A751,'Waste Per Capita'!$A$3:$C$18,3,FALSE))*$C751</f>
        <v>1287.2016745865044</v>
      </c>
      <c r="I751" s="75">
        <f>(INDEX('Resin Fractions'!$A$24:$I$41,MATCH('Waste Estimate from Population'!$A751,'Resin Fractions'!$A$24:$A$41,0),MATCH('Waste Estimate from Population'!I$1,'Resin Fractions'!$A$24:$I$24,0)))*(VLOOKUP($A751,'Waste Per Capita'!$A$3:$C$18,3,FALSE))*$C751</f>
        <v>3708.2315717885899</v>
      </c>
      <c r="J751" s="75">
        <f>(INDEX('Resin Fractions'!$A$24:$I$41,MATCH('Waste Estimate from Population'!$A751,'Resin Fractions'!$A$24:$A$41,0),MATCH('Waste Estimate from Population'!J$1,'Resin Fractions'!$A$24:$I$24,0)))*(VLOOKUP($A751,'Waste Per Capita'!$A$3:$C$18,3,FALSE))*$C751</f>
        <v>7536.0831162895929</v>
      </c>
      <c r="K751" s="75">
        <f>(INDEX('Resin Fractions'!$A$24:$I$41,MATCH('Waste Estimate from Population'!$A751,'Resin Fractions'!$A$24:$A$41,0),MATCH('Waste Estimate from Population'!K$1,'Resin Fractions'!$A$24:$I$24,0)))*(VLOOKUP($A751,'Waste Per Capita'!$A$3:$C$18,3,FALSE))*$C751</f>
        <v>64160.159518918183</v>
      </c>
    </row>
    <row r="752" spans="1:11" x14ac:dyDescent="0.2">
      <c r="A752" s="13">
        <v>2008</v>
      </c>
      <c r="B752" s="68" t="s">
        <v>125</v>
      </c>
      <c r="C752" s="72">
        <v>418309</v>
      </c>
      <c r="D752" s="75">
        <f>(INDEX('Resin Fractions'!$A$24:$I$41,MATCH('Waste Estimate from Population'!$A752,'Resin Fractions'!$A$24:$A$41,0),MATCH('Waste Estimate from Population'!D$1,'Resin Fractions'!$A$24:$I$24,0)))*(VLOOKUP($A752,'Waste Per Capita'!$A$3:$C$18,3,FALSE))*$C752</f>
        <v>3250.4125466972428</v>
      </c>
      <c r="E752" s="75">
        <f>(INDEX('Resin Fractions'!$A$24:$I$41,MATCH('Waste Estimate from Population'!$A752,'Resin Fractions'!$A$24:$A$41,0),MATCH('Waste Estimate from Population'!E$1,'Resin Fractions'!$A$24:$I$24,0)))*(VLOOKUP($A752,'Waste Per Capita'!$A$3:$C$18,3,FALSE))*$C752</f>
        <v>6120.482179998653</v>
      </c>
      <c r="F752" s="75">
        <f>(INDEX('Resin Fractions'!$A$24:$I$41,MATCH('Waste Estimate from Population'!$A752,'Resin Fractions'!$A$24:$A$41,0),MATCH('Waste Estimate from Population'!F$1,'Resin Fractions'!$A$24:$I$24,0)))*(VLOOKUP($A752,'Waste Per Capita'!$A$3:$C$18,3,FALSE))*$C752</f>
        <v>8490.7605966423089</v>
      </c>
      <c r="G752" s="75">
        <f>(INDEX('Resin Fractions'!$A$24:$I$41,MATCH('Waste Estimate from Population'!$A752,'Resin Fractions'!$A$24:$A$41,0),MATCH('Waste Estimate from Population'!G$1,'Resin Fractions'!$A$24:$I$24,0)))*(VLOOKUP($A752,'Waste Per Capita'!$A$3:$C$18,3,FALSE))*$C752</f>
        <v>12649.952274708257</v>
      </c>
      <c r="H752" s="75">
        <f>(INDEX('Resin Fractions'!$A$24:$I$41,MATCH('Waste Estimate from Population'!$A752,'Resin Fractions'!$A$24:$A$41,0),MATCH('Waste Estimate from Population'!H$1,'Resin Fractions'!$A$24:$I$24,0)))*(VLOOKUP($A752,'Waste Per Capita'!$A$3:$C$18,3,FALSE))*$C752</f>
        <v>760.7132396578312</v>
      </c>
      <c r="I752" s="75">
        <f>(INDEX('Resin Fractions'!$A$24:$I$41,MATCH('Waste Estimate from Population'!$A752,'Resin Fractions'!$A$24:$A$41,0),MATCH('Waste Estimate from Population'!I$1,'Resin Fractions'!$A$24:$I$24,0)))*(VLOOKUP($A752,'Waste Per Capita'!$A$3:$C$18,3,FALSE))*$C752</f>
        <v>2191.4987434140221</v>
      </c>
      <c r="J752" s="75">
        <f>(INDEX('Resin Fractions'!$A$24:$I$41,MATCH('Waste Estimate from Population'!$A752,'Resin Fractions'!$A$24:$A$41,0),MATCH('Waste Estimate from Population'!J$1,'Resin Fractions'!$A$24:$I$24,0)))*(VLOOKUP($A752,'Waste Per Capita'!$A$3:$C$18,3,FALSE))*$C752</f>
        <v>4453.6907579497374</v>
      </c>
      <c r="K752" s="75">
        <f>(INDEX('Resin Fractions'!$A$24:$I$41,MATCH('Waste Estimate from Population'!$A752,'Resin Fractions'!$A$24:$A$41,0),MATCH('Waste Estimate from Population'!K$1,'Resin Fractions'!$A$24:$I$24,0)))*(VLOOKUP($A752,'Waste Per Capita'!$A$3:$C$18,3,FALSE))*$C752</f>
        <v>37917.510339068052</v>
      </c>
    </row>
    <row r="753" spans="1:11" x14ac:dyDescent="0.2">
      <c r="A753" s="13">
        <v>2008</v>
      </c>
      <c r="B753" s="68" t="s">
        <v>126</v>
      </c>
      <c r="C753" s="72">
        <v>1747912</v>
      </c>
      <c r="D753" s="75">
        <f>(INDEX('Resin Fractions'!$A$24:$I$41,MATCH('Waste Estimate from Population'!$A753,'Resin Fractions'!$A$24:$A$41,0),MATCH('Waste Estimate from Population'!D$1,'Resin Fractions'!$A$24:$I$24,0)))*(VLOOKUP($A753,'Waste Per Capita'!$A$3:$C$18,3,FALSE))*$C753</f>
        <v>13581.909773212317</v>
      </c>
      <c r="E753" s="75">
        <f>(INDEX('Resin Fractions'!$A$24:$I$41,MATCH('Waste Estimate from Population'!$A753,'Resin Fractions'!$A$24:$A$41,0),MATCH('Waste Estimate from Population'!E$1,'Resin Fractions'!$A$24:$I$24,0)))*(VLOOKUP($A753,'Waste Per Capita'!$A$3:$C$18,3,FALSE))*$C753</f>
        <v>25574.54955118299</v>
      </c>
      <c r="F753" s="75">
        <f>(INDEX('Resin Fractions'!$A$24:$I$41,MATCH('Waste Estimate from Population'!$A753,'Resin Fractions'!$A$24:$A$41,0),MATCH('Waste Estimate from Population'!F$1,'Resin Fractions'!$A$24:$I$24,0)))*(VLOOKUP($A753,'Waste Per Capita'!$A$3:$C$18,3,FALSE))*$C753</f>
        <v>35478.8023590175</v>
      </c>
      <c r="G753" s="75">
        <f>(INDEX('Resin Fractions'!$A$24:$I$41,MATCH('Waste Estimate from Population'!$A753,'Resin Fractions'!$A$24:$A$41,0),MATCH('Waste Estimate from Population'!G$1,'Resin Fractions'!$A$24:$I$24,0)))*(VLOOKUP($A753,'Waste Per Capita'!$A$3:$C$18,3,FALSE))*$C753</f>
        <v>52858.062772710749</v>
      </c>
      <c r="H753" s="75">
        <f>(INDEX('Resin Fractions'!$A$24:$I$41,MATCH('Waste Estimate from Population'!$A753,'Resin Fractions'!$A$24:$A$41,0),MATCH('Waste Estimate from Population'!H$1,'Resin Fractions'!$A$24:$I$24,0)))*(VLOOKUP($A753,'Waste Per Capita'!$A$3:$C$18,3,FALSE))*$C753</f>
        <v>3178.6545356585661</v>
      </c>
      <c r="I753" s="75">
        <f>(INDEX('Resin Fractions'!$A$24:$I$41,MATCH('Waste Estimate from Population'!$A753,'Resin Fractions'!$A$24:$A$41,0),MATCH('Waste Estimate from Population'!I$1,'Resin Fractions'!$A$24:$I$24,0)))*(VLOOKUP($A753,'Waste Per Capita'!$A$3:$C$18,3,FALSE))*$C753</f>
        <v>9157.2185910374628</v>
      </c>
      <c r="J753" s="75">
        <f>(INDEX('Resin Fractions'!$A$24:$I$41,MATCH('Waste Estimate from Population'!$A753,'Resin Fractions'!$A$24:$A$41,0),MATCH('Waste Estimate from Population'!J$1,'Resin Fractions'!$A$24:$I$24,0)))*(VLOOKUP($A753,'Waste Per Capita'!$A$3:$C$18,3,FALSE))*$C753</f>
        <v>18609.830340990611</v>
      </c>
      <c r="K753" s="75">
        <f>(INDEX('Resin Fractions'!$A$24:$I$41,MATCH('Waste Estimate from Population'!$A753,'Resin Fractions'!$A$24:$A$41,0),MATCH('Waste Estimate from Population'!K$1,'Resin Fractions'!$A$24:$I$24,0)))*(VLOOKUP($A753,'Waste Per Capita'!$A$3:$C$18,3,FALSE))*$C753</f>
        <v>158439.02792381018</v>
      </c>
    </row>
    <row r="754" spans="1:11" x14ac:dyDescent="0.2">
      <c r="A754" s="13">
        <v>2008</v>
      </c>
      <c r="B754" s="68" t="s">
        <v>127</v>
      </c>
      <c r="C754" s="72">
        <v>258737</v>
      </c>
      <c r="D754" s="75">
        <f>(INDEX('Resin Fractions'!$A$24:$I$41,MATCH('Waste Estimate from Population'!$A754,'Resin Fractions'!$A$24:$A$41,0),MATCH('Waste Estimate from Population'!D$1,'Resin Fractions'!$A$24:$I$24,0)))*(VLOOKUP($A754,'Waste Per Capita'!$A$3:$C$18,3,FALSE))*$C754</f>
        <v>2010.4802695968876</v>
      </c>
      <c r="E754" s="75">
        <f>(INDEX('Resin Fractions'!$A$24:$I$41,MATCH('Waste Estimate from Population'!$A754,'Resin Fractions'!$A$24:$A$41,0),MATCH('Waste Estimate from Population'!E$1,'Resin Fractions'!$A$24:$I$24,0)))*(VLOOKUP($A754,'Waste Per Capita'!$A$3:$C$18,3,FALSE))*$C754</f>
        <v>3785.7067330760547</v>
      </c>
      <c r="F754" s="75">
        <f>(INDEX('Resin Fractions'!$A$24:$I$41,MATCH('Waste Estimate from Population'!$A754,'Resin Fractions'!$A$24:$A$41,0),MATCH('Waste Estimate from Population'!F$1,'Resin Fractions'!$A$24:$I$24,0)))*(VLOOKUP($A754,'Waste Per Capita'!$A$3:$C$18,3,FALSE))*$C754</f>
        <v>5251.7969359813942</v>
      </c>
      <c r="G754" s="75">
        <f>(INDEX('Resin Fractions'!$A$24:$I$41,MATCH('Waste Estimate from Population'!$A754,'Resin Fractions'!$A$24:$A$41,0),MATCH('Waste Estimate from Population'!G$1,'Resin Fractions'!$A$24:$I$24,0)))*(VLOOKUP($A754,'Waste Per Capita'!$A$3:$C$18,3,FALSE))*$C754</f>
        <v>7824.3850878207031</v>
      </c>
      <c r="H754" s="75">
        <f>(INDEX('Resin Fractions'!$A$24:$I$41,MATCH('Waste Estimate from Population'!$A754,'Resin Fractions'!$A$24:$A$41,0),MATCH('Waste Estimate from Population'!H$1,'Resin Fractions'!$A$24:$I$24,0)))*(VLOOKUP($A754,'Waste Per Capita'!$A$3:$C$18,3,FALSE))*$C754</f>
        <v>470.52456793745358</v>
      </c>
      <c r="I754" s="75">
        <f>(INDEX('Resin Fractions'!$A$24:$I$41,MATCH('Waste Estimate from Population'!$A754,'Resin Fractions'!$A$24:$A$41,0),MATCH('Waste Estimate from Population'!I$1,'Resin Fractions'!$A$24:$I$24,0)))*(VLOOKUP($A754,'Waste Per Capita'!$A$3:$C$18,3,FALSE))*$C754</f>
        <v>1355.5094687771812</v>
      </c>
      <c r="J754" s="75">
        <f>(INDEX('Resin Fractions'!$A$24:$I$41,MATCH('Waste Estimate from Population'!$A754,'Resin Fractions'!$A$24:$A$41,0),MATCH('Waste Estimate from Population'!J$1,'Resin Fractions'!$A$24:$I$24,0)))*(VLOOKUP($A754,'Waste Per Capita'!$A$3:$C$18,3,FALSE))*$C754</f>
        <v>2754.7449030253742</v>
      </c>
      <c r="K754" s="75">
        <f>(INDEX('Resin Fractions'!$A$24:$I$41,MATCH('Waste Estimate from Population'!$A754,'Resin Fractions'!$A$24:$A$41,0),MATCH('Waste Estimate from Population'!K$1,'Resin Fractions'!$A$24:$I$24,0)))*(VLOOKUP($A754,'Waste Per Capita'!$A$3:$C$18,3,FALSE))*$C754</f>
        <v>23453.147966215045</v>
      </c>
    </row>
    <row r="755" spans="1:11" x14ac:dyDescent="0.2">
      <c r="A755" s="13">
        <v>2008</v>
      </c>
      <c r="B755" s="68" t="s">
        <v>128</v>
      </c>
      <c r="C755" s="72">
        <v>176240</v>
      </c>
      <c r="D755" s="75">
        <f>(INDEX('Resin Fractions'!$A$24:$I$41,MATCH('Waste Estimate from Population'!$A755,'Resin Fractions'!$A$24:$A$41,0),MATCH('Waste Estimate from Population'!D$1,'Resin Fractions'!$A$24:$I$24,0)))*(VLOOKUP($A755,'Waste Per Capita'!$A$3:$C$18,3,FALSE))*$C755</f>
        <v>1369.4486784408705</v>
      </c>
      <c r="E755" s="75">
        <f>(INDEX('Resin Fractions'!$A$24:$I$41,MATCH('Waste Estimate from Population'!$A755,'Resin Fractions'!$A$24:$A$41,0),MATCH('Waste Estimate from Population'!E$1,'Resin Fractions'!$A$24:$I$24,0)))*(VLOOKUP($A755,'Waste Per Capita'!$A$3:$C$18,3,FALSE))*$C755</f>
        <v>2578.6530516985354</v>
      </c>
      <c r="F755" s="75">
        <f>(INDEX('Resin Fractions'!$A$24:$I$41,MATCH('Waste Estimate from Population'!$A755,'Resin Fractions'!$A$24:$A$41,0),MATCH('Waste Estimate from Population'!F$1,'Resin Fractions'!$A$24:$I$24,0)))*(VLOOKUP($A755,'Waste Per Capita'!$A$3:$C$18,3,FALSE))*$C755</f>
        <v>3577.2877168605992</v>
      </c>
      <c r="G755" s="75">
        <f>(INDEX('Resin Fractions'!$A$24:$I$41,MATCH('Waste Estimate from Population'!$A755,'Resin Fractions'!$A$24:$A$41,0),MATCH('Waste Estimate from Population'!G$1,'Resin Fractions'!$A$24:$I$24,0)))*(VLOOKUP($A755,'Waste Per Capita'!$A$3:$C$18,3,FALSE))*$C755</f>
        <v>5329.6189871472607</v>
      </c>
      <c r="H755" s="75">
        <f>(INDEX('Resin Fractions'!$A$24:$I$41,MATCH('Waste Estimate from Population'!$A755,'Resin Fractions'!$A$24:$A$41,0),MATCH('Waste Estimate from Population'!H$1,'Resin Fractions'!$A$24:$I$24,0)))*(VLOOKUP($A755,'Waste Per Capita'!$A$3:$C$18,3,FALSE))*$C755</f>
        <v>320.50015982753462</v>
      </c>
      <c r="I755" s="75">
        <f>(INDEX('Resin Fractions'!$A$24:$I$41,MATCH('Waste Estimate from Population'!$A755,'Resin Fractions'!$A$24:$A$41,0),MATCH('Waste Estimate from Population'!I$1,'Resin Fractions'!$A$24:$I$24,0)))*(VLOOKUP($A755,'Waste Per Capita'!$A$3:$C$18,3,FALSE))*$C755</f>
        <v>923.31204573482103</v>
      </c>
      <c r="J755" s="75">
        <f>(INDEX('Resin Fractions'!$A$24:$I$41,MATCH('Waste Estimate from Population'!$A755,'Resin Fractions'!$A$24:$A$41,0),MATCH('Waste Estimate from Population'!J$1,'Resin Fractions'!$A$24:$I$24,0)))*(VLOOKUP($A755,'Waste Per Capita'!$A$3:$C$18,3,FALSE))*$C755</f>
        <v>1876.4082512713371</v>
      </c>
      <c r="K755" s="75">
        <f>(INDEX('Resin Fractions'!$A$24:$I$41,MATCH('Waste Estimate from Population'!$A755,'Resin Fractions'!$A$24:$A$41,0),MATCH('Waste Estimate from Population'!K$1,'Resin Fractions'!$A$24:$I$24,0)))*(VLOOKUP($A755,'Waste Per Capita'!$A$3:$C$18,3,FALSE))*$C755</f>
        <v>15975.228890980958</v>
      </c>
    </row>
    <row r="756" spans="1:11" x14ac:dyDescent="0.2">
      <c r="A756" s="13">
        <v>2008</v>
      </c>
      <c r="B756" s="68" t="s">
        <v>129</v>
      </c>
      <c r="C756" s="72">
        <v>3314</v>
      </c>
      <c r="D756" s="75">
        <f>(INDEX('Resin Fractions'!$A$24:$I$41,MATCH('Waste Estimate from Population'!$A756,'Resin Fractions'!$A$24:$A$41,0),MATCH('Waste Estimate from Population'!D$1,'Resin Fractions'!$A$24:$I$24,0)))*(VLOOKUP($A756,'Waste Per Capita'!$A$3:$C$18,3,FALSE))*$C756</f>
        <v>25.750981164054952</v>
      </c>
      <c r="E756" s="75">
        <f>(INDEX('Resin Fractions'!$A$24:$I$41,MATCH('Waste Estimate from Population'!$A756,'Resin Fractions'!$A$24:$A$41,0),MATCH('Waste Estimate from Population'!E$1,'Resin Fractions'!$A$24:$I$24,0)))*(VLOOKUP($A756,'Waste Per Capita'!$A$3:$C$18,3,FALSE))*$C756</f>
        <v>48.488743834140635</v>
      </c>
      <c r="F756" s="75">
        <f>(INDEX('Resin Fractions'!$A$24:$I$41,MATCH('Waste Estimate from Population'!$A756,'Resin Fractions'!$A$24:$A$41,0),MATCH('Waste Estimate from Population'!F$1,'Resin Fractions'!$A$24:$I$24,0)))*(VLOOKUP($A756,'Waste Per Capita'!$A$3:$C$18,3,FALSE))*$C756</f>
        <v>67.266973976827202</v>
      </c>
      <c r="G756" s="75">
        <f>(INDEX('Resin Fractions'!$A$24:$I$41,MATCH('Waste Estimate from Population'!$A756,'Resin Fractions'!$A$24:$A$41,0),MATCH('Waste Estimate from Population'!G$1,'Resin Fractions'!$A$24:$I$24,0)))*(VLOOKUP($A756,'Waste Per Capita'!$A$3:$C$18,3,FALSE))*$C756</f>
        <v>100.21764255223572</v>
      </c>
      <c r="H756" s="75">
        <f>(INDEX('Resin Fractions'!$A$24:$I$41,MATCH('Waste Estimate from Population'!$A756,'Resin Fractions'!$A$24:$A$41,0),MATCH('Waste Estimate from Population'!H$1,'Resin Fractions'!$A$24:$I$24,0)))*(VLOOKUP($A756,'Waste Per Capita'!$A$3:$C$18,3,FALSE))*$C756</f>
        <v>6.0266541628940633</v>
      </c>
      <c r="I756" s="75">
        <f>(INDEX('Resin Fractions'!$A$24:$I$41,MATCH('Waste Estimate from Population'!$A756,'Resin Fractions'!$A$24:$A$41,0),MATCH('Waste Estimate from Population'!I$1,'Resin Fractions'!$A$24:$I$24,0)))*(VLOOKUP($A756,'Waste Per Capita'!$A$3:$C$18,3,FALSE))*$C756</f>
        <v>17.361870855453908</v>
      </c>
      <c r="J756" s="75">
        <f>(INDEX('Resin Fractions'!$A$24:$I$41,MATCH('Waste Estimate from Population'!$A756,'Resin Fractions'!$A$24:$A$41,0),MATCH('Waste Estimate from Population'!J$1,'Resin Fractions'!$A$24:$I$24,0)))*(VLOOKUP($A756,'Waste Per Capita'!$A$3:$C$18,3,FALSE))*$C756</f>
        <v>35.283800185617402</v>
      </c>
      <c r="K756" s="75">
        <f>(INDEX('Resin Fractions'!$A$24:$I$41,MATCH('Waste Estimate from Population'!$A756,'Resin Fractions'!$A$24:$A$41,0),MATCH('Waste Estimate from Population'!K$1,'Resin Fractions'!$A$24:$I$24,0)))*(VLOOKUP($A756,'Waste Per Capita'!$A$3:$C$18,3,FALSE))*$C756</f>
        <v>300.39666673122383</v>
      </c>
    </row>
    <row r="757" spans="1:11" x14ac:dyDescent="0.2">
      <c r="A757" s="13">
        <v>2008</v>
      </c>
      <c r="B757" s="68" t="s">
        <v>130</v>
      </c>
      <c r="C757" s="72">
        <v>44952</v>
      </c>
      <c r="D757" s="75">
        <f>(INDEX('Resin Fractions'!$A$24:$I$41,MATCH('Waste Estimate from Population'!$A757,'Resin Fractions'!$A$24:$A$41,0),MATCH('Waste Estimate from Population'!D$1,'Resin Fractions'!$A$24:$I$24,0)))*(VLOOKUP($A757,'Waste Per Capita'!$A$3:$C$18,3,FALSE))*$C757</f>
        <v>349.29333291689744</v>
      </c>
      <c r="E757" s="75">
        <f>(INDEX('Resin Fractions'!$A$24:$I$41,MATCH('Waste Estimate from Population'!$A757,'Resin Fractions'!$A$24:$A$41,0),MATCH('Waste Estimate from Population'!E$1,'Resin Fractions'!$A$24:$I$24,0)))*(VLOOKUP($A757,'Waste Per Capita'!$A$3:$C$18,3,FALSE))*$C757</f>
        <v>657.71454822941757</v>
      </c>
      <c r="F757" s="75">
        <f>(INDEX('Resin Fractions'!$A$24:$I$41,MATCH('Waste Estimate from Population'!$A757,'Resin Fractions'!$A$24:$A$41,0),MATCH('Waste Estimate from Population'!F$1,'Resin Fractions'!$A$24:$I$24,0)))*(VLOOKUP($A757,'Waste Per Capita'!$A$3:$C$18,3,FALSE))*$C757</f>
        <v>912.4275842505541</v>
      </c>
      <c r="G757" s="75">
        <f>(INDEX('Resin Fractions'!$A$24:$I$41,MATCH('Waste Estimate from Population'!$A757,'Resin Fractions'!$A$24:$A$41,0),MATCH('Waste Estimate from Population'!G$1,'Resin Fractions'!$A$24:$I$24,0)))*(VLOOKUP($A757,'Waste Per Capita'!$A$3:$C$18,3,FALSE))*$C757</f>
        <v>1359.3794411611646</v>
      </c>
      <c r="H757" s="75">
        <f>(INDEX('Resin Fractions'!$A$24:$I$41,MATCH('Waste Estimate from Population'!$A757,'Resin Fractions'!$A$24:$A$41,0),MATCH('Waste Estimate from Population'!H$1,'Resin Fractions'!$A$24:$I$24,0)))*(VLOOKUP($A757,'Waste Per Capita'!$A$3:$C$18,3,FALSE))*$C757</f>
        <v>81.747181029092914</v>
      </c>
      <c r="I757" s="75">
        <f>(INDEX('Resin Fractions'!$A$24:$I$41,MATCH('Waste Estimate from Population'!$A757,'Resin Fractions'!$A$24:$A$41,0),MATCH('Waste Estimate from Population'!I$1,'Resin Fractions'!$A$24:$I$24,0)))*(VLOOKUP($A757,'Waste Per Capita'!$A$3:$C$18,3,FALSE))*$C757</f>
        <v>235.50115229160053</v>
      </c>
      <c r="J757" s="75">
        <f>(INDEX('Resin Fractions'!$A$24:$I$41,MATCH('Waste Estimate from Population'!$A757,'Resin Fractions'!$A$24:$A$41,0),MATCH('Waste Estimate from Population'!J$1,'Resin Fractions'!$A$24:$I$24,0)))*(VLOOKUP($A757,'Waste Per Capita'!$A$3:$C$18,3,FALSE))*$C757</f>
        <v>478.5990905081091</v>
      </c>
      <c r="K757" s="75">
        <f>(INDEX('Resin Fractions'!$A$24:$I$41,MATCH('Waste Estimate from Population'!$A757,'Resin Fractions'!$A$24:$A$41,0),MATCH('Waste Estimate from Population'!K$1,'Resin Fractions'!$A$24:$I$24,0)))*(VLOOKUP($A757,'Waste Per Capita'!$A$3:$C$18,3,FALSE))*$C757</f>
        <v>4074.6623303868359</v>
      </c>
    </row>
    <row r="758" spans="1:11" x14ac:dyDescent="0.2">
      <c r="A758" s="13">
        <v>2008</v>
      </c>
      <c r="B758" s="68" t="s">
        <v>131</v>
      </c>
      <c r="C758" s="72">
        <v>412908</v>
      </c>
      <c r="D758" s="75">
        <f>(INDEX('Resin Fractions'!$A$24:$I$41,MATCH('Waste Estimate from Population'!$A758,'Resin Fractions'!$A$24:$A$41,0),MATCH('Waste Estimate from Population'!D$1,'Resin Fractions'!$A$24:$I$24,0)))*(VLOOKUP($A758,'Waste Per Capita'!$A$3:$C$18,3,FALSE))*$C758</f>
        <v>3208.4448190970434</v>
      </c>
      <c r="E758" s="75">
        <f>(INDEX('Resin Fractions'!$A$24:$I$41,MATCH('Waste Estimate from Population'!$A758,'Resin Fractions'!$A$24:$A$41,0),MATCH('Waste Estimate from Population'!E$1,'Resin Fractions'!$A$24:$I$24,0)))*(VLOOKUP($A758,'Waste Per Capita'!$A$3:$C$18,3,FALSE))*$C758</f>
        <v>6041.4575253673329</v>
      </c>
      <c r="F758" s="75">
        <f>(INDEX('Resin Fractions'!$A$24:$I$41,MATCH('Waste Estimate from Population'!$A758,'Resin Fractions'!$A$24:$A$41,0),MATCH('Waste Estimate from Population'!F$1,'Resin Fractions'!$A$24:$I$24,0)))*(VLOOKUP($A758,'Waste Per Capita'!$A$3:$C$18,3,FALSE))*$C758</f>
        <v>8381.1320732721088</v>
      </c>
      <c r="G758" s="75">
        <f>(INDEX('Resin Fractions'!$A$24:$I$41,MATCH('Waste Estimate from Population'!$A758,'Resin Fractions'!$A$24:$A$41,0),MATCH('Waste Estimate from Population'!G$1,'Resin Fractions'!$A$24:$I$24,0)))*(VLOOKUP($A758,'Waste Per Capita'!$A$3:$C$18,3,FALSE))*$C758</f>
        <v>12486.622314712899</v>
      </c>
      <c r="H758" s="75">
        <f>(INDEX('Resin Fractions'!$A$24:$I$41,MATCH('Waste Estimate from Population'!$A758,'Resin Fractions'!$A$24:$A$41,0),MATCH('Waste Estimate from Population'!H$1,'Resin Fractions'!$A$24:$I$24,0)))*(VLOOKUP($A758,'Waste Per Capita'!$A$3:$C$18,3,FALSE))*$C758</f>
        <v>750.89128457823233</v>
      </c>
      <c r="I758" s="75">
        <f>(INDEX('Resin Fractions'!$A$24:$I$41,MATCH('Waste Estimate from Population'!$A758,'Resin Fractions'!$A$24:$A$41,0),MATCH('Waste Estimate from Population'!I$1,'Resin Fractions'!$A$24:$I$24,0)))*(VLOOKUP($A758,'Waste Per Capita'!$A$3:$C$18,3,FALSE))*$C758</f>
        <v>2163.2031898562955</v>
      </c>
      <c r="J758" s="75">
        <f>(INDEX('Resin Fractions'!$A$24:$I$41,MATCH('Waste Estimate from Population'!$A758,'Resin Fractions'!$A$24:$A$41,0),MATCH('Waste Estimate from Population'!J$1,'Resin Fractions'!$A$24:$I$24,0)))*(VLOOKUP($A758,'Waste Per Capita'!$A$3:$C$18,3,FALSE))*$C758</f>
        <v>4396.1868940986451</v>
      </c>
      <c r="K758" s="75">
        <f>(INDEX('Resin Fractions'!$A$24:$I$41,MATCH('Waste Estimate from Population'!$A758,'Resin Fractions'!$A$24:$A$41,0),MATCH('Waste Estimate from Population'!K$1,'Resin Fractions'!$A$24:$I$24,0)))*(VLOOKUP($A758,'Waste Per Capita'!$A$3:$C$18,3,FALSE))*$C758</f>
        <v>37427.938100982552</v>
      </c>
    </row>
    <row r="759" spans="1:11" x14ac:dyDescent="0.2">
      <c r="A759" s="13">
        <v>2008</v>
      </c>
      <c r="B759" s="68" t="s">
        <v>132</v>
      </c>
      <c r="C759" s="72">
        <v>474819</v>
      </c>
      <c r="D759" s="75">
        <f>(INDEX('Resin Fractions'!$A$24:$I$41,MATCH('Waste Estimate from Population'!$A759,'Resin Fractions'!$A$24:$A$41,0),MATCH('Waste Estimate from Population'!D$1,'Resin Fractions'!$A$24:$I$24,0)))*(VLOOKUP($A759,'Waste Per Capita'!$A$3:$C$18,3,FALSE))*$C759</f>
        <v>3689.5157288278238</v>
      </c>
      <c r="E759" s="75">
        <f>(INDEX('Resin Fractions'!$A$24:$I$41,MATCH('Waste Estimate from Population'!$A759,'Resin Fractions'!$A$24:$A$41,0),MATCH('Waste Estimate from Population'!E$1,'Resin Fractions'!$A$24:$I$24,0)))*(VLOOKUP($A759,'Waste Per Capita'!$A$3:$C$18,3,FALSE))*$C759</f>
        <v>6947.3074407310869</v>
      </c>
      <c r="F759" s="75">
        <f>(INDEX('Resin Fractions'!$A$24:$I$41,MATCH('Waste Estimate from Population'!$A759,'Resin Fractions'!$A$24:$A$41,0),MATCH('Waste Estimate from Population'!F$1,'Resin Fractions'!$A$24:$I$24,0)))*(VLOOKUP($A759,'Waste Per Capita'!$A$3:$C$18,3,FALSE))*$C759</f>
        <v>9637.7903792103552</v>
      </c>
      <c r="G759" s="75">
        <f>(INDEX('Resin Fractions'!$A$24:$I$41,MATCH('Waste Estimate from Population'!$A759,'Resin Fractions'!$A$24:$A$41,0),MATCH('Waste Estimate from Population'!G$1,'Resin Fractions'!$A$24:$I$24,0)))*(VLOOKUP($A759,'Waste Per Capita'!$A$3:$C$18,3,FALSE))*$C759</f>
        <v>14358.853596563069</v>
      </c>
      <c r="H759" s="75">
        <f>(INDEX('Resin Fractions'!$A$24:$I$41,MATCH('Waste Estimate from Population'!$A759,'Resin Fractions'!$A$24:$A$41,0),MATCH('Waste Estimate from Population'!H$1,'Resin Fractions'!$A$24:$I$24,0)))*(VLOOKUP($A759,'Waste Per Capita'!$A$3:$C$18,3,FALSE))*$C759</f>
        <v>863.47914996113343</v>
      </c>
      <c r="I759" s="75">
        <f>(INDEX('Resin Fractions'!$A$24:$I$41,MATCH('Waste Estimate from Population'!$A759,'Resin Fractions'!$A$24:$A$41,0),MATCH('Waste Estimate from Population'!I$1,'Resin Fractions'!$A$24:$I$24,0)))*(VLOOKUP($A759,'Waste Per Capita'!$A$3:$C$18,3,FALSE))*$C759</f>
        <v>2487.5516468665569</v>
      </c>
      <c r="J759" s="75">
        <f>(INDEX('Resin Fractions'!$A$24:$I$41,MATCH('Waste Estimate from Population'!$A759,'Resin Fractions'!$A$24:$A$41,0),MATCH('Waste Estimate from Population'!J$1,'Resin Fractions'!$A$24:$I$24,0)))*(VLOOKUP($A759,'Waste Per Capita'!$A$3:$C$18,3,FALSE))*$C759</f>
        <v>5055.3466265342995</v>
      </c>
      <c r="K759" s="75">
        <f>(INDEX('Resin Fractions'!$A$24:$I$41,MATCH('Waste Estimate from Population'!$A759,'Resin Fractions'!$A$24:$A$41,0),MATCH('Waste Estimate from Population'!K$1,'Resin Fractions'!$A$24:$I$24,0)))*(VLOOKUP($A759,'Waste Per Capita'!$A$3:$C$18,3,FALSE))*$C759</f>
        <v>43039.844568694323</v>
      </c>
    </row>
    <row r="760" spans="1:11" x14ac:dyDescent="0.2">
      <c r="A760" s="13">
        <v>2008</v>
      </c>
      <c r="B760" s="68" t="s">
        <v>133</v>
      </c>
      <c r="C760" s="72">
        <v>509389</v>
      </c>
      <c r="D760" s="75">
        <f>(INDEX('Resin Fractions'!$A$24:$I$41,MATCH('Waste Estimate from Population'!$A760,'Resin Fractions'!$A$24:$A$41,0),MATCH('Waste Estimate from Population'!D$1,'Resin Fractions'!$A$24:$I$24,0)))*(VLOOKUP($A760,'Waste Per Capita'!$A$3:$C$18,3,FALSE))*$C760</f>
        <v>3958.137158773925</v>
      </c>
      <c r="E760" s="75">
        <f>(INDEX('Resin Fractions'!$A$24:$I$41,MATCH('Waste Estimate from Population'!$A760,'Resin Fractions'!$A$24:$A$41,0),MATCH('Waste Estimate from Population'!E$1,'Resin Fractions'!$A$24:$I$24,0)))*(VLOOKUP($A760,'Waste Per Capita'!$A$3:$C$18,3,FALSE))*$C760</f>
        <v>7453.1179037202974</v>
      </c>
      <c r="F760" s="75">
        <f>(INDEX('Resin Fractions'!$A$24:$I$41,MATCH('Waste Estimate from Population'!$A760,'Resin Fractions'!$A$24:$A$41,0),MATCH('Waste Estimate from Population'!F$1,'Resin Fractions'!$A$24:$I$24,0)))*(VLOOKUP($A760,'Waste Per Capita'!$A$3:$C$18,3,FALSE))*$C760</f>
        <v>10339.486000930003</v>
      </c>
      <c r="G760" s="75">
        <f>(INDEX('Resin Fractions'!$A$24:$I$41,MATCH('Waste Estimate from Population'!$A760,'Resin Fractions'!$A$24:$A$41,0),MATCH('Waste Estimate from Population'!G$1,'Resin Fractions'!$A$24:$I$24,0)))*(VLOOKUP($A760,'Waste Per Capita'!$A$3:$C$18,3,FALSE))*$C760</f>
        <v>15404.274207012913</v>
      </c>
      <c r="H760" s="75">
        <f>(INDEX('Resin Fractions'!$A$24:$I$41,MATCH('Waste Estimate from Population'!$A760,'Resin Fractions'!$A$24:$A$41,0),MATCH('Waste Estimate from Population'!H$1,'Resin Fractions'!$A$24:$I$24,0)))*(VLOOKUP($A760,'Waste Per Capita'!$A$3:$C$18,3,FALSE))*$C760</f>
        <v>926.34620922825707</v>
      </c>
      <c r="I760" s="75">
        <f>(INDEX('Resin Fractions'!$A$24:$I$41,MATCH('Waste Estimate from Population'!$A760,'Resin Fractions'!$A$24:$A$41,0),MATCH('Waste Estimate from Population'!I$1,'Resin Fractions'!$A$24:$I$24,0)))*(VLOOKUP($A760,'Waste Per Capita'!$A$3:$C$18,3,FALSE))*$C760</f>
        <v>2668.6620498457487</v>
      </c>
      <c r="J760" s="75">
        <f>(INDEX('Resin Fractions'!$A$24:$I$41,MATCH('Waste Estimate from Population'!$A760,'Resin Fractions'!$A$24:$A$41,0),MATCH('Waste Estimate from Population'!J$1,'Resin Fractions'!$A$24:$I$24,0)))*(VLOOKUP($A760,'Waste Per Capita'!$A$3:$C$18,3,FALSE))*$C760</f>
        <v>5423.409683992596</v>
      </c>
      <c r="K760" s="75">
        <f>(INDEX('Resin Fractions'!$A$24:$I$41,MATCH('Waste Estimate from Population'!$A760,'Resin Fractions'!$A$24:$A$41,0),MATCH('Waste Estimate from Population'!K$1,'Resin Fractions'!$A$24:$I$24,0)))*(VLOOKUP($A760,'Waste Per Capita'!$A$3:$C$18,3,FALSE))*$C760</f>
        <v>46173.43321350374</v>
      </c>
    </row>
    <row r="761" spans="1:11" x14ac:dyDescent="0.2">
      <c r="A761" s="13">
        <v>2008</v>
      </c>
      <c r="B761" s="68" t="s">
        <v>134</v>
      </c>
      <c r="C761" s="72">
        <v>92983</v>
      </c>
      <c r="D761" s="75">
        <f>(INDEX('Resin Fractions'!$A$24:$I$41,MATCH('Waste Estimate from Population'!$A761,'Resin Fractions'!$A$24:$A$41,0),MATCH('Waste Estimate from Population'!D$1,'Resin Fractions'!$A$24:$I$24,0)))*(VLOOKUP($A761,'Waste Per Capita'!$A$3:$C$18,3,FALSE))*$C761</f>
        <v>722.5116118217627</v>
      </c>
      <c r="E761" s="75">
        <f>(INDEX('Resin Fractions'!$A$24:$I$41,MATCH('Waste Estimate from Population'!$A761,'Resin Fractions'!$A$24:$A$41,0),MATCH('Waste Estimate from Population'!E$1,'Resin Fractions'!$A$24:$I$24,0)))*(VLOOKUP($A761,'Waste Per Capita'!$A$3:$C$18,3,FALSE))*$C761</f>
        <v>1360.4794411375674</v>
      </c>
      <c r="F761" s="75">
        <f>(INDEX('Resin Fractions'!$A$24:$I$41,MATCH('Waste Estimate from Population'!$A761,'Resin Fractions'!$A$24:$A$41,0),MATCH('Waste Estimate from Population'!F$1,'Resin Fractions'!$A$24:$I$24,0)))*(VLOOKUP($A761,'Waste Per Capita'!$A$3:$C$18,3,FALSE))*$C761</f>
        <v>1887.3521548845274</v>
      </c>
      <c r="G761" s="75">
        <f>(INDEX('Resin Fractions'!$A$24:$I$41,MATCH('Waste Estimate from Population'!$A761,'Resin Fractions'!$A$24:$A$41,0),MATCH('Waste Estimate from Population'!G$1,'Resin Fractions'!$A$24:$I$24,0)))*(VLOOKUP($A761,'Waste Per Capita'!$A$3:$C$18,3,FALSE))*$C761</f>
        <v>2811.8699630158517</v>
      </c>
      <c r="H761" s="75">
        <f>(INDEX('Resin Fractions'!$A$24:$I$41,MATCH('Waste Estimate from Population'!$A761,'Resin Fractions'!$A$24:$A$41,0),MATCH('Waste Estimate from Population'!H$1,'Resin Fractions'!$A$24:$I$24,0)))*(VLOOKUP($A761,'Waste Per Capita'!$A$3:$C$18,3,FALSE))*$C761</f>
        <v>169.09365842739248</v>
      </c>
      <c r="I761" s="75">
        <f>(INDEX('Resin Fractions'!$A$24:$I$41,MATCH('Waste Estimate from Population'!$A761,'Resin Fractions'!$A$24:$A$41,0),MATCH('Waste Estimate from Population'!I$1,'Resin Fractions'!$A$24:$I$24,0)))*(VLOOKUP($A761,'Waste Per Capita'!$A$3:$C$18,3,FALSE))*$C761</f>
        <v>487.13302285837989</v>
      </c>
      <c r="J761" s="75">
        <f>(INDEX('Resin Fractions'!$A$24:$I$41,MATCH('Waste Estimate from Population'!$A761,'Resin Fractions'!$A$24:$A$41,0),MATCH('Waste Estimate from Population'!J$1,'Resin Fractions'!$A$24:$I$24,0)))*(VLOOKUP($A761,'Waste Per Capita'!$A$3:$C$18,3,FALSE))*$C761</f>
        <v>989.97996157491332</v>
      </c>
      <c r="K761" s="75">
        <f>(INDEX('Resin Fractions'!$A$24:$I$41,MATCH('Waste Estimate from Population'!$A761,'Resin Fractions'!$A$24:$A$41,0),MATCH('Waste Estimate from Population'!K$1,'Resin Fractions'!$A$24:$I$24,0)))*(VLOOKUP($A761,'Waste Per Capita'!$A$3:$C$18,3,FALSE))*$C761</f>
        <v>8428.4198137203948</v>
      </c>
    </row>
    <row r="762" spans="1:11" x14ac:dyDescent="0.2">
      <c r="A762" s="13">
        <v>2008</v>
      </c>
      <c r="B762" s="68" t="s">
        <v>135</v>
      </c>
      <c r="C762" s="72">
        <v>62365</v>
      </c>
      <c r="D762" s="75">
        <f>(INDEX('Resin Fractions'!$A$24:$I$41,MATCH('Waste Estimate from Population'!$A762,'Resin Fractions'!$A$24:$A$41,0),MATCH('Waste Estimate from Population'!D$1,'Resin Fractions'!$A$24:$I$24,0)))*(VLOOKUP($A762,'Waste Per Capita'!$A$3:$C$18,3,FALSE))*$C762</f>
        <v>484.59865428373178</v>
      </c>
      <c r="E762" s="75">
        <f>(INDEX('Resin Fractions'!$A$24:$I$41,MATCH('Waste Estimate from Population'!$A762,'Resin Fractions'!$A$24:$A$41,0),MATCH('Waste Estimate from Population'!E$1,'Resin Fractions'!$A$24:$I$24,0)))*(VLOOKUP($A762,'Waste Per Capita'!$A$3:$C$18,3,FALSE))*$C762</f>
        <v>912.49260990228743</v>
      </c>
      <c r="F762" s="75">
        <f>(INDEX('Resin Fractions'!$A$24:$I$41,MATCH('Waste Estimate from Population'!$A762,'Resin Fractions'!$A$24:$A$41,0),MATCH('Waste Estimate from Population'!F$1,'Resin Fractions'!$A$24:$I$24,0)))*(VLOOKUP($A762,'Waste Per Capita'!$A$3:$C$18,3,FALSE))*$C762</f>
        <v>1265.8735160123201</v>
      </c>
      <c r="G762" s="75">
        <f>(INDEX('Resin Fractions'!$A$24:$I$41,MATCH('Waste Estimate from Population'!$A762,'Resin Fractions'!$A$24:$A$41,0),MATCH('Waste Estimate from Population'!G$1,'Resin Fractions'!$A$24:$I$24,0)))*(VLOOKUP($A762,'Waste Per Capita'!$A$3:$C$18,3,FALSE))*$C762</f>
        <v>1885.9605545474292</v>
      </c>
      <c r="H762" s="75">
        <f>(INDEX('Resin Fractions'!$A$24:$I$41,MATCH('Waste Estimate from Population'!$A762,'Resin Fractions'!$A$24:$A$41,0),MATCH('Waste Estimate from Population'!H$1,'Resin Fractions'!$A$24:$I$24,0)))*(VLOOKUP($A762,'Waste Per Capita'!$A$3:$C$18,3,FALSE))*$C762</f>
        <v>113.41348426942916</v>
      </c>
      <c r="I762" s="75">
        <f>(INDEX('Resin Fractions'!$A$24:$I$41,MATCH('Waste Estimate from Population'!$A762,'Resin Fractions'!$A$24:$A$41,0),MATCH('Waste Estimate from Population'!I$1,'Resin Fractions'!$A$24:$I$24,0)))*(VLOOKUP($A762,'Waste Per Capita'!$A$3:$C$18,3,FALSE))*$C762</f>
        <v>326.72693901641009</v>
      </c>
      <c r="J762" s="75">
        <f>(INDEX('Resin Fractions'!$A$24:$I$41,MATCH('Waste Estimate from Population'!$A762,'Resin Fractions'!$A$24:$A$41,0),MATCH('Waste Estimate from Population'!J$1,'Resin Fractions'!$A$24:$I$24,0)))*(VLOOKUP($A762,'Waste Per Capita'!$A$3:$C$18,3,FALSE))*$C762</f>
        <v>663.99342141702755</v>
      </c>
      <c r="K762" s="75">
        <f>(INDEX('Resin Fractions'!$A$24:$I$41,MATCH('Waste Estimate from Population'!$A762,'Resin Fractions'!$A$24:$A$41,0),MATCH('Waste Estimate from Population'!K$1,'Resin Fractions'!$A$24:$I$24,0)))*(VLOOKUP($A762,'Waste Per Capita'!$A$3:$C$18,3,FALSE))*$C762</f>
        <v>5653.0591794486345</v>
      </c>
    </row>
    <row r="763" spans="1:11" x14ac:dyDescent="0.2">
      <c r="A763" s="13">
        <v>2008</v>
      </c>
      <c r="B763" s="68" t="s">
        <v>136</v>
      </c>
      <c r="C763" s="72">
        <v>13759</v>
      </c>
      <c r="D763" s="75">
        <f>(INDEX('Resin Fractions'!$A$24:$I$41,MATCH('Waste Estimate from Population'!$A763,'Resin Fractions'!$A$24:$A$41,0),MATCH('Waste Estimate from Population'!D$1,'Resin Fractions'!$A$24:$I$24,0)))*(VLOOKUP($A763,'Waste Per Capita'!$A$3:$C$18,3,FALSE))*$C763</f>
        <v>106.91241696929151</v>
      </c>
      <c r="E763" s="75">
        <f>(INDEX('Resin Fractions'!$A$24:$I$41,MATCH('Waste Estimate from Population'!$A763,'Resin Fractions'!$A$24:$A$41,0),MATCH('Waste Estimate from Population'!E$1,'Resin Fractions'!$A$24:$I$24,0)))*(VLOOKUP($A763,'Waste Per Capita'!$A$3:$C$18,3,FALSE))*$C763</f>
        <v>201.31461267771303</v>
      </c>
      <c r="F763" s="75">
        <f>(INDEX('Resin Fractions'!$A$24:$I$41,MATCH('Waste Estimate from Population'!$A763,'Resin Fractions'!$A$24:$A$41,0),MATCH('Waste Estimate from Population'!F$1,'Resin Fractions'!$A$24:$I$24,0)))*(VLOOKUP($A763,'Waste Per Capita'!$A$3:$C$18,3,FALSE))*$C763</f>
        <v>279.27769913915677</v>
      </c>
      <c r="G763" s="75">
        <f>(INDEX('Resin Fractions'!$A$24:$I$41,MATCH('Waste Estimate from Population'!$A763,'Resin Fractions'!$A$24:$A$41,0),MATCH('Waste Estimate from Population'!G$1,'Resin Fractions'!$A$24:$I$24,0)))*(VLOOKUP($A763,'Waste Per Capita'!$A$3:$C$18,3,FALSE))*$C763</f>
        <v>416.08163665546505</v>
      </c>
      <c r="H763" s="75">
        <f>(INDEX('Resin Fractions'!$A$24:$I$41,MATCH('Waste Estimate from Population'!$A763,'Resin Fractions'!$A$24:$A$41,0),MATCH('Waste Estimate from Population'!H$1,'Resin Fractions'!$A$24:$I$24,0)))*(VLOOKUP($A763,'Waste Per Capita'!$A$3:$C$18,3,FALSE))*$C763</f>
        <v>25.021344184447621</v>
      </c>
      <c r="I763" s="75">
        <f>(INDEX('Resin Fractions'!$A$24:$I$41,MATCH('Waste Estimate from Population'!$A763,'Resin Fractions'!$A$24:$A$41,0),MATCH('Waste Estimate from Population'!I$1,'Resin Fractions'!$A$24:$I$24,0)))*(VLOOKUP($A763,'Waste Per Capita'!$A$3:$C$18,3,FALSE))*$C763</f>
        <v>72.082673838319351</v>
      </c>
      <c r="J763" s="75">
        <f>(INDEX('Resin Fractions'!$A$24:$I$41,MATCH('Waste Estimate from Population'!$A763,'Resin Fractions'!$A$24:$A$41,0),MATCH('Waste Estimate from Population'!J$1,'Resin Fractions'!$A$24:$I$24,0)))*(VLOOKUP($A763,'Waste Per Capita'!$A$3:$C$18,3,FALSE))*$C763</f>
        <v>146.49058743328601</v>
      </c>
      <c r="K763" s="75">
        <f>(INDEX('Resin Fractions'!$A$24:$I$41,MATCH('Waste Estimate from Population'!$A763,'Resin Fractions'!$A$24:$A$41,0),MATCH('Waste Estimate from Population'!K$1,'Resin Fractions'!$A$24:$I$24,0)))*(VLOOKUP($A763,'Waste Per Capita'!$A$3:$C$18,3,FALSE))*$C763</f>
        <v>1247.1809708976791</v>
      </c>
    </row>
    <row r="764" spans="1:11" x14ac:dyDescent="0.2">
      <c r="A764" s="13">
        <v>2008</v>
      </c>
      <c r="B764" s="68" t="s">
        <v>137</v>
      </c>
      <c r="C764" s="72">
        <v>427531</v>
      </c>
      <c r="D764" s="75">
        <f>(INDEX('Resin Fractions'!$A$24:$I$41,MATCH('Waste Estimate from Population'!$A764,'Resin Fractions'!$A$24:$A$41,0),MATCH('Waste Estimate from Population'!D$1,'Resin Fractions'!$A$24:$I$24,0)))*(VLOOKUP($A764,'Waste Per Capita'!$A$3:$C$18,3,FALSE))*$C764</f>
        <v>3322.0708292243744</v>
      </c>
      <c r="E764" s="75">
        <f>(INDEX('Resin Fractions'!$A$24:$I$41,MATCH('Waste Estimate from Population'!$A764,'Resin Fractions'!$A$24:$A$41,0),MATCH('Waste Estimate from Population'!E$1,'Resin Fractions'!$A$24:$I$24,0)))*(VLOOKUP($A764,'Waste Per Capita'!$A$3:$C$18,3,FALSE))*$C764</f>
        <v>6255.4137417483344</v>
      </c>
      <c r="F764" s="75">
        <f>(INDEX('Resin Fractions'!$A$24:$I$41,MATCH('Waste Estimate from Population'!$A764,'Resin Fractions'!$A$24:$A$41,0),MATCH('Waste Estimate from Population'!F$1,'Resin Fractions'!$A$24:$I$24,0)))*(VLOOKUP($A764,'Waste Per Capita'!$A$3:$C$18,3,FALSE))*$C764</f>
        <v>8677.9470884993698</v>
      </c>
      <c r="G764" s="75">
        <f>(INDEX('Resin Fractions'!$A$24:$I$41,MATCH('Waste Estimate from Population'!$A764,'Resin Fractions'!$A$24:$A$41,0),MATCH('Waste Estimate from Population'!G$1,'Resin Fractions'!$A$24:$I$24,0)))*(VLOOKUP($A764,'Waste Per Capita'!$A$3:$C$18,3,FALSE))*$C764</f>
        <v>12928.831906457419</v>
      </c>
      <c r="H764" s="75">
        <f>(INDEX('Resin Fractions'!$A$24:$I$41,MATCH('Waste Estimate from Population'!$A764,'Resin Fractions'!$A$24:$A$41,0),MATCH('Waste Estimate from Population'!H$1,'Resin Fractions'!$A$24:$I$24,0)))*(VLOOKUP($A764,'Waste Per Capita'!$A$3:$C$18,3,FALSE))*$C764</f>
        <v>777.48385060840724</v>
      </c>
      <c r="I764" s="75">
        <f>(INDEX('Resin Fractions'!$A$24:$I$41,MATCH('Waste Estimate from Population'!$A764,'Resin Fractions'!$A$24:$A$41,0),MATCH('Waste Estimate from Population'!I$1,'Resin Fractions'!$A$24:$I$24,0)))*(VLOOKUP($A764,'Waste Per Capita'!$A$3:$C$18,3,FALSE))*$C764</f>
        <v>2239.8123140323069</v>
      </c>
      <c r="J764" s="75">
        <f>(INDEX('Resin Fractions'!$A$24:$I$41,MATCH('Waste Estimate from Population'!$A764,'Resin Fractions'!$A$24:$A$41,0),MATCH('Waste Estimate from Population'!J$1,'Resin Fractions'!$A$24:$I$24,0)))*(VLOOKUP($A764,'Waste Per Capita'!$A$3:$C$18,3,FALSE))*$C764</f>
        <v>4551.8763962453813</v>
      </c>
      <c r="K764" s="75">
        <f>(INDEX('Resin Fractions'!$A$24:$I$41,MATCH('Waste Estimate from Population'!$A764,'Resin Fractions'!$A$24:$A$41,0),MATCH('Waste Estimate from Population'!K$1,'Resin Fractions'!$A$24:$I$24,0)))*(VLOOKUP($A764,'Waste Per Capita'!$A$3:$C$18,3,FALSE))*$C764</f>
        <v>38753.436126815592</v>
      </c>
    </row>
    <row r="765" spans="1:11" x14ac:dyDescent="0.2">
      <c r="A765" s="13">
        <v>2008</v>
      </c>
      <c r="B765" s="68" t="s">
        <v>138</v>
      </c>
      <c r="C765" s="72">
        <v>56098</v>
      </c>
      <c r="D765" s="75">
        <f>(INDEX('Resin Fractions'!$A$24:$I$41,MATCH('Waste Estimate from Population'!$A765,'Resin Fractions'!$A$24:$A$41,0),MATCH('Waste Estimate from Population'!D$1,'Resin Fractions'!$A$24:$I$24,0)))*(VLOOKUP($A765,'Waste Per Capita'!$A$3:$C$18,3,FALSE))*$C765</f>
        <v>435.90179280058982</v>
      </c>
      <c r="E765" s="75">
        <f>(INDEX('Resin Fractions'!$A$24:$I$41,MATCH('Waste Estimate from Population'!$A765,'Resin Fractions'!$A$24:$A$41,0),MATCH('Waste Estimate from Population'!E$1,'Resin Fractions'!$A$24:$I$24,0)))*(VLOOKUP($A765,'Waste Per Capita'!$A$3:$C$18,3,FALSE))*$C765</f>
        <v>820.79708859614402</v>
      </c>
      <c r="F765" s="75">
        <f>(INDEX('Resin Fractions'!$A$24:$I$41,MATCH('Waste Estimate from Population'!$A765,'Resin Fractions'!$A$24:$A$41,0),MATCH('Waste Estimate from Population'!F$1,'Resin Fractions'!$A$24:$I$24,0)))*(VLOOKUP($A765,'Waste Per Capita'!$A$3:$C$18,3,FALSE))*$C765</f>
        <v>1138.6670809149223</v>
      </c>
      <c r="G765" s="75">
        <f>(INDEX('Resin Fractions'!$A$24:$I$41,MATCH('Waste Estimate from Population'!$A765,'Resin Fractions'!$A$24:$A$41,0),MATCH('Waste Estimate from Population'!G$1,'Resin Fractions'!$A$24:$I$24,0)))*(VLOOKUP($A765,'Waste Per Capita'!$A$3:$C$18,3,FALSE))*$C765</f>
        <v>1696.4421580854914</v>
      </c>
      <c r="H765" s="75">
        <f>(INDEX('Resin Fractions'!$A$24:$I$41,MATCH('Waste Estimate from Population'!$A765,'Resin Fractions'!$A$24:$A$41,0),MATCH('Waste Estimate from Population'!H$1,'Resin Fractions'!$A$24:$I$24,0)))*(VLOOKUP($A765,'Waste Per Capita'!$A$3:$C$18,3,FALSE))*$C765</f>
        <v>102.01667025649704</v>
      </c>
      <c r="I765" s="75">
        <f>(INDEX('Resin Fractions'!$A$24:$I$41,MATCH('Waste Estimate from Population'!$A765,'Resin Fractions'!$A$24:$A$41,0),MATCH('Waste Estimate from Population'!I$1,'Resin Fractions'!$A$24:$I$24,0)))*(VLOOKUP($A765,'Waste Per Capita'!$A$3:$C$18,3,FALSE))*$C765</f>
        <v>293.89445722669086</v>
      </c>
      <c r="J765" s="75">
        <f>(INDEX('Resin Fractions'!$A$24:$I$41,MATCH('Waste Estimate from Population'!$A765,'Resin Fractions'!$A$24:$A$41,0),MATCH('Waste Estimate from Population'!J$1,'Resin Fractions'!$A$24:$I$24,0)))*(VLOOKUP($A765,'Waste Per Capita'!$A$3:$C$18,3,FALSE))*$C765</f>
        <v>597.26934906842644</v>
      </c>
      <c r="K765" s="75">
        <f>(INDEX('Resin Fractions'!$A$24:$I$41,MATCH('Waste Estimate from Population'!$A765,'Resin Fractions'!$A$24:$A$41,0),MATCH('Waste Estimate from Population'!K$1,'Resin Fractions'!$A$24:$I$24,0)))*(VLOOKUP($A765,'Waste Per Capita'!$A$3:$C$18,3,FALSE))*$C765</f>
        <v>5084.9885969487614</v>
      </c>
    </row>
    <row r="766" spans="1:11" x14ac:dyDescent="0.2">
      <c r="A766" s="13">
        <v>2008</v>
      </c>
      <c r="B766" s="68" t="s">
        <v>139</v>
      </c>
      <c r="C766" s="72">
        <v>808970</v>
      </c>
      <c r="D766" s="75">
        <f>(INDEX('Resin Fractions'!$A$24:$I$41,MATCH('Waste Estimate from Population'!$A766,'Resin Fractions'!$A$24:$A$41,0),MATCH('Waste Estimate from Population'!D$1,'Resin Fractions'!$A$24:$I$24,0)))*(VLOOKUP($A766,'Waste Per Capita'!$A$3:$C$18,3,FALSE))*$C766</f>
        <v>6285.9901123372165</v>
      </c>
      <c r="E766" s="75">
        <f>(INDEX('Resin Fractions'!$A$24:$I$41,MATCH('Waste Estimate from Population'!$A766,'Resin Fractions'!$A$24:$A$41,0),MATCH('Waste Estimate from Population'!E$1,'Resin Fractions'!$A$24:$I$24,0)))*(VLOOKUP($A766,'Waste Per Capita'!$A$3:$C$18,3,FALSE))*$C766</f>
        <v>11836.433041492079</v>
      </c>
      <c r="F766" s="75">
        <f>(INDEX('Resin Fractions'!$A$24:$I$41,MATCH('Waste Estimate from Population'!$A766,'Resin Fractions'!$A$24:$A$41,0),MATCH('Waste Estimate from Population'!F$1,'Resin Fractions'!$A$24:$I$24,0)))*(VLOOKUP($A766,'Waste Per Capita'!$A$3:$C$18,3,FALSE))*$C766</f>
        <v>16420.32707846527</v>
      </c>
      <c r="G766" s="75">
        <f>(INDEX('Resin Fractions'!$A$24:$I$41,MATCH('Waste Estimate from Population'!$A766,'Resin Fractions'!$A$24:$A$41,0),MATCH('Waste Estimate from Population'!G$1,'Resin Fractions'!$A$24:$I$24,0)))*(VLOOKUP($A766,'Waste Per Capita'!$A$3:$C$18,3,FALSE))*$C766</f>
        <v>24463.809986566725</v>
      </c>
      <c r="H766" s="75">
        <f>(INDEX('Resin Fractions'!$A$24:$I$41,MATCH('Waste Estimate from Population'!$A766,'Resin Fractions'!$A$24:$A$41,0),MATCH('Waste Estimate from Population'!H$1,'Resin Fractions'!$A$24:$I$24,0)))*(VLOOKUP($A766,'Waste Per Capita'!$A$3:$C$18,3,FALSE))*$C766</f>
        <v>1471.1473802523869</v>
      </c>
      <c r="I766" s="75">
        <f>(INDEX('Resin Fractions'!$A$24:$I$41,MATCH('Waste Estimate from Population'!$A766,'Resin Fractions'!$A$24:$A$41,0),MATCH('Waste Estimate from Population'!I$1,'Resin Fractions'!$A$24:$I$24,0)))*(VLOOKUP($A766,'Waste Per Capita'!$A$3:$C$18,3,FALSE))*$C766</f>
        <v>4238.1510760218916</v>
      </c>
      <c r="J766" s="75">
        <f>(INDEX('Resin Fractions'!$A$24:$I$41,MATCH('Waste Estimate from Population'!$A766,'Resin Fractions'!$A$24:$A$41,0),MATCH('Waste Estimate from Population'!J$1,'Resin Fractions'!$A$24:$I$24,0)))*(VLOOKUP($A766,'Waste Per Capita'!$A$3:$C$18,3,FALSE))*$C766</f>
        <v>8613.0162450690732</v>
      </c>
      <c r="K766" s="75">
        <f>(INDEX('Resin Fractions'!$A$24:$I$41,MATCH('Waste Estimate from Population'!$A766,'Resin Fractions'!$A$24:$A$41,0),MATCH('Waste Estimate from Population'!K$1,'Resin Fractions'!$A$24:$I$24,0)))*(VLOOKUP($A766,'Waste Per Capita'!$A$3:$C$18,3,FALSE))*$C766</f>
        <v>73328.874920204631</v>
      </c>
    </row>
    <row r="767" spans="1:11" x14ac:dyDescent="0.2">
      <c r="A767" s="13">
        <v>2008</v>
      </c>
      <c r="B767" s="68" t="s">
        <v>140</v>
      </c>
      <c r="C767" s="72">
        <v>196219</v>
      </c>
      <c r="D767" s="75">
        <f>(INDEX('Resin Fractions'!$A$24:$I$41,MATCH('Waste Estimate from Population'!$A767,'Resin Fractions'!$A$24:$A$41,0),MATCH('Waste Estimate from Population'!D$1,'Resin Fractions'!$A$24:$I$24,0)))*(VLOOKUP($A767,'Waste Per Capita'!$A$3:$C$18,3,FALSE))*$C767</f>
        <v>1524.6927498580865</v>
      </c>
      <c r="E767" s="75">
        <f>(INDEX('Resin Fractions'!$A$24:$I$41,MATCH('Waste Estimate from Population'!$A767,'Resin Fractions'!$A$24:$A$41,0),MATCH('Waste Estimate from Population'!E$1,'Resin Fractions'!$A$24:$I$24,0)))*(VLOOKUP($A767,'Waste Per Capita'!$A$3:$C$18,3,FALSE))*$C767</f>
        <v>2870.9755058513101</v>
      </c>
      <c r="F767" s="75">
        <f>(INDEX('Resin Fractions'!$A$24:$I$41,MATCH('Waste Estimate from Population'!$A767,'Resin Fractions'!$A$24:$A$41,0),MATCH('Waste Estimate from Population'!F$1,'Resin Fractions'!$A$24:$I$24,0)))*(VLOOKUP($A767,'Waste Per Capita'!$A$3:$C$18,3,FALSE))*$C767</f>
        <v>3982.8178535784723</v>
      </c>
      <c r="G767" s="75">
        <f>(INDEX('Resin Fractions'!$A$24:$I$41,MATCH('Waste Estimate from Population'!$A767,'Resin Fractions'!$A$24:$A$41,0),MATCH('Waste Estimate from Population'!G$1,'Resin Fractions'!$A$24:$I$24,0)))*(VLOOKUP($A767,'Waste Per Capita'!$A$3:$C$18,3,FALSE))*$C767</f>
        <v>5933.7977078929207</v>
      </c>
      <c r="H767" s="75">
        <f>(INDEX('Resin Fractions'!$A$24:$I$41,MATCH('Waste Estimate from Population'!$A767,'Resin Fractions'!$A$24:$A$41,0),MATCH('Waste Estimate from Population'!H$1,'Resin Fractions'!$A$24:$I$24,0)))*(VLOOKUP($A767,'Waste Per Capita'!$A$3:$C$18,3,FALSE))*$C767</f>
        <v>356.83284646617687</v>
      </c>
      <c r="I767" s="75">
        <f>(INDEX('Resin Fractions'!$A$24:$I$41,MATCH('Waste Estimate from Population'!$A767,'Resin Fractions'!$A$24:$A$41,0),MATCH('Waste Estimate from Population'!I$1,'Resin Fractions'!$A$24:$I$24,0)))*(VLOOKUP($A767,'Waste Per Capita'!$A$3:$C$18,3,FALSE))*$C767</f>
        <v>1027.9809708468047</v>
      </c>
      <c r="J767" s="75">
        <f>(INDEX('Resin Fractions'!$A$24:$I$41,MATCH('Waste Estimate from Population'!$A767,'Resin Fractions'!$A$24:$A$41,0),MATCH('Waste Estimate from Population'!J$1,'Resin Fractions'!$A$24:$I$24,0)))*(VLOOKUP($A767,'Waste Per Capita'!$A$3:$C$18,3,FALSE))*$C767</f>
        <v>2089.12250712784</v>
      </c>
      <c r="K767" s="75">
        <f>(INDEX('Resin Fractions'!$A$24:$I$41,MATCH('Waste Estimate from Population'!$A767,'Resin Fractions'!$A$24:$A$41,0),MATCH('Waste Estimate from Population'!K$1,'Resin Fractions'!$A$24:$I$24,0)))*(VLOOKUP($A767,'Waste Per Capita'!$A$3:$C$18,3,FALSE))*$C767</f>
        <v>17786.220141621608</v>
      </c>
    </row>
    <row r="768" spans="1:11" x14ac:dyDescent="0.2">
      <c r="A768" s="13">
        <v>2008</v>
      </c>
      <c r="B768" s="68" t="s">
        <v>141</v>
      </c>
      <c r="C768" s="72">
        <v>70820</v>
      </c>
      <c r="D768" s="75">
        <f>(INDEX('Resin Fractions'!$A$24:$I$41,MATCH('Waste Estimate from Population'!$A768,'Resin Fractions'!$A$24:$A$41,0),MATCH('Waste Estimate from Population'!D$1,'Resin Fractions'!$A$24:$I$24,0)))*(VLOOKUP($A768,'Waste Per Capita'!$A$3:$C$18,3,FALSE))*$C768</f>
        <v>550.29706881061304</v>
      </c>
      <c r="E768" s="75">
        <f>(INDEX('Resin Fractions'!$A$24:$I$41,MATCH('Waste Estimate from Population'!$A768,'Resin Fractions'!$A$24:$A$41,0),MATCH('Waste Estimate from Population'!E$1,'Resin Fractions'!$A$24:$I$24,0)))*(VLOOKUP($A768,'Waste Per Capita'!$A$3:$C$18,3,FALSE))*$C768</f>
        <v>1036.2018220681473</v>
      </c>
      <c r="F768" s="75">
        <f>(INDEX('Resin Fractions'!$A$24:$I$41,MATCH('Waste Estimate from Population'!$A768,'Resin Fractions'!$A$24:$A$41,0),MATCH('Waste Estimate from Population'!F$1,'Resin Fractions'!$A$24:$I$24,0)))*(VLOOKUP($A768,'Waste Per Capita'!$A$3:$C$18,3,FALSE))*$C768</f>
        <v>1437.4915802772789</v>
      </c>
      <c r="G768" s="75">
        <f>(INDEX('Resin Fractions'!$A$24:$I$41,MATCH('Waste Estimate from Population'!$A768,'Resin Fractions'!$A$24:$A$41,0),MATCH('Waste Estimate from Population'!G$1,'Resin Fractions'!$A$24:$I$24,0)))*(VLOOKUP($A768,'Waste Per Capita'!$A$3:$C$18,3,FALSE))*$C768</f>
        <v>2141.6455780173001</v>
      </c>
      <c r="H768" s="75">
        <f>(INDEX('Resin Fractions'!$A$24:$I$41,MATCH('Waste Estimate from Population'!$A768,'Resin Fractions'!$A$24:$A$41,0),MATCH('Waste Estimate from Population'!H$1,'Resin Fractions'!$A$24:$I$24,0)))*(VLOOKUP($A768,'Waste Per Capita'!$A$3:$C$18,3,FALSE))*$C768</f>
        <v>128.7892721231616</v>
      </c>
      <c r="I768" s="75">
        <f>(INDEX('Resin Fractions'!$A$24:$I$41,MATCH('Waste Estimate from Population'!$A768,'Resin Fractions'!$A$24:$A$41,0),MATCH('Waste Estimate from Population'!I$1,'Resin Fractions'!$A$24:$I$24,0)))*(VLOOKUP($A768,'Waste Per Capita'!$A$3:$C$18,3,FALSE))*$C768</f>
        <v>371.02223717056302</v>
      </c>
      <c r="J768" s="75">
        <f>(INDEX('Resin Fractions'!$A$24:$I$41,MATCH('Waste Estimate from Population'!$A768,'Resin Fractions'!$A$24:$A$41,0),MATCH('Waste Estimate from Population'!J$1,'Resin Fractions'!$A$24:$I$24,0)))*(VLOOKUP($A768,'Waste Per Capita'!$A$3:$C$18,3,FALSE))*$C768</f>
        <v>754.01289352607853</v>
      </c>
      <c r="K768" s="75">
        <f>(INDEX('Resin Fractions'!$A$24:$I$41,MATCH('Waste Estimate from Population'!$A768,'Resin Fractions'!$A$24:$A$41,0),MATCH('Waste Estimate from Population'!K$1,'Resin Fractions'!$A$24:$I$24,0)))*(VLOOKUP($A768,'Waste Per Capita'!$A$3:$C$18,3,FALSE))*$C768</f>
        <v>6419.4604519931418</v>
      </c>
    </row>
    <row r="769" spans="1:11" x14ac:dyDescent="0.2">
      <c r="A769" s="13">
        <v>2008</v>
      </c>
      <c r="B769" s="68" t="s">
        <v>142</v>
      </c>
      <c r="C769" s="73">
        <v>36704375</v>
      </c>
      <c r="D769" s="75">
        <f>(INDEX('Resin Fractions'!$A$24:$I$41,MATCH('Waste Estimate from Population'!$A769,'Resin Fractions'!$A$24:$A$41,0),MATCH('Waste Estimate from Population'!D$1,'Resin Fractions'!$A$24:$I$24,0)))*(VLOOKUP($A769,'Waste Per Capita'!$A$3:$C$18,3,FALSE))*$C769</f>
        <v>285206.29730338248</v>
      </c>
      <c r="E769" s="75">
        <f>(INDEX('Resin Fractions'!$A$24:$I$41,MATCH('Waste Estimate from Population'!$A769,'Resin Fractions'!$A$24:$A$41,0),MATCH('Waste Estimate from Population'!E$1,'Resin Fractions'!$A$24:$I$24,0)))*(VLOOKUP($A769,'Waste Per Capita'!$A$3:$C$18,3,FALSE))*$C769</f>
        <v>537039.54042463354</v>
      </c>
      <c r="F769" s="75">
        <f>(INDEX('Resin Fractions'!$A$24:$I$41,MATCH('Waste Estimate from Population'!$A769,'Resin Fractions'!$A$24:$A$41,0),MATCH('Waste Estimate from Population'!F$1,'Resin Fractions'!$A$24:$I$24,0)))*(VLOOKUP($A769,'Waste Per Capita'!$A$3:$C$18,3,FALSE))*$C769</f>
        <v>745018.7803140335</v>
      </c>
      <c r="G769" s="75">
        <f>(INDEX('Resin Fractions'!$A$24:$I$41,MATCH('Waste Estimate from Population'!$A769,'Resin Fractions'!$A$24:$A$41,0),MATCH('Waste Estimate from Population'!G$1,'Resin Fractions'!$A$24:$I$24,0)))*(VLOOKUP($A769,'Waste Per Capita'!$A$3:$C$18,3,FALSE))*$C769</f>
        <v>1109965.5805229985</v>
      </c>
      <c r="H769" s="75">
        <f>(INDEX('Resin Fractions'!$A$24:$I$41,MATCH('Waste Estimate from Population'!$A769,'Resin Fractions'!$A$24:$A$41,0),MATCH('Waste Estimate from Population'!H$1,'Resin Fractions'!$A$24:$I$24,0)))*(VLOOKUP($A769,'Waste Per Capita'!$A$3:$C$18,3,FALSE))*$C769</f>
        <v>66748.513696492082</v>
      </c>
      <c r="I769" s="75">
        <f>(INDEX('Resin Fractions'!$A$24:$I$41,MATCH('Waste Estimate from Population'!$A769,'Resin Fractions'!$A$24:$A$41,0),MATCH('Waste Estimate from Population'!I$1,'Resin Fractions'!$A$24:$I$24,0)))*(VLOOKUP($A769,'Waste Per Capita'!$A$3:$C$18,3,FALSE))*$C769</f>
        <v>192292.28080270099</v>
      </c>
      <c r="J769" s="75">
        <f>(INDEX('Resin Fractions'!$A$24:$I$41,MATCH('Waste Estimate from Population'!$A769,'Resin Fractions'!$A$24:$A$41,0),MATCH('Waste Estimate from Population'!J$1,'Resin Fractions'!$A$24:$I$24,0)))*(VLOOKUP($A769,'Waste Per Capita'!$A$3:$C$18,3,FALSE))*$C769</f>
        <v>390787.51763366646</v>
      </c>
      <c r="K769" s="75">
        <f>(INDEX('Resin Fractions'!$A$24:$I$41,MATCH('Waste Estimate from Population'!$A769,'Resin Fractions'!$A$24:$A$41,0),MATCH('Waste Estimate from Population'!K$1,'Resin Fractions'!$A$24:$I$24,0)))*(VLOOKUP($A769,'Waste Per Capita'!$A$3:$C$18,3,FALSE))*$C769</f>
        <v>3327058.5106979073</v>
      </c>
    </row>
    <row r="770" spans="1:11" x14ac:dyDescent="0.2">
      <c r="A770" s="13">
        <v>2007</v>
      </c>
      <c r="B770" s="68" t="s">
        <v>84</v>
      </c>
      <c r="C770" s="72">
        <v>1470622</v>
      </c>
      <c r="D770" s="75">
        <f>(INDEX('Resin Fractions'!$A$24:$I$41,MATCH('Waste Estimate from Population'!$A770,'Resin Fractions'!$A$24:$A$41,0),MATCH('Waste Estimate from Population'!D$1,'Resin Fractions'!$A$24:$I$24,0)))*(VLOOKUP($A770,'Waste Per Capita'!$A$3:$C$18,3,FALSE))*$C770</f>
        <v>11838.953057940838</v>
      </c>
      <c r="E770" s="75">
        <f>(INDEX('Resin Fractions'!$A$24:$I$41,MATCH('Waste Estimate from Population'!$A770,'Resin Fractions'!$A$24:$A$41,0),MATCH('Waste Estimate from Population'!E$1,'Resin Fractions'!$A$24:$I$24,0)))*(VLOOKUP($A770,'Waste Per Capita'!$A$3:$C$18,3,FALSE))*$C770</f>
        <v>22788.686390119761</v>
      </c>
      <c r="F770" s="75">
        <f>(INDEX('Resin Fractions'!$A$24:$I$41,MATCH('Waste Estimate from Population'!$A770,'Resin Fractions'!$A$24:$A$41,0),MATCH('Waste Estimate from Population'!F$1,'Resin Fractions'!$A$24:$I$24,0)))*(VLOOKUP($A770,'Waste Per Capita'!$A$3:$C$18,3,FALSE))*$C770</f>
        <v>30534.161407201198</v>
      </c>
      <c r="G770" s="75">
        <f>(INDEX('Resin Fractions'!$A$24:$I$41,MATCH('Waste Estimate from Population'!$A770,'Resin Fractions'!$A$24:$A$41,0),MATCH('Waste Estimate from Population'!G$1,'Resin Fractions'!$A$24:$I$24,0)))*(VLOOKUP($A770,'Waste Per Capita'!$A$3:$C$18,3,FALSE))*$C770</f>
        <v>47920.825989449178</v>
      </c>
      <c r="H770" s="75">
        <f>(INDEX('Resin Fractions'!$A$24:$I$41,MATCH('Waste Estimate from Population'!$A770,'Resin Fractions'!$A$24:$A$41,0),MATCH('Waste Estimate from Population'!H$1,'Resin Fractions'!$A$24:$I$24,0)))*(VLOOKUP($A770,'Waste Per Capita'!$A$3:$C$18,3,FALSE))*$C770</f>
        <v>2746.6681199750215</v>
      </c>
      <c r="I770" s="75">
        <f>(INDEX('Resin Fractions'!$A$24:$I$41,MATCH('Waste Estimate from Population'!$A770,'Resin Fractions'!$A$24:$A$41,0),MATCH('Waste Estimate from Population'!I$1,'Resin Fractions'!$A$24:$I$24,0)))*(VLOOKUP($A770,'Waste Per Capita'!$A$3:$C$18,3,FALSE))*$C770</f>
        <v>7942.2062187092879</v>
      </c>
      <c r="J770" s="75">
        <f>(INDEX('Resin Fractions'!$A$24:$I$41,MATCH('Waste Estimate from Population'!$A770,'Resin Fractions'!$A$24:$A$41,0),MATCH('Waste Estimate from Population'!J$1,'Resin Fractions'!$A$24:$I$24,0)))*(VLOOKUP($A770,'Waste Per Capita'!$A$3:$C$18,3,FALSE))*$C770</f>
        <v>15490.9719092163</v>
      </c>
      <c r="K770" s="75">
        <f>(INDEX('Resin Fractions'!$A$24:$I$41,MATCH('Waste Estimate from Population'!$A770,'Resin Fractions'!$A$24:$A$41,0),MATCH('Waste Estimate from Population'!K$1,'Resin Fractions'!$A$24:$I$24,0)))*(VLOOKUP($A770,'Waste Per Capita'!$A$3:$C$18,3,FALSE))*$C770</f>
        <v>139262.47309261159</v>
      </c>
    </row>
    <row r="771" spans="1:11" x14ac:dyDescent="0.2">
      <c r="A771" s="13">
        <v>2007</v>
      </c>
      <c r="B771" s="68" t="s">
        <v>85</v>
      </c>
      <c r="C771" s="72">
        <v>1252</v>
      </c>
      <c r="D771" s="75">
        <f>(INDEX('Resin Fractions'!$A$24:$I$41,MATCH('Waste Estimate from Population'!$A771,'Resin Fractions'!$A$24:$A$41,0),MATCH('Waste Estimate from Population'!D$1,'Resin Fractions'!$A$24:$I$24,0)))*(VLOOKUP($A771,'Waste Per Capita'!$A$3:$C$18,3,FALSE))*$C771</f>
        <v>10.078979662035472</v>
      </c>
      <c r="E771" s="75">
        <f>(INDEX('Resin Fractions'!$A$24:$I$41,MATCH('Waste Estimate from Population'!$A771,'Resin Fractions'!$A$24:$A$41,0),MATCH('Waste Estimate from Population'!E$1,'Resin Fractions'!$A$24:$I$24,0)))*(VLOOKUP($A771,'Waste Per Capita'!$A$3:$C$18,3,FALSE))*$C771</f>
        <v>19.40093059972579</v>
      </c>
      <c r="F771" s="75">
        <f>(INDEX('Resin Fractions'!$A$24:$I$41,MATCH('Waste Estimate from Population'!$A771,'Resin Fractions'!$A$24:$A$41,0),MATCH('Waste Estimate from Population'!F$1,'Resin Fractions'!$A$24:$I$24,0)))*(VLOOKUP($A771,'Waste Per Capita'!$A$3:$C$18,3,FALSE))*$C771</f>
        <v>25.994966811196829</v>
      </c>
      <c r="G771" s="75">
        <f>(INDEX('Resin Fractions'!$A$24:$I$41,MATCH('Waste Estimate from Population'!$A771,'Resin Fractions'!$A$24:$A$41,0),MATCH('Waste Estimate from Population'!G$1,'Resin Fractions'!$A$24:$I$24,0)))*(VLOOKUP($A771,'Waste Per Capita'!$A$3:$C$18,3,FALSE))*$C771</f>
        <v>40.796937716687481</v>
      </c>
      <c r="H771" s="75">
        <f>(INDEX('Resin Fractions'!$A$24:$I$41,MATCH('Waste Estimate from Population'!$A771,'Resin Fractions'!$A$24:$A$41,0),MATCH('Waste Estimate from Population'!H$1,'Resin Fractions'!$A$24:$I$24,0)))*(VLOOKUP($A771,'Waste Per Capita'!$A$3:$C$18,3,FALSE))*$C771</f>
        <v>2.338349682113233</v>
      </c>
      <c r="I771" s="75">
        <f>(INDEX('Resin Fractions'!$A$24:$I$41,MATCH('Waste Estimate from Population'!$A771,'Resin Fractions'!$A$24:$A$41,0),MATCH('Waste Estimate from Population'!I$1,'Resin Fractions'!$A$24:$I$24,0)))*(VLOOKUP($A771,'Waste Per Capita'!$A$3:$C$18,3,FALSE))*$C771</f>
        <v>6.7615214418280347</v>
      </c>
      <c r="J771" s="75">
        <f>(INDEX('Resin Fractions'!$A$24:$I$41,MATCH('Waste Estimate from Population'!$A771,'Resin Fractions'!$A$24:$A$41,0),MATCH('Waste Estimate from Population'!J$1,'Resin Fractions'!$A$24:$I$24,0)))*(VLOOKUP($A771,'Waste Per Capita'!$A$3:$C$18,3,FALSE))*$C771</f>
        <v>13.188091046059972</v>
      </c>
      <c r="K771" s="75">
        <f>(INDEX('Resin Fractions'!$A$24:$I$41,MATCH('Waste Estimate from Population'!$A771,'Resin Fractions'!$A$24:$A$41,0),MATCH('Waste Estimate from Population'!K$1,'Resin Fractions'!$A$24:$I$24,0)))*(VLOOKUP($A771,'Waste Per Capita'!$A$3:$C$18,3,FALSE))*$C771</f>
        <v>118.55977695964681</v>
      </c>
    </row>
    <row r="772" spans="1:11" x14ac:dyDescent="0.2">
      <c r="A772" s="13">
        <v>2007</v>
      </c>
      <c r="B772" s="68" t="s">
        <v>86</v>
      </c>
      <c r="C772" s="72">
        <v>38025</v>
      </c>
      <c r="D772" s="75">
        <f>(INDEX('Resin Fractions'!$A$24:$I$41,MATCH('Waste Estimate from Population'!$A772,'Resin Fractions'!$A$24:$A$41,0),MATCH('Waste Estimate from Population'!D$1,'Resin Fractions'!$A$24:$I$24,0)))*(VLOOKUP($A772,'Waste Per Capita'!$A$3:$C$18,3,FALSE))*$C772</f>
        <v>306.11278086972749</v>
      </c>
      <c r="E772" s="75">
        <f>(INDEX('Resin Fractions'!$A$24:$I$41,MATCH('Waste Estimate from Population'!$A772,'Resin Fractions'!$A$24:$A$41,0),MATCH('Waste Estimate from Population'!E$1,'Resin Fractions'!$A$24:$I$24,0)))*(VLOOKUP($A772,'Waste Per Capita'!$A$3:$C$18,3,FALSE))*$C772</f>
        <v>589.23353518735871</v>
      </c>
      <c r="F772" s="75">
        <f>(INDEX('Resin Fractions'!$A$24:$I$41,MATCH('Waste Estimate from Population'!$A772,'Resin Fractions'!$A$24:$A$41,0),MATCH('Waste Estimate from Population'!F$1,'Resin Fractions'!$A$24:$I$24,0)))*(VLOOKUP($A772,'Waste Per Capita'!$A$3:$C$18,3,FALSE))*$C772</f>
        <v>789.50368450140525</v>
      </c>
      <c r="G772" s="75">
        <f>(INDEX('Resin Fractions'!$A$24:$I$41,MATCH('Waste Estimate from Population'!$A772,'Resin Fractions'!$A$24:$A$41,0),MATCH('Waste Estimate from Population'!G$1,'Resin Fractions'!$A$24:$I$24,0)))*(VLOOKUP($A772,'Waste Per Capita'!$A$3:$C$18,3,FALSE))*$C772</f>
        <v>1239.0603487835795</v>
      </c>
      <c r="H772" s="75">
        <f>(INDEX('Resin Fractions'!$A$24:$I$41,MATCH('Waste Estimate from Population'!$A772,'Resin Fractions'!$A$24:$A$41,0),MATCH('Waste Estimate from Population'!H$1,'Resin Fractions'!$A$24:$I$24,0)))*(VLOOKUP($A772,'Waste Per Capita'!$A$3:$C$18,3,FALSE))*$C772</f>
        <v>71.0189669827122</v>
      </c>
      <c r="I772" s="75">
        <f>(INDEX('Resin Fractions'!$A$24:$I$41,MATCH('Waste Estimate from Population'!$A772,'Resin Fractions'!$A$24:$A$41,0),MATCH('Waste Estimate from Population'!I$1,'Resin Fractions'!$A$24:$I$24,0)))*(VLOOKUP($A772,'Waste Per Capita'!$A$3:$C$18,3,FALSE))*$C772</f>
        <v>205.35691120248484</v>
      </c>
      <c r="J772" s="75">
        <f>(INDEX('Resin Fractions'!$A$24:$I$41,MATCH('Waste Estimate from Population'!$A772,'Resin Fractions'!$A$24:$A$41,0),MATCH('Waste Estimate from Population'!J$1,'Resin Fractions'!$A$24:$I$24,0)))*(VLOOKUP($A772,'Waste Per Capita'!$A$3:$C$18,3,FALSE))*$C772</f>
        <v>400.54086423836293</v>
      </c>
      <c r="K772" s="75">
        <f>(INDEX('Resin Fractions'!$A$24:$I$41,MATCH('Waste Estimate from Population'!$A772,'Resin Fractions'!$A$24:$A$41,0),MATCH('Waste Estimate from Population'!K$1,'Resin Fractions'!$A$24:$I$24,0)))*(VLOOKUP($A772,'Waste Per Capita'!$A$3:$C$18,3,FALSE))*$C772</f>
        <v>3600.8270917656309</v>
      </c>
    </row>
    <row r="773" spans="1:11" x14ac:dyDescent="0.2">
      <c r="A773" s="13">
        <v>2007</v>
      </c>
      <c r="B773" s="68" t="s">
        <v>87</v>
      </c>
      <c r="C773" s="72">
        <v>216401</v>
      </c>
      <c r="D773" s="75">
        <f>(INDEX('Resin Fractions'!$A$24:$I$41,MATCH('Waste Estimate from Population'!$A773,'Resin Fractions'!$A$24:$A$41,0),MATCH('Waste Estimate from Population'!D$1,'Resin Fractions'!$A$24:$I$24,0)))*(VLOOKUP($A773,'Waste Per Capita'!$A$3:$C$18,3,FALSE))*$C773</f>
        <v>1742.0936723994714</v>
      </c>
      <c r="E773" s="75">
        <f>(INDEX('Resin Fractions'!$A$24:$I$41,MATCH('Waste Estimate from Population'!$A773,'Resin Fractions'!$A$24:$A$41,0),MATCH('Waste Estimate from Population'!E$1,'Resin Fractions'!$A$24:$I$24,0)))*(VLOOKUP($A773,'Waste Per Capita'!$A$3:$C$18,3,FALSE))*$C773</f>
        <v>3353.3392833157036</v>
      </c>
      <c r="F773" s="75">
        <f>(INDEX('Resin Fractions'!$A$24:$I$41,MATCH('Waste Estimate from Population'!$A773,'Resin Fractions'!$A$24:$A$41,0),MATCH('Waste Estimate from Population'!F$1,'Resin Fractions'!$A$24:$I$24,0)))*(VLOOKUP($A773,'Waste Per Capita'!$A$3:$C$18,3,FALSE))*$C773</f>
        <v>4493.0805214934544</v>
      </c>
      <c r="G773" s="75">
        <f>(INDEX('Resin Fractions'!$A$24:$I$41,MATCH('Waste Estimate from Population'!$A773,'Resin Fractions'!$A$24:$A$41,0),MATCH('Waste Estimate from Population'!G$1,'Resin Fractions'!$A$24:$I$24,0)))*(VLOOKUP($A773,'Waste Per Capita'!$A$3:$C$18,3,FALSE))*$C773</f>
        <v>7051.5160693521466</v>
      </c>
      <c r="H773" s="75">
        <f>(INDEX('Resin Fractions'!$A$24:$I$41,MATCH('Waste Estimate from Population'!$A773,'Resin Fractions'!$A$24:$A$41,0),MATCH('Waste Estimate from Population'!H$1,'Resin Fractions'!$A$24:$I$24,0)))*(VLOOKUP($A773,'Waste Per Capita'!$A$3:$C$18,3,FALSE))*$C773</f>
        <v>404.17029517490869</v>
      </c>
      <c r="I773" s="75">
        <f>(INDEX('Resin Fractions'!$A$24:$I$41,MATCH('Waste Estimate from Population'!$A773,'Resin Fractions'!$A$24:$A$41,0),MATCH('Waste Estimate from Population'!I$1,'Resin Fractions'!$A$24:$I$24,0)))*(VLOOKUP($A773,'Waste Per Capita'!$A$3:$C$18,3,FALSE))*$C773</f>
        <v>1168.690097071109</v>
      </c>
      <c r="J773" s="75">
        <f>(INDEX('Resin Fractions'!$A$24:$I$41,MATCH('Waste Estimate from Population'!$A773,'Resin Fractions'!$A$24:$A$41,0),MATCH('Waste Estimate from Population'!J$1,'Resin Fractions'!$A$24:$I$24,0)))*(VLOOKUP($A773,'Waste Per Capita'!$A$3:$C$18,3,FALSE))*$C773</f>
        <v>2279.4856952543323</v>
      </c>
      <c r="K773" s="75">
        <f>(INDEX('Resin Fractions'!$A$24:$I$41,MATCH('Waste Estimate from Population'!$A773,'Resin Fractions'!$A$24:$A$41,0),MATCH('Waste Estimate from Population'!K$1,'Resin Fractions'!$A$24:$I$24,0)))*(VLOOKUP($A773,'Waste Per Capita'!$A$3:$C$18,3,FALSE))*$C773</f>
        <v>20492.375634061125</v>
      </c>
    </row>
    <row r="774" spans="1:11" x14ac:dyDescent="0.2">
      <c r="A774" s="13">
        <v>2007</v>
      </c>
      <c r="B774" s="68" t="s">
        <v>88</v>
      </c>
      <c r="C774" s="72">
        <v>45477</v>
      </c>
      <c r="D774" s="75">
        <f>(INDEX('Resin Fractions'!$A$24:$I$41,MATCH('Waste Estimate from Population'!$A774,'Resin Fractions'!$A$24:$A$41,0),MATCH('Waste Estimate from Population'!D$1,'Resin Fractions'!$A$24:$I$24,0)))*(VLOOKUP($A774,'Waste Per Capita'!$A$3:$C$18,3,FALSE))*$C774</f>
        <v>366.10364064727406</v>
      </c>
      <c r="E774" s="75">
        <f>(INDEX('Resin Fractions'!$A$24:$I$41,MATCH('Waste Estimate from Population'!$A774,'Resin Fractions'!$A$24:$A$41,0),MATCH('Waste Estimate from Population'!E$1,'Resin Fractions'!$A$24:$I$24,0)))*(VLOOKUP($A774,'Waste Per Capita'!$A$3:$C$18,3,FALSE))*$C774</f>
        <v>704.7093617282186</v>
      </c>
      <c r="F774" s="75">
        <f>(INDEX('Resin Fractions'!$A$24:$I$41,MATCH('Waste Estimate from Population'!$A774,'Resin Fractions'!$A$24:$A$41,0),MATCH('Waste Estimate from Population'!F$1,'Resin Fractions'!$A$24:$I$24,0)))*(VLOOKUP($A774,'Waste Per Capita'!$A$3:$C$18,3,FALSE))*$C774</f>
        <v>944.22772018594105</v>
      </c>
      <c r="G774" s="75">
        <f>(INDEX('Resin Fractions'!$A$24:$I$41,MATCH('Waste Estimate from Population'!$A774,'Resin Fractions'!$A$24:$A$41,0),MATCH('Waste Estimate from Population'!G$1,'Resin Fractions'!$A$24:$I$24,0)))*(VLOOKUP($A774,'Waste Per Capita'!$A$3:$C$18,3,FALSE))*$C774</f>
        <v>1481.8868502730004</v>
      </c>
      <c r="H774" s="75">
        <f>(INDEX('Resin Fractions'!$A$24:$I$41,MATCH('Waste Estimate from Population'!$A774,'Resin Fractions'!$A$24:$A$41,0),MATCH('Waste Estimate from Population'!H$1,'Resin Fractions'!$A$24:$I$24,0)))*(VLOOKUP($A774,'Waste Per Capita'!$A$3:$C$18,3,FALSE))*$C774</f>
        <v>84.93700358902835</v>
      </c>
      <c r="I774" s="75">
        <f>(INDEX('Resin Fractions'!$A$24:$I$41,MATCH('Waste Estimate from Population'!$A774,'Resin Fractions'!$A$24:$A$41,0),MATCH('Waste Estimate from Population'!I$1,'Resin Fractions'!$A$24:$I$24,0)))*(VLOOKUP($A774,'Waste Per Capita'!$A$3:$C$18,3,FALSE))*$C774</f>
        <v>245.60200527956354</v>
      </c>
      <c r="J774" s="75">
        <f>(INDEX('Resin Fractions'!$A$24:$I$41,MATCH('Waste Estimate from Population'!$A774,'Resin Fractions'!$A$24:$A$41,0),MATCH('Waste Estimate from Population'!J$1,'Resin Fractions'!$A$24:$I$24,0)))*(VLOOKUP($A774,'Waste Per Capita'!$A$3:$C$18,3,FALSE))*$C774</f>
        <v>479.03739337194037</v>
      </c>
      <c r="K774" s="75">
        <f>(INDEX('Resin Fractions'!$A$24:$I$41,MATCH('Waste Estimate from Population'!$A774,'Resin Fractions'!$A$24:$A$41,0),MATCH('Waste Estimate from Population'!K$1,'Resin Fractions'!$A$24:$I$24,0)))*(VLOOKUP($A774,'Waste Per Capita'!$A$3:$C$18,3,FALSE))*$C774</f>
        <v>4306.5039750749665</v>
      </c>
    </row>
    <row r="775" spans="1:11" x14ac:dyDescent="0.2">
      <c r="A775" s="13">
        <v>2007</v>
      </c>
      <c r="B775" s="68" t="s">
        <v>89</v>
      </c>
      <c r="C775" s="72">
        <v>21006</v>
      </c>
      <c r="D775" s="75">
        <f>(INDEX('Resin Fractions'!$A$24:$I$41,MATCH('Waste Estimate from Population'!$A775,'Resin Fractions'!$A$24:$A$41,0),MATCH('Waste Estimate from Population'!D$1,'Resin Fractions'!$A$24:$I$24,0)))*(VLOOKUP($A775,'Waste Per Capita'!$A$3:$C$18,3,FALSE))*$C775</f>
        <v>169.10466995264946</v>
      </c>
      <c r="E775" s="75">
        <f>(INDEX('Resin Fractions'!$A$24:$I$41,MATCH('Waste Estimate from Population'!$A775,'Resin Fractions'!$A$24:$A$41,0),MATCH('Waste Estimate from Population'!E$1,'Resin Fractions'!$A$24:$I$24,0)))*(VLOOKUP($A775,'Waste Per Capita'!$A$3:$C$18,3,FALSE))*$C775</f>
        <v>325.50794582894565</v>
      </c>
      <c r="F775" s="75">
        <f>(INDEX('Resin Fractions'!$A$24:$I$41,MATCH('Waste Estimate from Population'!$A775,'Resin Fractions'!$A$24:$A$41,0),MATCH('Waste Estimate from Population'!F$1,'Resin Fractions'!$A$24:$I$24,0)))*(VLOOKUP($A775,'Waste Per Capita'!$A$3:$C$18,3,FALSE))*$C775</f>
        <v>436.14239044408993</v>
      </c>
      <c r="G775" s="75">
        <f>(INDEX('Resin Fractions'!$A$24:$I$41,MATCH('Waste Estimate from Population'!$A775,'Resin Fractions'!$A$24:$A$41,0),MATCH('Waste Estimate from Population'!G$1,'Resin Fractions'!$A$24:$I$24,0)))*(VLOOKUP($A775,'Waste Per Capita'!$A$3:$C$18,3,FALSE))*$C775</f>
        <v>684.48919622742585</v>
      </c>
      <c r="H775" s="75">
        <f>(INDEX('Resin Fractions'!$A$24:$I$41,MATCH('Waste Estimate from Population'!$A775,'Resin Fractions'!$A$24:$A$41,0),MATCH('Waste Estimate from Population'!H$1,'Resin Fractions'!$A$24:$I$24,0)))*(VLOOKUP($A775,'Waste Per Capita'!$A$3:$C$18,3,FALSE))*$C775</f>
        <v>39.232726375775215</v>
      </c>
      <c r="I775" s="75">
        <f>(INDEX('Resin Fractions'!$A$24:$I$41,MATCH('Waste Estimate from Population'!$A775,'Resin Fractions'!$A$24:$A$41,0),MATCH('Waste Estimate from Population'!I$1,'Resin Fractions'!$A$24:$I$24,0)))*(VLOOKUP($A775,'Waste Per Capita'!$A$3:$C$18,3,FALSE))*$C775</f>
        <v>113.44450431872181</v>
      </c>
      <c r="J775" s="75">
        <f>(INDEX('Resin Fractions'!$A$24:$I$41,MATCH('Waste Estimate from Population'!$A775,'Resin Fractions'!$A$24:$A$41,0),MATCH('Waste Estimate from Population'!J$1,'Resin Fractions'!$A$24:$I$24,0)))*(VLOOKUP($A775,'Waste Per Capita'!$A$3:$C$18,3,FALSE))*$C775</f>
        <v>221.26920168812759</v>
      </c>
      <c r="K775" s="75">
        <f>(INDEX('Resin Fractions'!$A$24:$I$41,MATCH('Waste Estimate from Population'!$A775,'Resin Fractions'!$A$24:$A$41,0),MATCH('Waste Estimate from Population'!K$1,'Resin Fractions'!$A$24:$I$24,0)))*(VLOOKUP($A775,'Waste Per Capita'!$A$3:$C$18,3,FALSE))*$C775</f>
        <v>1989.1906348357354</v>
      </c>
    </row>
    <row r="776" spans="1:11" x14ac:dyDescent="0.2">
      <c r="A776" s="13">
        <v>2007</v>
      </c>
      <c r="B776" s="68" t="s">
        <v>90</v>
      </c>
      <c r="C776" s="72">
        <v>1015672</v>
      </c>
      <c r="D776" s="75">
        <f>(INDEX('Resin Fractions'!$A$24:$I$41,MATCH('Waste Estimate from Population'!$A776,'Resin Fractions'!$A$24:$A$41,0),MATCH('Waste Estimate from Population'!D$1,'Resin Fractions'!$A$24:$I$24,0)))*(VLOOKUP($A776,'Waste Per Capita'!$A$3:$C$18,3,FALSE))*$C776</f>
        <v>8176.4675968840984</v>
      </c>
      <c r="E776" s="75">
        <f>(INDEX('Resin Fractions'!$A$24:$I$41,MATCH('Waste Estimate from Population'!$A776,'Resin Fractions'!$A$24:$A$41,0),MATCH('Waste Estimate from Population'!E$1,'Resin Fractions'!$A$24:$I$24,0)))*(VLOOKUP($A776,'Waste Per Capita'!$A$3:$C$18,3,FALSE))*$C776</f>
        <v>15738.80350166509</v>
      </c>
      <c r="F776" s="75">
        <f>(INDEX('Resin Fractions'!$A$24:$I$41,MATCH('Waste Estimate from Population'!$A776,'Resin Fractions'!$A$24:$A$41,0),MATCH('Waste Estimate from Population'!F$1,'Resin Fractions'!$A$24:$I$24,0)))*(VLOOKUP($A776,'Waste Per Capita'!$A$3:$C$18,3,FALSE))*$C776</f>
        <v>21088.146909793853</v>
      </c>
      <c r="G776" s="75">
        <f>(INDEX('Resin Fractions'!$A$24:$I$41,MATCH('Waste Estimate from Population'!$A776,'Resin Fractions'!$A$24:$A$41,0),MATCH('Waste Estimate from Population'!G$1,'Resin Fractions'!$A$24:$I$24,0)))*(VLOOKUP($A776,'Waste Per Capita'!$A$3:$C$18,3,FALSE))*$C776</f>
        <v>33096.092112287064</v>
      </c>
      <c r="H776" s="75">
        <f>(INDEX('Resin Fractions'!$A$24:$I$41,MATCH('Waste Estimate from Population'!$A776,'Resin Fractions'!$A$24:$A$41,0),MATCH('Waste Estimate from Population'!H$1,'Resin Fractions'!$A$24:$I$24,0)))*(VLOOKUP($A776,'Waste Per Capita'!$A$3:$C$18,3,FALSE))*$C776</f>
        <v>1896.9618996256481</v>
      </c>
      <c r="I776" s="75">
        <f>(INDEX('Resin Fractions'!$A$24:$I$41,MATCH('Waste Estimate from Population'!$A776,'Resin Fractions'!$A$24:$A$41,0),MATCH('Waste Estimate from Population'!I$1,'Resin Fractions'!$A$24:$I$24,0)))*(VLOOKUP($A776,'Waste Per Capita'!$A$3:$C$18,3,FALSE))*$C776</f>
        <v>5485.2140621919843</v>
      </c>
      <c r="J776" s="75">
        <f>(INDEX('Resin Fractions'!$A$24:$I$41,MATCH('Waste Estimate from Population'!$A776,'Resin Fractions'!$A$24:$A$41,0),MATCH('Waste Estimate from Population'!J$1,'Resin Fractions'!$A$24:$I$24,0)))*(VLOOKUP($A776,'Waste Per Capita'!$A$3:$C$18,3,FALSE))*$C776</f>
        <v>10698.701924068549</v>
      </c>
      <c r="K776" s="75">
        <f>(INDEX('Resin Fractions'!$A$24:$I$41,MATCH('Waste Estimate from Population'!$A776,'Resin Fractions'!$A$24:$A$41,0),MATCH('Waste Estimate from Population'!K$1,'Resin Fractions'!$A$24:$I$24,0)))*(VLOOKUP($A776,'Waste Per Capita'!$A$3:$C$18,3,FALSE))*$C776</f>
        <v>96180.388006516281</v>
      </c>
    </row>
    <row r="777" spans="1:11" x14ac:dyDescent="0.2">
      <c r="A777" s="13">
        <v>2007</v>
      </c>
      <c r="B777" s="68" t="s">
        <v>91</v>
      </c>
      <c r="C777" s="72">
        <v>28378</v>
      </c>
      <c r="D777" s="75">
        <f>(INDEX('Resin Fractions'!$A$24:$I$41,MATCH('Waste Estimate from Population'!$A777,'Resin Fractions'!$A$24:$A$41,0),MATCH('Waste Estimate from Population'!D$1,'Resin Fractions'!$A$24:$I$24,0)))*(VLOOKUP($A777,'Waste Per Capita'!$A$3:$C$18,3,FALSE))*$C777</f>
        <v>228.45150547064105</v>
      </c>
      <c r="E777" s="75">
        <f>(INDEX('Resin Fractions'!$A$24:$I$41,MATCH('Waste Estimate from Population'!$A777,'Resin Fractions'!$A$24:$A$41,0),MATCH('Waste Estimate from Population'!E$1,'Resin Fractions'!$A$24:$I$24,0)))*(VLOOKUP($A777,'Waste Per Capita'!$A$3:$C$18,3,FALSE))*$C777</f>
        <v>439.74409629314573</v>
      </c>
      <c r="F777" s="75">
        <f>(INDEX('Resin Fractions'!$A$24:$I$41,MATCH('Waste Estimate from Population'!$A777,'Resin Fractions'!$A$24:$A$41,0),MATCH('Waste Estimate from Population'!F$1,'Resin Fractions'!$A$24:$I$24,0)))*(VLOOKUP($A777,'Waste Per Capita'!$A$3:$C$18,3,FALSE))*$C777</f>
        <v>589.20540588509868</v>
      </c>
      <c r="G777" s="75">
        <f>(INDEX('Resin Fractions'!$A$24:$I$41,MATCH('Waste Estimate from Population'!$A777,'Resin Fractions'!$A$24:$A$41,0),MATCH('Waste Estimate from Population'!G$1,'Resin Fractions'!$A$24:$I$24,0)))*(VLOOKUP($A777,'Waste Per Capita'!$A$3:$C$18,3,FALSE))*$C777</f>
        <v>924.70886463590841</v>
      </c>
      <c r="H777" s="75">
        <f>(INDEX('Resin Fractions'!$A$24:$I$41,MATCH('Waste Estimate from Population'!$A777,'Resin Fractions'!$A$24:$A$41,0),MATCH('Waste Estimate from Population'!H$1,'Resin Fractions'!$A$24:$I$24,0)))*(VLOOKUP($A777,'Waste Per Capita'!$A$3:$C$18,3,FALSE))*$C777</f>
        <v>53.001347666940354</v>
      </c>
      <c r="I777" s="75">
        <f>(INDEX('Resin Fractions'!$A$24:$I$41,MATCH('Waste Estimate from Population'!$A777,'Resin Fractions'!$A$24:$A$41,0),MATCH('Waste Estimate from Population'!I$1,'Resin Fractions'!$A$24:$I$24,0)))*(VLOOKUP($A777,'Waste Per Capita'!$A$3:$C$18,3,FALSE))*$C777</f>
        <v>153.25755229728114</v>
      </c>
      <c r="J777" s="75">
        <f>(INDEX('Resin Fractions'!$A$24:$I$41,MATCH('Waste Estimate from Population'!$A777,'Resin Fractions'!$A$24:$A$41,0),MATCH('Waste Estimate from Population'!J$1,'Resin Fractions'!$A$24:$I$24,0)))*(VLOOKUP($A777,'Waste Per Capita'!$A$3:$C$18,3,FALSE))*$C777</f>
        <v>298.9230412979951</v>
      </c>
      <c r="K777" s="75">
        <f>(INDEX('Resin Fractions'!$A$24:$I$41,MATCH('Waste Estimate from Population'!$A777,'Resin Fractions'!$A$24:$A$41,0),MATCH('Waste Estimate from Population'!K$1,'Resin Fractions'!$A$24:$I$24,0)))*(VLOOKUP($A777,'Waste Per Capita'!$A$3:$C$18,3,FALSE))*$C777</f>
        <v>2687.2918135470104</v>
      </c>
    </row>
    <row r="778" spans="1:11" x14ac:dyDescent="0.2">
      <c r="A778" s="13">
        <v>2007</v>
      </c>
      <c r="B778" s="68" t="s">
        <v>92</v>
      </c>
      <c r="C778" s="72">
        <v>176226</v>
      </c>
      <c r="D778" s="75">
        <f>(INDEX('Resin Fractions'!$A$24:$I$41,MATCH('Waste Estimate from Population'!$A778,'Resin Fractions'!$A$24:$A$41,0),MATCH('Waste Estimate from Population'!D$1,'Resin Fractions'!$A$24:$I$24,0)))*(VLOOKUP($A778,'Waste Per Capita'!$A$3:$C$18,3,FALSE))*$C778</f>
        <v>1418.6727395542036</v>
      </c>
      <c r="E778" s="75">
        <f>(INDEX('Resin Fractions'!$A$24:$I$41,MATCH('Waste Estimate from Population'!$A778,'Resin Fractions'!$A$24:$A$41,0),MATCH('Waste Estimate from Population'!E$1,'Resin Fractions'!$A$24:$I$24,0)))*(VLOOKUP($A778,'Waste Per Capita'!$A$3:$C$18,3,FALSE))*$C778</f>
        <v>2730.7894535681125</v>
      </c>
      <c r="F778" s="75">
        <f>(INDEX('Resin Fractions'!$A$24:$I$41,MATCH('Waste Estimate from Population'!$A778,'Resin Fractions'!$A$24:$A$41,0),MATCH('Waste Estimate from Population'!F$1,'Resin Fractions'!$A$24:$I$24,0)))*(VLOOKUP($A778,'Waste Per Capita'!$A$3:$C$18,3,FALSE))*$C778</f>
        <v>3658.9369179472624</v>
      </c>
      <c r="G778" s="75">
        <f>(INDEX('Resin Fractions'!$A$24:$I$41,MATCH('Waste Estimate from Population'!$A778,'Resin Fractions'!$A$24:$A$41,0),MATCH('Waste Estimate from Population'!G$1,'Resin Fractions'!$A$24:$I$24,0)))*(VLOOKUP($A778,'Waste Per Capita'!$A$3:$C$18,3,FALSE))*$C778</f>
        <v>5742.3970815183447</v>
      </c>
      <c r="H778" s="75">
        <f>(INDEX('Resin Fractions'!$A$24:$I$41,MATCH('Waste Estimate from Population'!$A778,'Resin Fractions'!$A$24:$A$41,0),MATCH('Waste Estimate from Population'!H$1,'Resin Fractions'!$A$24:$I$24,0)))*(VLOOKUP($A778,'Waste Per Capita'!$A$3:$C$18,3,FALSE))*$C778</f>
        <v>329.13579159751322</v>
      </c>
      <c r="I778" s="75">
        <f>(INDEX('Resin Fractions'!$A$24:$I$41,MATCH('Waste Estimate from Population'!$A778,'Resin Fractions'!$A$24:$A$41,0),MATCH('Waste Estimate from Population'!I$1,'Resin Fractions'!$A$24:$I$24,0)))*(VLOOKUP($A778,'Waste Per Capita'!$A$3:$C$18,3,FALSE))*$C778</f>
        <v>951.72194697091641</v>
      </c>
      <c r="J778" s="75">
        <f>(INDEX('Resin Fractions'!$A$24:$I$41,MATCH('Waste Estimate from Population'!$A778,'Resin Fractions'!$A$24:$A$41,0),MATCH('Waste Estimate from Population'!J$1,'Resin Fractions'!$A$24:$I$24,0)))*(VLOOKUP($A778,'Waste Per Capita'!$A$3:$C$18,3,FALSE))*$C778</f>
        <v>1856.2975500662656</v>
      </c>
      <c r="K778" s="75">
        <f>(INDEX('Resin Fractions'!$A$24:$I$41,MATCH('Waste Estimate from Population'!$A778,'Resin Fractions'!$A$24:$A$41,0),MATCH('Waste Estimate from Population'!K$1,'Resin Fractions'!$A$24:$I$24,0)))*(VLOOKUP($A778,'Waste Per Capita'!$A$3:$C$18,3,FALSE))*$C778</f>
        <v>16687.951481222619</v>
      </c>
    </row>
    <row r="779" spans="1:11" x14ac:dyDescent="0.2">
      <c r="A779" s="13">
        <v>2007</v>
      </c>
      <c r="B779" s="68" t="s">
        <v>93</v>
      </c>
      <c r="C779" s="72">
        <v>893088</v>
      </c>
      <c r="D779" s="75">
        <f>(INDEX('Resin Fractions'!$A$24:$I$41,MATCH('Waste Estimate from Population'!$A779,'Resin Fractions'!$A$24:$A$41,0),MATCH('Waste Estimate from Population'!D$1,'Resin Fractions'!$A$24:$I$24,0)))*(VLOOKUP($A779,'Waste Per Capita'!$A$3:$C$18,3,FALSE))*$C779</f>
        <v>7189.6292239679997</v>
      </c>
      <c r="E779" s="75">
        <f>(INDEX('Resin Fractions'!$A$24:$I$41,MATCH('Waste Estimate from Population'!$A779,'Resin Fractions'!$A$24:$A$41,0),MATCH('Waste Estimate from Population'!E$1,'Resin Fractions'!$A$24:$I$24,0)))*(VLOOKUP($A779,'Waste Per Capita'!$A$3:$C$18,3,FALSE))*$C779</f>
        <v>13839.247849399286</v>
      </c>
      <c r="F779" s="75">
        <f>(INDEX('Resin Fractions'!$A$24:$I$41,MATCH('Waste Estimate from Population'!$A779,'Resin Fractions'!$A$24:$A$41,0),MATCH('Waste Estimate from Population'!F$1,'Resin Fractions'!$A$24:$I$24,0)))*(VLOOKUP($A779,'Waste Per Capita'!$A$3:$C$18,3,FALSE))*$C779</f>
        <v>18542.965590637501</v>
      </c>
      <c r="G779" s="75">
        <f>(INDEX('Resin Fractions'!$A$24:$I$41,MATCH('Waste Estimate from Population'!$A779,'Resin Fractions'!$A$24:$A$41,0),MATCH('Waste Estimate from Population'!G$1,'Resin Fractions'!$A$24:$I$24,0)))*(VLOOKUP($A779,'Waste Per Capita'!$A$3:$C$18,3,FALSE))*$C779</f>
        <v>29101.641782365004</v>
      </c>
      <c r="H779" s="75">
        <f>(INDEX('Resin Fractions'!$A$24:$I$41,MATCH('Waste Estimate from Population'!$A779,'Resin Fractions'!$A$24:$A$41,0),MATCH('Waste Estimate from Population'!H$1,'Resin Fractions'!$A$24:$I$24,0)))*(VLOOKUP($A779,'Waste Per Capita'!$A$3:$C$18,3,FALSE))*$C779</f>
        <v>1668.0128122197627</v>
      </c>
      <c r="I779" s="75">
        <f>(INDEX('Resin Fractions'!$A$24:$I$41,MATCH('Waste Estimate from Population'!$A779,'Resin Fractions'!$A$24:$A$41,0),MATCH('Waste Estimate from Population'!I$1,'Resin Fractions'!$A$24:$I$24,0)))*(VLOOKUP($A779,'Waste Per Capita'!$A$3:$C$18,3,FALSE))*$C779</f>
        <v>4823.1898254307634</v>
      </c>
      <c r="J779" s="75">
        <f>(INDEX('Resin Fractions'!$A$24:$I$41,MATCH('Waste Estimate from Population'!$A779,'Resin Fractions'!$A$24:$A$41,0),MATCH('Waste Estimate from Population'!J$1,'Resin Fractions'!$A$24:$I$24,0)))*(VLOOKUP($A779,'Waste Per Capita'!$A$3:$C$18,3,FALSE))*$C779</f>
        <v>9407.4487668878664</v>
      </c>
      <c r="K779" s="75">
        <f>(INDEX('Resin Fractions'!$A$24:$I$41,MATCH('Waste Estimate from Population'!$A779,'Resin Fractions'!$A$24:$A$41,0),MATCH('Waste Estimate from Population'!K$1,'Resin Fractions'!$A$24:$I$24,0)))*(VLOOKUP($A779,'Waste Per Capita'!$A$3:$C$18,3,FALSE))*$C779</f>
        <v>84572.135850908177</v>
      </c>
    </row>
    <row r="780" spans="1:11" x14ac:dyDescent="0.2">
      <c r="A780" s="13">
        <v>2007</v>
      </c>
      <c r="B780" s="68" t="s">
        <v>94</v>
      </c>
      <c r="C780" s="72">
        <v>27872</v>
      </c>
      <c r="D780" s="75">
        <f>(INDEX('Resin Fractions'!$A$24:$I$41,MATCH('Waste Estimate from Population'!$A780,'Resin Fractions'!$A$24:$A$41,0),MATCH('Waste Estimate from Population'!D$1,'Resin Fractions'!$A$24:$I$24,0)))*(VLOOKUP($A780,'Waste Per Capita'!$A$3:$C$18,3,FALSE))*$C780</f>
        <v>224.37805202895581</v>
      </c>
      <c r="E780" s="75">
        <f>(INDEX('Resin Fractions'!$A$24:$I$41,MATCH('Waste Estimate from Population'!$A780,'Resin Fractions'!$A$24:$A$41,0),MATCH('Waste Estimate from Population'!E$1,'Resin Fractions'!$A$24:$I$24,0)))*(VLOOKUP($A780,'Waste Per Capita'!$A$3:$C$18,3,FALSE))*$C780</f>
        <v>431.90314510827255</v>
      </c>
      <c r="F780" s="75">
        <f>(INDEX('Resin Fractions'!$A$24:$I$41,MATCH('Waste Estimate from Population'!$A780,'Resin Fractions'!$A$24:$A$41,0),MATCH('Waste Estimate from Population'!F$1,'Resin Fractions'!$A$24:$I$24,0)))*(VLOOKUP($A780,'Waste Per Capita'!$A$3:$C$18,3,FALSE))*$C780</f>
        <v>578.6994528447907</v>
      </c>
      <c r="G780" s="75">
        <f>(INDEX('Resin Fractions'!$A$24:$I$41,MATCH('Waste Estimate from Population'!$A780,'Resin Fractions'!$A$24:$A$41,0),MATCH('Waste Estimate from Population'!G$1,'Resin Fractions'!$A$24:$I$24,0)))*(VLOOKUP($A780,'Waste Per Capita'!$A$3:$C$18,3,FALSE))*$C780</f>
        <v>908.22064539897235</v>
      </c>
      <c r="H780" s="75">
        <f>(INDEX('Resin Fractions'!$A$24:$I$41,MATCH('Waste Estimate from Population'!$A780,'Resin Fractions'!$A$24:$A$41,0),MATCH('Waste Estimate from Population'!H$1,'Resin Fractions'!$A$24:$I$24,0)))*(VLOOKUP($A780,'Waste Per Capita'!$A$3:$C$18,3,FALSE))*$C780</f>
        <v>52.056295798610243</v>
      </c>
      <c r="I780" s="75">
        <f>(INDEX('Resin Fractions'!$A$24:$I$41,MATCH('Waste Estimate from Population'!$A780,'Resin Fractions'!$A$24:$A$41,0),MATCH('Waste Estimate from Population'!I$1,'Resin Fractions'!$A$24:$I$24,0)))*(VLOOKUP($A780,'Waste Per Capita'!$A$3:$C$18,3,FALSE))*$C780</f>
        <v>150.52486072414615</v>
      </c>
      <c r="J780" s="75">
        <f>(INDEX('Resin Fractions'!$A$24:$I$41,MATCH('Waste Estimate from Population'!$A780,'Resin Fractions'!$A$24:$A$41,0),MATCH('Waste Estimate from Population'!J$1,'Resin Fractions'!$A$24:$I$24,0)))*(VLOOKUP($A780,'Waste Per Capita'!$A$3:$C$18,3,FALSE))*$C780</f>
        <v>293.59303006053</v>
      </c>
      <c r="K780" s="75">
        <f>(INDEX('Resin Fractions'!$A$24:$I$41,MATCH('Waste Estimate from Population'!$A780,'Resin Fractions'!$A$24:$A$41,0),MATCH('Waste Estimate from Population'!K$1,'Resin Fractions'!$A$24:$I$24,0)))*(VLOOKUP($A780,'Waste Per Capita'!$A$3:$C$18,3,FALSE))*$C780</f>
        <v>2639.3754819642777</v>
      </c>
    </row>
    <row r="781" spans="1:11" x14ac:dyDescent="0.2">
      <c r="A781" s="13">
        <v>2007</v>
      </c>
      <c r="B781" s="68" t="s">
        <v>95</v>
      </c>
      <c r="C781" s="72">
        <v>132443</v>
      </c>
      <c r="D781" s="75">
        <f>(INDEX('Resin Fractions'!$A$24:$I$41,MATCH('Waste Estimate from Population'!$A781,'Resin Fractions'!$A$24:$A$41,0),MATCH('Waste Estimate from Population'!D$1,'Resin Fractions'!$A$24:$I$24,0)))*(VLOOKUP($A781,'Waste Per Capita'!$A$3:$C$18,3,FALSE))*$C781</f>
        <v>1066.2063126030064</v>
      </c>
      <c r="E781" s="75">
        <f>(INDEX('Resin Fractions'!$A$24:$I$41,MATCH('Waste Estimate from Population'!$A781,'Resin Fractions'!$A$24:$A$41,0),MATCH('Waste Estimate from Population'!E$1,'Resin Fractions'!$A$24:$I$24,0)))*(VLOOKUP($A781,'Waste Per Capita'!$A$3:$C$18,3,FALSE))*$C781</f>
        <v>2052.330232763165</v>
      </c>
      <c r="F781" s="75">
        <f>(INDEX('Resin Fractions'!$A$24:$I$41,MATCH('Waste Estimate from Population'!$A781,'Resin Fractions'!$A$24:$A$41,0),MATCH('Waste Estimate from Population'!F$1,'Resin Fractions'!$A$24:$I$24,0)))*(VLOOKUP($A781,'Waste Per Capita'!$A$3:$C$18,3,FALSE))*$C781</f>
        <v>2749.8813014180046</v>
      </c>
      <c r="G781" s="75">
        <f>(INDEX('Resin Fractions'!$A$24:$I$41,MATCH('Waste Estimate from Population'!$A781,'Resin Fractions'!$A$24:$A$41,0),MATCH('Waste Estimate from Population'!G$1,'Resin Fractions'!$A$24:$I$24,0)))*(VLOOKUP($A781,'Waste Per Capita'!$A$3:$C$18,3,FALSE))*$C781</f>
        <v>4315.7099217342175</v>
      </c>
      <c r="H781" s="75">
        <f>(INDEX('Resin Fractions'!$A$24:$I$41,MATCH('Waste Estimate from Population'!$A781,'Resin Fractions'!$A$24:$A$41,0),MATCH('Waste Estimate from Population'!H$1,'Resin Fractions'!$A$24:$I$24,0)))*(VLOOKUP($A781,'Waste Per Capita'!$A$3:$C$18,3,FALSE))*$C781</f>
        <v>247.36265730680742</v>
      </c>
      <c r="I781" s="75">
        <f>(INDEX('Resin Fractions'!$A$24:$I$41,MATCH('Waste Estimate from Population'!$A781,'Resin Fractions'!$A$24:$A$41,0),MATCH('Waste Estimate from Population'!I$1,'Resin Fractions'!$A$24:$I$24,0)))*(VLOOKUP($A781,'Waste Per Capita'!$A$3:$C$18,3,FALSE))*$C781</f>
        <v>715.26851782750032</v>
      </c>
      <c r="J781" s="75">
        <f>(INDEX('Resin Fractions'!$A$24:$I$41,MATCH('Waste Estimate from Population'!$A781,'Resin Fractions'!$A$24:$A$41,0),MATCH('Waste Estimate from Population'!J$1,'Resin Fractions'!$A$24:$I$24,0)))*(VLOOKUP($A781,'Waste Per Capita'!$A$3:$C$18,3,FALSE))*$C781</f>
        <v>1395.1041073588824</v>
      </c>
      <c r="K781" s="75">
        <f>(INDEX('Resin Fractions'!$A$24:$I$41,MATCH('Waste Estimate from Population'!$A781,'Resin Fractions'!$A$24:$A$41,0),MATCH('Waste Estimate from Population'!K$1,'Resin Fractions'!$A$24:$I$24,0)))*(VLOOKUP($A781,'Waste Per Capita'!$A$3:$C$18,3,FALSE))*$C781</f>
        <v>12541.863051011584</v>
      </c>
    </row>
    <row r="782" spans="1:11" x14ac:dyDescent="0.2">
      <c r="A782" s="13">
        <v>2007</v>
      </c>
      <c r="B782" s="68" t="s">
        <v>96</v>
      </c>
      <c r="C782" s="72">
        <v>164707</v>
      </c>
      <c r="D782" s="75">
        <f>(INDEX('Resin Fractions'!$A$24:$I$41,MATCH('Waste Estimate from Population'!$A782,'Resin Fractions'!$A$24:$A$41,0),MATCH('Waste Estimate from Population'!D$1,'Resin Fractions'!$A$24:$I$24,0)))*(VLOOKUP($A782,'Waste Per Capita'!$A$3:$C$18,3,FALSE))*$C782</f>
        <v>1325.9412964815308</v>
      </c>
      <c r="E782" s="75">
        <f>(INDEX('Resin Fractions'!$A$24:$I$41,MATCH('Waste Estimate from Population'!$A782,'Resin Fractions'!$A$24:$A$41,0),MATCH('Waste Estimate from Population'!E$1,'Resin Fractions'!$A$24:$I$24,0)))*(VLOOKUP($A782,'Waste Per Capita'!$A$3:$C$18,3,FALSE))*$C782</f>
        <v>2552.2915944800602</v>
      </c>
      <c r="F782" s="75">
        <f>(INDEX('Resin Fractions'!$A$24:$I$41,MATCH('Waste Estimate from Population'!$A782,'Resin Fractions'!$A$24:$A$41,0),MATCH('Waste Estimate from Population'!F$1,'Resin Fractions'!$A$24:$I$24,0)))*(VLOOKUP($A782,'Waste Per Capita'!$A$3:$C$18,3,FALSE))*$C782</f>
        <v>3419.7707656324251</v>
      </c>
      <c r="G782" s="75">
        <f>(INDEX('Resin Fractions'!$A$24:$I$41,MATCH('Waste Estimate from Population'!$A782,'Resin Fractions'!$A$24:$A$41,0),MATCH('Waste Estimate from Population'!G$1,'Resin Fractions'!$A$24:$I$24,0)))*(VLOOKUP($A782,'Waste Per Capita'!$A$3:$C$18,3,FALSE))*$C782</f>
        <v>5367.0457032767126</v>
      </c>
      <c r="H782" s="75">
        <f>(INDEX('Resin Fractions'!$A$24:$I$41,MATCH('Waste Estimate from Population'!$A782,'Resin Fractions'!$A$24:$A$41,0),MATCH('Waste Estimate from Population'!H$1,'Resin Fractions'!$A$24:$I$24,0)))*(VLOOKUP($A782,'Waste Per Capita'!$A$3:$C$18,3,FALSE))*$C782</f>
        <v>307.62185390720788</v>
      </c>
      <c r="I782" s="75">
        <f>(INDEX('Resin Fractions'!$A$24:$I$41,MATCH('Waste Estimate from Population'!$A782,'Resin Fractions'!$A$24:$A$41,0),MATCH('Waste Estimate from Population'!I$1,'Resin Fractions'!$A$24:$I$24,0)))*(VLOOKUP($A782,'Waste Per Capita'!$A$3:$C$18,3,FALSE))*$C782</f>
        <v>889.51270936035951</v>
      </c>
      <c r="J782" s="75">
        <f>(INDEX('Resin Fractions'!$A$24:$I$41,MATCH('Waste Estimate from Population'!$A782,'Resin Fractions'!$A$24:$A$41,0),MATCH('Waste Estimate from Population'!J$1,'Resin Fractions'!$A$24:$I$24,0)))*(VLOOKUP($A782,'Waste Per Capita'!$A$3:$C$18,3,FALSE))*$C782</f>
        <v>1734.9607922710861</v>
      </c>
      <c r="K782" s="75">
        <f>(INDEX('Resin Fractions'!$A$24:$I$41,MATCH('Waste Estimate from Population'!$A782,'Resin Fractions'!$A$24:$A$41,0),MATCH('Waste Estimate from Population'!K$1,'Resin Fractions'!$A$24:$I$24,0)))*(VLOOKUP($A782,'Waste Per Capita'!$A$3:$C$18,3,FALSE))*$C782</f>
        <v>15597.144715409382</v>
      </c>
    </row>
    <row r="783" spans="1:11" x14ac:dyDescent="0.2">
      <c r="A783" s="13">
        <v>2007</v>
      </c>
      <c r="B783" s="68" t="s">
        <v>97</v>
      </c>
      <c r="C783" s="72">
        <v>18434</v>
      </c>
      <c r="D783" s="75">
        <f>(INDEX('Resin Fractions'!$A$24:$I$41,MATCH('Waste Estimate from Population'!$A783,'Resin Fractions'!$A$24:$A$41,0),MATCH('Waste Estimate from Population'!D$1,'Resin Fractions'!$A$24:$I$24,0)))*(VLOOKUP($A783,'Waste Per Capita'!$A$3:$C$18,3,FALSE))*$C783</f>
        <v>148.39929000795678</v>
      </c>
      <c r="E783" s="75">
        <f>(INDEX('Resin Fractions'!$A$24:$I$41,MATCH('Waste Estimate from Population'!$A783,'Resin Fractions'!$A$24:$A$41,0),MATCH('Waste Estimate from Population'!E$1,'Resin Fractions'!$A$24:$I$24,0)))*(VLOOKUP($A783,'Waste Per Capita'!$A$3:$C$18,3,FALSE))*$C783</f>
        <v>285.65235996433324</v>
      </c>
      <c r="F783" s="75">
        <f>(INDEX('Resin Fractions'!$A$24:$I$41,MATCH('Waste Estimate from Population'!$A783,'Resin Fractions'!$A$24:$A$41,0),MATCH('Waste Estimate from Population'!F$1,'Resin Fractions'!$A$24:$I$24,0)))*(VLOOKUP($A783,'Waste Per Capita'!$A$3:$C$18,3,FALSE))*$C783</f>
        <v>382.74058961469837</v>
      </c>
      <c r="G783" s="75">
        <f>(INDEX('Resin Fractions'!$A$24:$I$41,MATCH('Waste Estimate from Population'!$A783,'Resin Fractions'!$A$24:$A$41,0),MATCH('Waste Estimate from Population'!G$1,'Resin Fractions'!$A$24:$I$24,0)))*(VLOOKUP($A783,'Waste Per Capita'!$A$3:$C$18,3,FALSE))*$C783</f>
        <v>600.67951267525314</v>
      </c>
      <c r="H783" s="75">
        <f>(INDEX('Resin Fractions'!$A$24:$I$41,MATCH('Waste Estimate from Population'!$A783,'Resin Fractions'!$A$24:$A$41,0),MATCH('Waste Estimate from Population'!H$1,'Resin Fractions'!$A$24:$I$24,0)))*(VLOOKUP($A783,'Waste Per Capita'!$A$3:$C$18,3,FALSE))*$C783</f>
        <v>34.429023993670391</v>
      </c>
      <c r="I783" s="75">
        <f>(INDEX('Resin Fractions'!$A$24:$I$41,MATCH('Waste Estimate from Population'!$A783,'Resin Fractions'!$A$24:$A$41,0),MATCH('Waste Estimate from Population'!I$1,'Resin Fractions'!$A$24:$I$24,0)))*(VLOOKUP($A783,'Waste Per Capita'!$A$3:$C$18,3,FALSE))*$C783</f>
        <v>99.554222251324276</v>
      </c>
      <c r="J783" s="75">
        <f>(INDEX('Resin Fractions'!$A$24:$I$41,MATCH('Waste Estimate from Population'!$A783,'Resin Fractions'!$A$24:$A$41,0),MATCH('Waste Estimate from Population'!J$1,'Resin Fractions'!$A$24:$I$24,0)))*(VLOOKUP($A783,'Waste Per Capita'!$A$3:$C$18,3,FALSE))*$C783</f>
        <v>194.17673350085425</v>
      </c>
      <c r="K783" s="75">
        <f>(INDEX('Resin Fractions'!$A$24:$I$41,MATCH('Waste Estimate from Population'!$A783,'Resin Fractions'!$A$24:$A$41,0),MATCH('Waste Estimate from Population'!K$1,'Resin Fractions'!$A$24:$I$24,0)))*(VLOOKUP($A783,'Waste Per Capita'!$A$3:$C$18,3,FALSE))*$C783</f>
        <v>1745.6317320080905</v>
      </c>
    </row>
    <row r="784" spans="1:11" x14ac:dyDescent="0.2">
      <c r="A784" s="13">
        <v>2007</v>
      </c>
      <c r="B784" s="68" t="s">
        <v>98</v>
      </c>
      <c r="C784" s="72">
        <v>795982</v>
      </c>
      <c r="D784" s="75">
        <f>(INDEX('Resin Fractions'!$A$24:$I$41,MATCH('Waste Estimate from Population'!$A784,'Resin Fractions'!$A$24:$A$41,0),MATCH('Waste Estimate from Population'!D$1,'Resin Fractions'!$A$24:$I$24,0)))*(VLOOKUP($A784,'Waste Per Capita'!$A$3:$C$18,3,FALSE))*$C784</f>
        <v>6407.8964771136734</v>
      </c>
      <c r="E784" s="75">
        <f>(INDEX('Resin Fractions'!$A$24:$I$41,MATCH('Waste Estimate from Population'!$A784,'Resin Fractions'!$A$24:$A$41,0),MATCH('Waste Estimate from Population'!E$1,'Resin Fractions'!$A$24:$I$24,0)))*(VLOOKUP($A784,'Waste Per Capita'!$A$3:$C$18,3,FALSE))*$C784</f>
        <v>12334.49803564771</v>
      </c>
      <c r="F784" s="75">
        <f>(INDEX('Resin Fractions'!$A$24:$I$41,MATCH('Waste Estimate from Population'!$A784,'Resin Fractions'!$A$24:$A$41,0),MATCH('Waste Estimate from Population'!F$1,'Resin Fractions'!$A$24:$I$24,0)))*(VLOOKUP($A784,'Waste Per Capita'!$A$3:$C$18,3,FALSE))*$C784</f>
        <v>16526.777693538399</v>
      </c>
      <c r="G784" s="75">
        <f>(INDEX('Resin Fractions'!$A$24:$I$41,MATCH('Waste Estimate from Population'!$A784,'Resin Fractions'!$A$24:$A$41,0),MATCH('Waste Estimate from Population'!G$1,'Resin Fractions'!$A$24:$I$24,0)))*(VLOOKUP($A784,'Waste Per Capita'!$A$3:$C$18,3,FALSE))*$C784</f>
        <v>25937.402617894833</v>
      </c>
      <c r="H784" s="75">
        <f>(INDEX('Resin Fractions'!$A$24:$I$41,MATCH('Waste Estimate from Population'!$A784,'Resin Fractions'!$A$24:$A$41,0),MATCH('Waste Estimate from Population'!H$1,'Resin Fractions'!$A$24:$I$24,0)))*(VLOOKUP($A784,'Waste Per Capita'!$A$3:$C$18,3,FALSE))*$C784</f>
        <v>1486.6487673065938</v>
      </c>
      <c r="I784" s="75">
        <f>(INDEX('Resin Fractions'!$A$24:$I$41,MATCH('Waste Estimate from Population'!$A784,'Resin Fractions'!$A$24:$A$41,0),MATCH('Waste Estimate from Population'!I$1,'Resin Fractions'!$A$24:$I$24,0)))*(VLOOKUP($A784,'Waste Per Capita'!$A$3:$C$18,3,FALSE))*$C784</f>
        <v>4298.7614698954976</v>
      </c>
      <c r="J784" s="75">
        <f>(INDEX('Resin Fractions'!$A$24:$I$41,MATCH('Waste Estimate from Population'!$A784,'Resin Fractions'!$A$24:$A$41,0),MATCH('Waste Estimate from Population'!J$1,'Resin Fractions'!$A$24:$I$24,0)))*(VLOOKUP($A784,'Waste Per Capita'!$A$3:$C$18,3,FALSE))*$C784</f>
        <v>8384.5711557706927</v>
      </c>
      <c r="K784" s="75">
        <f>(INDEX('Resin Fractions'!$A$24:$I$41,MATCH('Waste Estimate from Population'!$A784,'Resin Fractions'!$A$24:$A$41,0),MATCH('Waste Estimate from Population'!K$1,'Resin Fractions'!$A$24:$I$24,0)))*(VLOOKUP($A784,'Waste Per Capita'!$A$3:$C$18,3,FALSE))*$C784</f>
        <v>75376.556217167396</v>
      </c>
    </row>
    <row r="785" spans="1:11" x14ac:dyDescent="0.2">
      <c r="A785" s="13">
        <v>2007</v>
      </c>
      <c r="B785" s="68" t="s">
        <v>99</v>
      </c>
      <c r="C785" s="72">
        <v>148933</v>
      </c>
      <c r="D785" s="75">
        <f>(INDEX('Resin Fractions'!$A$24:$I$41,MATCH('Waste Estimate from Population'!$A785,'Resin Fractions'!$A$24:$A$41,0),MATCH('Waste Estimate from Population'!D$1,'Resin Fractions'!$A$24:$I$24,0)))*(VLOOKUP($A785,'Waste Per Capita'!$A$3:$C$18,3,FALSE))*$C785</f>
        <v>1198.955813103777</v>
      </c>
      <c r="E785" s="75">
        <f>(INDEX('Resin Fractions'!$A$24:$I$41,MATCH('Waste Estimate from Population'!$A785,'Resin Fractions'!$A$24:$A$41,0),MATCH('Waste Estimate from Population'!E$1,'Resin Fractions'!$A$24:$I$24,0)))*(VLOOKUP($A785,'Waste Per Capita'!$A$3:$C$18,3,FALSE))*$C785</f>
        <v>2307.8584640646654</v>
      </c>
      <c r="F785" s="75">
        <f>(INDEX('Resin Fractions'!$A$24:$I$41,MATCH('Waste Estimate from Population'!$A785,'Resin Fractions'!$A$24:$A$41,0),MATCH('Waste Estimate from Population'!F$1,'Resin Fractions'!$A$24:$I$24,0)))*(VLOOKUP($A785,'Waste Per Capita'!$A$3:$C$18,3,FALSE))*$C785</f>
        <v>3092.2590991149978</v>
      </c>
      <c r="G785" s="75">
        <f>(INDEX('Resin Fractions'!$A$24:$I$41,MATCH('Waste Estimate from Population'!$A785,'Resin Fractions'!$A$24:$A$41,0),MATCH('Waste Estimate from Population'!G$1,'Resin Fractions'!$A$24:$I$24,0)))*(VLOOKUP($A785,'Waste Per Capita'!$A$3:$C$18,3,FALSE))*$C785</f>
        <v>4853.0433905426644</v>
      </c>
      <c r="H785" s="75">
        <f>(INDEX('Resin Fractions'!$A$24:$I$41,MATCH('Waste Estimate from Population'!$A785,'Resin Fractions'!$A$24:$A$41,0),MATCH('Waste Estimate from Population'!H$1,'Resin Fractions'!$A$24:$I$24,0)))*(VLOOKUP($A785,'Waste Per Capita'!$A$3:$C$18,3,FALSE))*$C785</f>
        <v>278.16088914230841</v>
      </c>
      <c r="I785" s="75">
        <f>(INDEX('Resin Fractions'!$A$24:$I$41,MATCH('Waste Estimate from Population'!$A785,'Resin Fractions'!$A$24:$A$41,0),MATCH('Waste Estimate from Population'!I$1,'Resin Fractions'!$A$24:$I$24,0)))*(VLOOKUP($A785,'Waste Per Capita'!$A$3:$C$18,3,FALSE))*$C785</f>
        <v>804.3240198848041</v>
      </c>
      <c r="J785" s="75">
        <f>(INDEX('Resin Fractions'!$A$24:$I$41,MATCH('Waste Estimate from Population'!$A785,'Resin Fractions'!$A$24:$A$41,0),MATCH('Waste Estimate from Population'!J$1,'Resin Fractions'!$A$24:$I$24,0)))*(VLOOKUP($A785,'Waste Per Capita'!$A$3:$C$18,3,FALSE))*$C785</f>
        <v>1568.803485433586</v>
      </c>
      <c r="K785" s="75">
        <f>(INDEX('Resin Fractions'!$A$24:$I$41,MATCH('Waste Estimate from Population'!$A785,'Resin Fractions'!$A$24:$A$41,0),MATCH('Waste Estimate from Population'!K$1,'Resin Fractions'!$A$24:$I$24,0)))*(VLOOKUP($A785,'Waste Per Capita'!$A$3:$C$18,3,FALSE))*$C785</f>
        <v>14103.405161286802</v>
      </c>
    </row>
    <row r="786" spans="1:11" x14ac:dyDescent="0.2">
      <c r="A786" s="13">
        <v>2007</v>
      </c>
      <c r="B786" s="68" t="s">
        <v>100</v>
      </c>
      <c r="C786" s="72">
        <v>63890</v>
      </c>
      <c r="D786" s="75">
        <f>(INDEX('Resin Fractions'!$A$24:$I$41,MATCH('Waste Estimate from Population'!$A786,'Resin Fractions'!$A$24:$A$41,0),MATCH('Waste Estimate from Population'!D$1,'Resin Fractions'!$A$24:$I$24,0)))*(VLOOKUP($A786,'Waste Per Capita'!$A$3:$C$18,3,FALSE))*$C786</f>
        <v>514.33387428709761</v>
      </c>
      <c r="E786" s="75">
        <f>(INDEX('Resin Fractions'!$A$24:$I$41,MATCH('Waste Estimate from Population'!$A786,'Resin Fractions'!$A$24:$A$41,0),MATCH('Waste Estimate from Population'!E$1,'Resin Fractions'!$A$24:$I$24,0)))*(VLOOKUP($A786,'Waste Per Capita'!$A$3:$C$18,3,FALSE))*$C786</f>
        <v>990.03630672242866</v>
      </c>
      <c r="F786" s="75">
        <f>(INDEX('Resin Fractions'!$A$24:$I$41,MATCH('Waste Estimate from Population'!$A786,'Resin Fractions'!$A$24:$A$41,0),MATCH('Waste Estimate from Population'!F$1,'Resin Fractions'!$A$24:$I$24,0)))*(VLOOKUP($A786,'Waste Per Capita'!$A$3:$C$18,3,FALSE))*$C786</f>
        <v>1326.5322919867135</v>
      </c>
      <c r="G786" s="75">
        <f>(INDEX('Resin Fractions'!$A$24:$I$41,MATCH('Waste Estimate from Population'!$A786,'Resin Fractions'!$A$24:$A$41,0),MATCH('Waste Estimate from Population'!G$1,'Resin Fractions'!$A$24:$I$24,0)))*(VLOOKUP($A786,'Waste Per Capita'!$A$3:$C$18,3,FALSE))*$C786</f>
        <v>2081.8820692645072</v>
      </c>
      <c r="H786" s="75">
        <f>(INDEX('Resin Fractions'!$A$24:$I$41,MATCH('Waste Estimate from Population'!$A786,'Resin Fractions'!$A$24:$A$41,0),MATCH('Waste Estimate from Population'!H$1,'Resin Fractions'!$A$24:$I$24,0)))*(VLOOKUP($A786,'Waste Per Capita'!$A$3:$C$18,3,FALSE))*$C786</f>
        <v>119.3268060624716</v>
      </c>
      <c r="I786" s="75">
        <f>(INDEX('Resin Fractions'!$A$24:$I$41,MATCH('Waste Estimate from Population'!$A786,'Resin Fractions'!$A$24:$A$41,0),MATCH('Waste Estimate from Population'!I$1,'Resin Fractions'!$A$24:$I$24,0)))*(VLOOKUP($A786,'Waste Per Capita'!$A$3:$C$18,3,FALSE))*$C786</f>
        <v>345.04281543002645</v>
      </c>
      <c r="J786" s="75">
        <f>(INDEX('Resin Fractions'!$A$24:$I$41,MATCH('Waste Estimate from Population'!$A786,'Resin Fractions'!$A$24:$A$41,0),MATCH('Waste Estimate from Population'!J$1,'Resin Fractions'!$A$24:$I$24,0)))*(VLOOKUP($A786,'Waste Per Capita'!$A$3:$C$18,3,FALSE))*$C786</f>
        <v>672.99292087282072</v>
      </c>
      <c r="K786" s="75">
        <f>(INDEX('Resin Fractions'!$A$24:$I$41,MATCH('Waste Estimate from Population'!$A786,'Resin Fractions'!$A$24:$A$41,0),MATCH('Waste Estimate from Population'!K$1,'Resin Fractions'!$A$24:$I$24,0)))*(VLOOKUP($A786,'Waste Per Capita'!$A$3:$C$18,3,FALSE))*$C786</f>
        <v>6050.1470846260654</v>
      </c>
    </row>
    <row r="787" spans="1:11" x14ac:dyDescent="0.2">
      <c r="A787" s="13">
        <v>2007</v>
      </c>
      <c r="B787" s="68" t="s">
        <v>101</v>
      </c>
      <c r="C787" s="72">
        <v>35379</v>
      </c>
      <c r="D787" s="75">
        <f>(INDEX('Resin Fractions'!$A$24:$I$41,MATCH('Waste Estimate from Population'!$A787,'Resin Fractions'!$A$24:$A$41,0),MATCH('Waste Estimate from Population'!D$1,'Resin Fractions'!$A$24:$I$24,0)))*(VLOOKUP($A787,'Waste Per Capita'!$A$3:$C$18,3,FALSE))*$C787</f>
        <v>284.81167848494647</v>
      </c>
      <c r="E787" s="75">
        <f>(INDEX('Resin Fractions'!$A$24:$I$41,MATCH('Waste Estimate from Population'!$A787,'Resin Fractions'!$A$24:$A$41,0),MATCH('Waste Estimate from Population'!E$1,'Resin Fractions'!$A$24:$I$24,0)))*(VLOOKUP($A787,'Waste Per Capita'!$A$3:$C$18,3,FALSE))*$C787</f>
        <v>548.23124895183605</v>
      </c>
      <c r="F787" s="75">
        <f>(INDEX('Resin Fractions'!$A$24:$I$41,MATCH('Waste Estimate from Population'!$A787,'Resin Fractions'!$A$24:$A$41,0),MATCH('Waste Estimate from Population'!F$1,'Resin Fractions'!$A$24:$I$24,0)))*(VLOOKUP($A787,'Waste Per Capita'!$A$3:$C$18,3,FALSE))*$C787</f>
        <v>734.56543994675121</v>
      </c>
      <c r="G787" s="75">
        <f>(INDEX('Resin Fractions'!$A$24:$I$41,MATCH('Waste Estimate from Population'!$A787,'Resin Fractions'!$A$24:$A$41,0),MATCH('Waste Estimate from Population'!G$1,'Resin Fractions'!$A$24:$I$24,0)))*(VLOOKUP($A787,'Waste Per Capita'!$A$3:$C$18,3,FALSE))*$C787</f>
        <v>1152.8393446315386</v>
      </c>
      <c r="H787" s="75">
        <f>(INDEX('Resin Fractions'!$A$24:$I$41,MATCH('Waste Estimate from Population'!$A787,'Resin Fractions'!$A$24:$A$41,0),MATCH('Waste Estimate from Population'!H$1,'Resin Fractions'!$A$24:$I$24,0)))*(VLOOKUP($A787,'Waste Per Capita'!$A$3:$C$18,3,FALSE))*$C787</f>
        <v>66.077055434092699</v>
      </c>
      <c r="I787" s="75">
        <f>(INDEX('Resin Fractions'!$A$24:$I$41,MATCH('Waste Estimate from Population'!$A787,'Resin Fractions'!$A$24:$A$41,0),MATCH('Waste Estimate from Population'!I$1,'Resin Fractions'!$A$24:$I$24,0)))*(VLOOKUP($A787,'Waste Per Capita'!$A$3:$C$18,3,FALSE))*$C787</f>
        <v>191.0669864939569</v>
      </c>
      <c r="J787" s="75">
        <f>(INDEX('Resin Fractions'!$A$24:$I$41,MATCH('Waste Estimate from Population'!$A787,'Resin Fractions'!$A$24:$A$41,0),MATCH('Waste Estimate from Population'!J$1,'Resin Fractions'!$A$24:$I$24,0)))*(VLOOKUP($A787,'Waste Per Capita'!$A$3:$C$18,3,FALSE))*$C787</f>
        <v>372.6689082416579</v>
      </c>
      <c r="K787" s="75">
        <f>(INDEX('Resin Fractions'!$A$24:$I$41,MATCH('Waste Estimate from Population'!$A787,'Resin Fractions'!$A$24:$A$41,0),MATCH('Waste Estimate from Population'!K$1,'Resin Fractions'!$A$24:$I$24,0)))*(VLOOKUP($A787,'Waste Per Capita'!$A$3:$C$18,3,FALSE))*$C787</f>
        <v>3350.2606621847799</v>
      </c>
    </row>
    <row r="788" spans="1:11" x14ac:dyDescent="0.2">
      <c r="A788" s="13">
        <v>2007</v>
      </c>
      <c r="B788" s="68" t="s">
        <v>102</v>
      </c>
      <c r="C788" s="72">
        <v>9780808</v>
      </c>
      <c r="D788" s="75">
        <f>(INDEX('Resin Fractions'!$A$24:$I$41,MATCH('Waste Estimate from Population'!$A788,'Resin Fractions'!$A$24:$A$41,0),MATCH('Waste Estimate from Population'!D$1,'Resin Fractions'!$A$24:$I$24,0)))*(VLOOKUP($A788,'Waste Per Capita'!$A$3:$C$18,3,FALSE))*$C788</f>
        <v>78738.470375618082</v>
      </c>
      <c r="E788" s="75">
        <f>(INDEX('Resin Fractions'!$A$24:$I$41,MATCH('Waste Estimate from Population'!$A788,'Resin Fractions'!$A$24:$A$41,0),MATCH('Waste Estimate from Population'!E$1,'Resin Fractions'!$A$24:$I$24,0)))*(VLOOKUP($A788,'Waste Per Capita'!$A$3:$C$18,3,FALSE))*$C788</f>
        <v>151562.92110003417</v>
      </c>
      <c r="F788" s="75">
        <f>(INDEX('Resin Fractions'!$A$24:$I$41,MATCH('Waste Estimate from Population'!$A788,'Resin Fractions'!$A$24:$A$41,0),MATCH('Waste Estimate from Population'!F$1,'Resin Fractions'!$A$24:$I$24,0)))*(VLOOKUP($A788,'Waste Per Capita'!$A$3:$C$18,3,FALSE))*$C788</f>
        <v>203076.50107562973</v>
      </c>
      <c r="G788" s="75">
        <f>(INDEX('Resin Fractions'!$A$24:$I$41,MATCH('Waste Estimate from Population'!$A788,'Resin Fractions'!$A$24:$A$41,0),MATCH('Waste Estimate from Population'!G$1,'Resin Fractions'!$A$24:$I$24,0)))*(VLOOKUP($A788,'Waste Per Capita'!$A$3:$C$18,3,FALSE))*$C788</f>
        <v>318711.67315884877</v>
      </c>
      <c r="H788" s="75">
        <f>(INDEX('Resin Fractions'!$A$24:$I$41,MATCH('Waste Estimate from Population'!$A788,'Resin Fractions'!$A$24:$A$41,0),MATCH('Waste Estimate from Population'!H$1,'Resin Fractions'!$A$24:$I$24,0)))*(VLOOKUP($A788,'Waste Per Capita'!$A$3:$C$18,3,FALSE))*$C788</f>
        <v>18267.531371893423</v>
      </c>
      <c r="I788" s="75">
        <f>(INDEX('Resin Fractions'!$A$24:$I$41,MATCH('Waste Estimate from Population'!$A788,'Resin Fractions'!$A$24:$A$41,0),MATCH('Waste Estimate from Population'!I$1,'Resin Fractions'!$A$24:$I$24,0)))*(VLOOKUP($A788,'Waste Per Capita'!$A$3:$C$18,3,FALSE))*$C788</f>
        <v>52821.9992095872</v>
      </c>
      <c r="J788" s="75">
        <f>(INDEX('Resin Fractions'!$A$24:$I$41,MATCH('Waste Estimate from Population'!$A788,'Resin Fractions'!$A$24:$A$41,0),MATCH('Waste Estimate from Population'!J$1,'Resin Fractions'!$A$24:$I$24,0)))*(VLOOKUP($A788,'Waste Per Capita'!$A$3:$C$18,3,FALSE))*$C788</f>
        <v>103027.30543772502</v>
      </c>
      <c r="K788" s="75">
        <f>(INDEX('Resin Fractions'!$A$24:$I$41,MATCH('Waste Estimate from Population'!$A788,'Resin Fractions'!$A$24:$A$41,0),MATCH('Waste Estimate from Population'!K$1,'Resin Fractions'!$A$24:$I$24,0)))*(VLOOKUP($A788,'Waste Per Capita'!$A$3:$C$18,3,FALSE))*$C788</f>
        <v>926206.40172933636</v>
      </c>
    </row>
    <row r="789" spans="1:11" x14ac:dyDescent="0.2">
      <c r="A789" s="13">
        <v>2007</v>
      </c>
      <c r="B789" s="68" t="s">
        <v>103</v>
      </c>
      <c r="C789" s="72">
        <v>145163</v>
      </c>
      <c r="D789" s="75">
        <f>(INDEX('Resin Fractions'!$A$24:$I$41,MATCH('Waste Estimate from Population'!$A789,'Resin Fractions'!$A$24:$A$41,0),MATCH('Waste Estimate from Population'!D$1,'Resin Fractions'!$A$24:$I$24,0)))*(VLOOKUP($A789,'Waste Per Capita'!$A$3:$C$18,3,FALSE))*$C789</f>
        <v>1168.6061698722485</v>
      </c>
      <c r="E789" s="75">
        <f>(INDEX('Resin Fractions'!$A$24:$I$41,MATCH('Waste Estimate from Population'!$A789,'Resin Fractions'!$A$24:$A$41,0),MATCH('Waste Estimate from Population'!E$1,'Resin Fractions'!$A$24:$I$24,0)))*(VLOOKUP($A789,'Waste Per Capita'!$A$3:$C$18,3,FALSE))*$C789</f>
        <v>2249.4387289520723</v>
      </c>
      <c r="F789" s="75">
        <f>(INDEX('Resin Fractions'!$A$24:$I$41,MATCH('Waste Estimate from Population'!$A789,'Resin Fractions'!$A$24:$A$41,0),MATCH('Waste Estimate from Population'!F$1,'Resin Fractions'!$A$24:$I$24,0)))*(VLOOKUP($A789,'Waste Per Capita'!$A$3:$C$18,3,FALSE))*$C789</f>
        <v>3013.98352013879</v>
      </c>
      <c r="G789" s="75">
        <f>(INDEX('Resin Fractions'!$A$24:$I$41,MATCH('Waste Estimate from Population'!$A789,'Resin Fractions'!$A$24:$A$41,0),MATCH('Waste Estimate from Population'!G$1,'Resin Fractions'!$A$24:$I$24,0)))*(VLOOKUP($A789,'Waste Per Capita'!$A$3:$C$18,3,FALSE))*$C789</f>
        <v>4730.1963816034386</v>
      </c>
      <c r="H789" s="75">
        <f>(INDEX('Resin Fractions'!$A$24:$I$41,MATCH('Waste Estimate from Population'!$A789,'Resin Fractions'!$A$24:$A$41,0),MATCH('Waste Estimate from Population'!H$1,'Resin Fractions'!$A$24:$I$24,0)))*(VLOOKUP($A789,'Waste Per Capita'!$A$3:$C$18,3,FALSE))*$C789</f>
        <v>271.11969241581727</v>
      </c>
      <c r="I789" s="75">
        <f>(INDEX('Resin Fractions'!$A$24:$I$41,MATCH('Waste Estimate from Population'!$A789,'Resin Fractions'!$A$24:$A$41,0),MATCH('Waste Estimate from Population'!I$1,'Resin Fractions'!$A$24:$I$24,0)))*(VLOOKUP($A789,'Waste Per Capita'!$A$3:$C$18,3,FALSE))*$C789</f>
        <v>783.96384749207914</v>
      </c>
      <c r="J789" s="75">
        <f>(INDEX('Resin Fractions'!$A$24:$I$41,MATCH('Waste Estimate from Population'!$A789,'Resin Fractions'!$A$24:$A$41,0),MATCH('Waste Estimate from Population'!J$1,'Resin Fractions'!$A$24:$I$24,0)))*(VLOOKUP($A789,'Waste Per Capita'!$A$3:$C$18,3,FALSE))*$C789</f>
        <v>1529.0917416287568</v>
      </c>
      <c r="K789" s="75">
        <f>(INDEX('Resin Fractions'!$A$24:$I$41,MATCH('Waste Estimate from Population'!$A789,'Resin Fractions'!$A$24:$A$41,0),MATCH('Waste Estimate from Population'!K$1,'Resin Fractions'!$A$24:$I$24,0)))*(VLOOKUP($A789,'Waste Per Capita'!$A$3:$C$18,3,FALSE))*$C789</f>
        <v>13746.400082103202</v>
      </c>
    </row>
    <row r="790" spans="1:11" x14ac:dyDescent="0.2">
      <c r="A790" s="13">
        <v>2007</v>
      </c>
      <c r="B790" s="68" t="s">
        <v>104</v>
      </c>
      <c r="C790" s="72">
        <v>248025</v>
      </c>
      <c r="D790" s="75">
        <f>(INDEX('Resin Fractions'!$A$24:$I$41,MATCH('Waste Estimate from Population'!$A790,'Resin Fractions'!$A$24:$A$41,0),MATCH('Waste Estimate from Population'!D$1,'Resin Fractions'!$A$24:$I$24,0)))*(VLOOKUP($A790,'Waste Per Capita'!$A$3:$C$18,3,FALSE))*$C790</f>
        <v>1996.6764622015558</v>
      </c>
      <c r="E790" s="75">
        <f>(INDEX('Resin Fractions'!$A$24:$I$41,MATCH('Waste Estimate from Population'!$A790,'Resin Fractions'!$A$24:$A$41,0),MATCH('Waste Estimate from Population'!E$1,'Resin Fractions'!$A$24:$I$24,0)))*(VLOOKUP($A790,'Waste Per Capita'!$A$3:$C$18,3,FALSE))*$C790</f>
        <v>3843.3832364193204</v>
      </c>
      <c r="F790" s="75">
        <f>(INDEX('Resin Fractions'!$A$24:$I$41,MATCH('Waste Estimate from Population'!$A790,'Resin Fractions'!$A$24:$A$41,0),MATCH('Waste Estimate from Population'!F$1,'Resin Fractions'!$A$24:$I$24,0)))*(VLOOKUP($A790,'Waste Per Capita'!$A$3:$C$18,3,FALSE))*$C790</f>
        <v>5149.681823759659</v>
      </c>
      <c r="G790" s="75">
        <f>(INDEX('Resin Fractions'!$A$24:$I$41,MATCH('Waste Estimate from Population'!$A790,'Resin Fractions'!$A$24:$A$41,0),MATCH('Waste Estimate from Population'!G$1,'Resin Fractions'!$A$24:$I$24,0)))*(VLOOKUP($A790,'Waste Per Capita'!$A$3:$C$18,3,FALSE))*$C790</f>
        <v>8081.9971862471339</v>
      </c>
      <c r="H790" s="75">
        <f>(INDEX('Resin Fractions'!$A$24:$I$41,MATCH('Waste Estimate from Population'!$A790,'Resin Fractions'!$A$24:$A$41,0),MATCH('Waste Estimate from Population'!H$1,'Resin Fractions'!$A$24:$I$24,0)))*(VLOOKUP($A790,'Waste Per Capita'!$A$3:$C$18,3,FALSE))*$C790</f>
        <v>463.23416925410112</v>
      </c>
      <c r="I790" s="75">
        <f>(INDEX('Resin Fractions'!$A$24:$I$41,MATCH('Waste Estimate from Population'!$A790,'Resin Fractions'!$A$24:$A$41,0),MATCH('Waste Estimate from Population'!I$1,'Resin Fractions'!$A$24:$I$24,0)))*(VLOOKUP($A790,'Waste Per Capita'!$A$3:$C$18,3,FALSE))*$C790</f>
        <v>1339.4779198158133</v>
      </c>
      <c r="J790" s="75">
        <f>(INDEX('Resin Fractions'!$A$24:$I$41,MATCH('Waste Estimate from Population'!$A790,'Resin Fractions'!$A$24:$A$41,0),MATCH('Waste Estimate from Population'!J$1,'Resin Fractions'!$A$24:$I$24,0)))*(VLOOKUP($A790,'Waste Per Capita'!$A$3:$C$18,3,FALSE))*$C790</f>
        <v>2612.6008639768565</v>
      </c>
      <c r="K790" s="75">
        <f>(INDEX('Resin Fractions'!$A$24:$I$41,MATCH('Waste Estimate from Population'!$A790,'Resin Fractions'!$A$24:$A$41,0),MATCH('Waste Estimate from Population'!K$1,'Resin Fractions'!$A$24:$I$24,0)))*(VLOOKUP($A790,'Waste Per Capita'!$A$3:$C$18,3,FALSE))*$C790</f>
        <v>23487.051661674439</v>
      </c>
    </row>
    <row r="791" spans="1:11" x14ac:dyDescent="0.2">
      <c r="A791" s="13">
        <v>2007</v>
      </c>
      <c r="B791" s="68" t="s">
        <v>105</v>
      </c>
      <c r="C791" s="72">
        <v>18310</v>
      </c>
      <c r="D791" s="75">
        <f>(INDEX('Resin Fractions'!$A$24:$I$41,MATCH('Waste Estimate from Population'!$A791,'Resin Fractions'!$A$24:$A$41,0),MATCH('Waste Estimate from Population'!D$1,'Resin Fractions'!$A$24:$I$24,0)))*(VLOOKUP($A791,'Waste Per Capita'!$A$3:$C$18,3,FALSE))*$C791</f>
        <v>147.40105240564657</v>
      </c>
      <c r="E791" s="75">
        <f>(INDEX('Resin Fractions'!$A$24:$I$41,MATCH('Waste Estimate from Population'!$A791,'Resin Fractions'!$A$24:$A$41,0),MATCH('Waste Estimate from Population'!E$1,'Resin Fractions'!$A$24:$I$24,0)))*(VLOOKUP($A791,'Waste Per Capita'!$A$3:$C$18,3,FALSE))*$C791</f>
        <v>283.73086204551055</v>
      </c>
      <c r="F791" s="75">
        <f>(INDEX('Resin Fractions'!$A$24:$I$41,MATCH('Waste Estimate from Population'!$A791,'Resin Fractions'!$A$24:$A$41,0),MATCH('Waste Estimate from Population'!F$1,'Resin Fractions'!$A$24:$I$24,0)))*(VLOOKUP($A791,'Waste Per Capita'!$A$3:$C$18,3,FALSE))*$C791</f>
        <v>380.16600823723155</v>
      </c>
      <c r="G791" s="75">
        <f>(INDEX('Resin Fractions'!$A$24:$I$41,MATCH('Waste Estimate from Population'!$A791,'Resin Fractions'!$A$24:$A$41,0),MATCH('Waste Estimate from Population'!G$1,'Resin Fractions'!$A$24:$I$24,0)))*(VLOOKUP($A791,'Waste Per Capita'!$A$3:$C$18,3,FALSE))*$C791</f>
        <v>596.63892139979851</v>
      </c>
      <c r="H791" s="75">
        <f>(INDEX('Resin Fractions'!$A$24:$I$41,MATCH('Waste Estimate from Population'!$A791,'Resin Fractions'!$A$24:$A$41,0),MATCH('Waste Estimate from Population'!H$1,'Resin Fractions'!$A$24:$I$24,0)))*(VLOOKUP($A791,'Waste Per Capita'!$A$3:$C$18,3,FALSE))*$C791</f>
        <v>34.197430255186333</v>
      </c>
      <c r="I791" s="75">
        <f>(INDEX('Resin Fractions'!$A$24:$I$41,MATCH('Waste Estimate from Population'!$A791,'Resin Fractions'!$A$24:$A$41,0),MATCH('Waste Estimate from Population'!I$1,'Resin Fractions'!$A$24:$I$24,0)))*(VLOOKUP($A791,'Waste Per Capita'!$A$3:$C$18,3,FALSE))*$C791</f>
        <v>98.884550798619259</v>
      </c>
      <c r="J791" s="75">
        <f>(INDEX('Resin Fractions'!$A$24:$I$41,MATCH('Waste Estimate from Population'!$A791,'Resin Fractions'!$A$24:$A$41,0),MATCH('Waste Estimate from Population'!J$1,'Resin Fractions'!$A$24:$I$24,0)))*(VLOOKUP($A791,'Waste Per Capita'!$A$3:$C$18,3,FALSE))*$C791</f>
        <v>192.87056473910388</v>
      </c>
      <c r="K791" s="75">
        <f>(INDEX('Resin Fractions'!$A$24:$I$41,MATCH('Waste Estimate from Population'!$A791,'Resin Fractions'!$A$24:$A$41,0),MATCH('Waste Estimate from Population'!K$1,'Resin Fractions'!$A$24:$I$24,0)))*(VLOOKUP($A791,'Waste Per Capita'!$A$3:$C$18,3,FALSE))*$C791</f>
        <v>1733.8893898810966</v>
      </c>
    </row>
    <row r="792" spans="1:11" x14ac:dyDescent="0.2">
      <c r="A792" s="13">
        <v>2007</v>
      </c>
      <c r="B792" s="68" t="s">
        <v>106</v>
      </c>
      <c r="C792" s="72">
        <v>87617</v>
      </c>
      <c r="D792" s="75">
        <f>(INDEX('Resin Fractions'!$A$24:$I$41,MATCH('Waste Estimate from Population'!$A792,'Resin Fractions'!$A$24:$A$41,0),MATCH('Waste Estimate from Population'!D$1,'Resin Fractions'!$A$24:$I$24,0)))*(VLOOKUP($A792,'Waste Per Capita'!$A$3:$C$18,3,FALSE))*$C792</f>
        <v>705.34341936786097</v>
      </c>
      <c r="E792" s="75">
        <f>(INDEX('Resin Fractions'!$A$24:$I$41,MATCH('Waste Estimate from Population'!$A792,'Resin Fractions'!$A$24:$A$41,0),MATCH('Waste Estimate from Population'!E$1,'Resin Fractions'!$A$24:$I$24,0)))*(VLOOKUP($A792,'Waste Per Capita'!$A$3:$C$18,3,FALSE))*$C792</f>
        <v>1357.7087351087655</v>
      </c>
      <c r="F792" s="75">
        <f>(INDEX('Resin Fractions'!$A$24:$I$41,MATCH('Waste Estimate from Population'!$A792,'Resin Fractions'!$A$24:$A$41,0),MATCH('Waste Estimate from Population'!F$1,'Resin Fractions'!$A$24:$I$24,0)))*(VLOOKUP($A792,'Waste Per Capita'!$A$3:$C$18,3,FALSE))*$C792</f>
        <v>1819.1701334637639</v>
      </c>
      <c r="G792" s="75">
        <f>(INDEX('Resin Fractions'!$A$24:$I$41,MATCH('Waste Estimate from Population'!$A792,'Resin Fractions'!$A$24:$A$41,0),MATCH('Waste Estimate from Population'!G$1,'Resin Fractions'!$A$24:$I$24,0)))*(VLOOKUP($A792,'Waste Per Capita'!$A$3:$C$18,3,FALSE))*$C792</f>
        <v>2855.0361756573539</v>
      </c>
      <c r="H792" s="75">
        <f>(INDEX('Resin Fractions'!$A$24:$I$41,MATCH('Waste Estimate from Population'!$A792,'Resin Fractions'!$A$24:$A$41,0),MATCH('Waste Estimate from Population'!H$1,'Resin Fractions'!$A$24:$I$24,0)))*(VLOOKUP($A792,'Waste Per Capita'!$A$3:$C$18,3,FALSE))*$C792</f>
        <v>163.64152084482038</v>
      </c>
      <c r="I792" s="75">
        <f>(INDEX('Resin Fractions'!$A$24:$I$41,MATCH('Waste Estimate from Population'!$A792,'Resin Fractions'!$A$24:$A$41,0),MATCH('Waste Estimate from Population'!I$1,'Resin Fractions'!$A$24:$I$24,0)))*(VLOOKUP($A792,'Waste Per Capita'!$A$3:$C$18,3,FALSE))*$C792</f>
        <v>473.18228767463813</v>
      </c>
      <c r="J792" s="75">
        <f>(INDEX('Resin Fractions'!$A$24:$I$41,MATCH('Waste Estimate from Population'!$A792,'Resin Fractions'!$A$24:$A$41,0),MATCH('Waste Estimate from Population'!J$1,'Resin Fractions'!$A$24:$I$24,0)))*(VLOOKUP($A792,'Waste Per Capita'!$A$3:$C$18,3,FALSE))*$C792</f>
        <v>922.92409998613141</v>
      </c>
      <c r="K792" s="75">
        <f>(INDEX('Resin Fractions'!$A$24:$I$41,MATCH('Waste Estimate from Population'!$A792,'Resin Fractions'!$A$24:$A$41,0),MATCH('Waste Estimate from Population'!K$1,'Resin Fractions'!$A$24:$I$24,0)))*(VLOOKUP($A792,'Waste Per Capita'!$A$3:$C$18,3,FALSE))*$C792</f>
        <v>8297.0063721033348</v>
      </c>
    </row>
    <row r="793" spans="1:11" x14ac:dyDescent="0.2">
      <c r="A793" s="13">
        <v>2007</v>
      </c>
      <c r="B793" s="68" t="s">
        <v>107</v>
      </c>
      <c r="C793" s="72">
        <v>247542</v>
      </c>
      <c r="D793" s="75">
        <f>(INDEX('Resin Fractions'!$A$24:$I$41,MATCH('Waste Estimate from Population'!$A793,'Resin Fractions'!$A$24:$A$41,0),MATCH('Waste Estimate from Population'!D$1,'Resin Fractions'!$A$24:$I$24,0)))*(VLOOKUP($A793,'Waste Per Capita'!$A$3:$C$18,3,FALSE))*$C793</f>
        <v>1992.7881657344926</v>
      </c>
      <c r="E793" s="75">
        <f>(INDEX('Resin Fractions'!$A$24:$I$41,MATCH('Waste Estimate from Population'!$A793,'Resin Fractions'!$A$24:$A$41,0),MATCH('Waste Estimate from Population'!E$1,'Resin Fractions'!$A$24:$I$24,0)))*(VLOOKUP($A793,'Waste Per Capita'!$A$3:$C$18,3,FALSE))*$C793</f>
        <v>3835.8986921064866</v>
      </c>
      <c r="F793" s="75">
        <f>(INDEX('Resin Fractions'!$A$24:$I$41,MATCH('Waste Estimate from Population'!$A793,'Resin Fractions'!$A$24:$A$41,0),MATCH('Waste Estimate from Population'!F$1,'Resin Fractions'!$A$24:$I$24,0)))*(VLOOKUP($A793,'Waste Per Capita'!$A$3:$C$18,3,FALSE))*$C793</f>
        <v>5139.6534140393651</v>
      </c>
      <c r="G793" s="75">
        <f>(INDEX('Resin Fractions'!$A$24:$I$41,MATCH('Waste Estimate from Population'!$A793,'Resin Fractions'!$A$24:$A$41,0),MATCH('Waste Estimate from Population'!G$1,'Resin Fractions'!$A$24:$I$24,0)))*(VLOOKUP($A793,'Waste Per Capita'!$A$3:$C$18,3,FALSE))*$C793</f>
        <v>8066.2584315209679</v>
      </c>
      <c r="H793" s="75">
        <f>(INDEX('Resin Fractions'!$A$24:$I$41,MATCH('Waste Estimate from Population'!$A793,'Resin Fractions'!$A$24:$A$41,0),MATCH('Waste Estimate from Population'!H$1,'Resin Fractions'!$A$24:$I$24,0)))*(VLOOKUP($A793,'Waste Per Capita'!$A$3:$C$18,3,FALSE))*$C793</f>
        <v>462.33207428887692</v>
      </c>
      <c r="I793" s="75">
        <f>(INDEX('Resin Fractions'!$A$24:$I$41,MATCH('Waste Estimate from Population'!$A793,'Resin Fractions'!$A$24:$A$41,0),MATCH('Waste Estimate from Population'!I$1,'Resin Fractions'!$A$24:$I$24,0)))*(VLOOKUP($A793,'Waste Per Capita'!$A$3:$C$18,3,FALSE))*$C793</f>
        <v>1336.8694414960028</v>
      </c>
      <c r="J793" s="75">
        <f>(INDEX('Resin Fractions'!$A$24:$I$41,MATCH('Waste Estimate from Population'!$A793,'Resin Fractions'!$A$24:$A$41,0),MATCH('Waste Estimate from Population'!J$1,'Resin Fractions'!$A$24:$I$24,0)))*(VLOOKUP($A793,'Waste Per Capita'!$A$3:$C$18,3,FALSE))*$C793</f>
        <v>2607.513125977458</v>
      </c>
      <c r="K793" s="75">
        <f>(INDEX('Resin Fractions'!$A$24:$I$41,MATCH('Waste Estimate from Population'!$A793,'Resin Fractions'!$A$24:$A$41,0),MATCH('Waste Estimate from Population'!K$1,'Resin Fractions'!$A$24:$I$24,0)))*(VLOOKUP($A793,'Waste Per Capita'!$A$3:$C$18,3,FALSE))*$C793</f>
        <v>23441.31334516365</v>
      </c>
    </row>
    <row r="794" spans="1:11" x14ac:dyDescent="0.2">
      <c r="A794" s="13">
        <v>2007</v>
      </c>
      <c r="B794" s="68" t="s">
        <v>108</v>
      </c>
      <c r="C794" s="72">
        <v>9615</v>
      </c>
      <c r="D794" s="75">
        <f>(INDEX('Resin Fractions'!$A$24:$I$41,MATCH('Waste Estimate from Population'!$A794,'Resin Fractions'!$A$24:$A$41,0),MATCH('Waste Estimate from Population'!D$1,'Resin Fractions'!$A$24:$I$24,0)))*(VLOOKUP($A794,'Waste Per Capita'!$A$3:$C$18,3,FALSE))*$C794</f>
        <v>77.403665695264422</v>
      </c>
      <c r="E794" s="75">
        <f>(INDEX('Resin Fractions'!$A$24:$I$41,MATCH('Waste Estimate from Population'!$A794,'Resin Fractions'!$A$24:$A$41,0),MATCH('Waste Estimate from Population'!E$1,'Resin Fractions'!$A$24:$I$24,0)))*(VLOOKUP($A794,'Waste Per Capita'!$A$3:$C$18,3,FALSE))*$C794</f>
        <v>148.99356846354911</v>
      </c>
      <c r="F794" s="75">
        <f>(INDEX('Resin Fractions'!$A$24:$I$41,MATCH('Waste Estimate from Population'!$A794,'Resin Fractions'!$A$24:$A$41,0),MATCH('Waste Estimate from Population'!F$1,'Resin Fractions'!$A$24:$I$24,0)))*(VLOOKUP($A794,'Waste Per Capita'!$A$3:$C$18,3,FALSE))*$C794</f>
        <v>199.63387051889578</v>
      </c>
      <c r="G794" s="75">
        <f>(INDEX('Resin Fractions'!$A$24:$I$41,MATCH('Waste Estimate from Population'!$A794,'Resin Fractions'!$A$24:$A$41,0),MATCH('Waste Estimate from Population'!G$1,'Resin Fractions'!$A$24:$I$24,0)))*(VLOOKUP($A794,'Waste Per Capita'!$A$3:$C$18,3,FALSE))*$C794</f>
        <v>313.3087509152956</v>
      </c>
      <c r="H794" s="75">
        <f>(INDEX('Resin Fractions'!$A$24:$I$41,MATCH('Waste Estimate from Population'!$A794,'Resin Fractions'!$A$24:$A$41,0),MATCH('Waste Estimate from Population'!H$1,'Resin Fractions'!$A$24:$I$24,0)))*(VLOOKUP($A794,'Waste Per Capita'!$A$3:$C$18,3,FALSE))*$C794</f>
        <v>17.95785318971145</v>
      </c>
      <c r="I794" s="75">
        <f>(INDEX('Resin Fractions'!$A$24:$I$41,MATCH('Waste Estimate from Population'!$A794,'Resin Fractions'!$A$24:$A$41,0),MATCH('Waste Estimate from Population'!I$1,'Resin Fractions'!$A$24:$I$24,0)))*(VLOOKUP($A794,'Waste Per Capita'!$A$3:$C$18,3,FALSE))*$C794</f>
        <v>51.926540465795973</v>
      </c>
      <c r="J794" s="75">
        <f>(INDEX('Resin Fractions'!$A$24:$I$41,MATCH('Waste Estimate from Population'!$A794,'Resin Fractions'!$A$24:$A$41,0),MATCH('Waste Estimate from Population'!J$1,'Resin Fractions'!$A$24:$I$24,0)))*(VLOOKUP($A794,'Waste Per Capita'!$A$3:$C$18,3,FALSE))*$C794</f>
        <v>101.28074713088388</v>
      </c>
      <c r="K794" s="75">
        <f>(INDEX('Resin Fractions'!$A$24:$I$41,MATCH('Waste Estimate from Population'!$A794,'Resin Fractions'!$A$24:$A$41,0),MATCH('Waste Estimate from Population'!K$1,'Resin Fractions'!$A$24:$I$24,0)))*(VLOOKUP($A794,'Waste Per Capita'!$A$3:$C$18,3,FALSE))*$C794</f>
        <v>910.50499637939618</v>
      </c>
    </row>
    <row r="795" spans="1:11" x14ac:dyDescent="0.2">
      <c r="A795" s="13">
        <v>2007</v>
      </c>
      <c r="B795" s="68" t="s">
        <v>109</v>
      </c>
      <c r="C795" s="72">
        <v>14182</v>
      </c>
      <c r="D795" s="75">
        <f>(INDEX('Resin Fractions'!$A$24:$I$41,MATCH('Waste Estimate from Population'!$A795,'Resin Fractions'!$A$24:$A$41,0),MATCH('Waste Estimate from Population'!D$1,'Resin Fractions'!$A$24:$I$24,0)))*(VLOOKUP($A795,'Waste Per Capita'!$A$3:$C$18,3,FALSE))*$C795</f>
        <v>114.16940061260948</v>
      </c>
      <c r="E795" s="75">
        <f>(INDEX('Resin Fractions'!$A$24:$I$41,MATCH('Waste Estimate from Population'!$A795,'Resin Fractions'!$A$24:$A$41,0),MATCH('Waste Estimate from Population'!E$1,'Resin Fractions'!$A$24:$I$24,0)))*(VLOOKUP($A795,'Waste Per Capita'!$A$3:$C$18,3,FALSE))*$C795</f>
        <v>219.76357648986513</v>
      </c>
      <c r="F795" s="75">
        <f>(INDEX('Resin Fractions'!$A$24:$I$41,MATCH('Waste Estimate from Population'!$A795,'Resin Fractions'!$A$24:$A$41,0),MATCH('Waste Estimate from Population'!F$1,'Resin Fractions'!$A$24:$I$24,0)))*(VLOOKUP($A795,'Waste Per Capita'!$A$3:$C$18,3,FALSE))*$C795</f>
        <v>294.45736367124073</v>
      </c>
      <c r="G795" s="75">
        <f>(INDEX('Resin Fractions'!$A$24:$I$41,MATCH('Waste Estimate from Population'!$A795,'Resin Fractions'!$A$24:$A$41,0),MATCH('Waste Estimate from Population'!G$1,'Resin Fractions'!$A$24:$I$24,0)))*(VLOOKUP($A795,'Waste Per Capita'!$A$3:$C$18,3,FALSE))*$C795</f>
        <v>462.12633442337204</v>
      </c>
      <c r="H795" s="75">
        <f>(INDEX('Resin Fractions'!$A$24:$I$41,MATCH('Waste Estimate from Population'!$A795,'Resin Fractions'!$A$24:$A$41,0),MATCH('Waste Estimate from Population'!H$1,'Resin Fractions'!$A$24:$I$24,0)))*(VLOOKUP($A795,'Waste Per Capita'!$A$3:$C$18,3,FALSE))*$C795</f>
        <v>26.487599993394465</v>
      </c>
      <c r="I795" s="75">
        <f>(INDEX('Resin Fractions'!$A$24:$I$41,MATCH('Waste Estimate from Population'!$A795,'Resin Fractions'!$A$24:$A$41,0),MATCH('Waste Estimate from Population'!I$1,'Resin Fractions'!$A$24:$I$24,0)))*(VLOOKUP($A795,'Waste Per Capita'!$A$3:$C$18,3,FALSE))*$C795</f>
        <v>76.590972115020122</v>
      </c>
      <c r="J795" s="75">
        <f>(INDEX('Resin Fractions'!$A$24:$I$41,MATCH('Waste Estimate from Population'!$A795,'Resin Fractions'!$A$24:$A$41,0),MATCH('Waste Estimate from Population'!J$1,'Resin Fractions'!$A$24:$I$24,0)))*(VLOOKUP($A795,'Waste Per Capita'!$A$3:$C$18,3,FALSE))*$C795</f>
        <v>149.38778531567294</v>
      </c>
      <c r="K795" s="75">
        <f>(INDEX('Resin Fractions'!$A$24:$I$41,MATCH('Waste Estimate from Population'!$A795,'Resin Fractions'!$A$24:$A$41,0),MATCH('Waste Estimate from Population'!K$1,'Resin Fractions'!$A$24:$I$24,0)))*(VLOOKUP($A795,'Waste Per Capita'!$A$3:$C$18,3,FALSE))*$C795</f>
        <v>1342.983032621175</v>
      </c>
    </row>
    <row r="796" spans="1:11" x14ac:dyDescent="0.2">
      <c r="A796" s="13">
        <v>2007</v>
      </c>
      <c r="B796" s="68" t="s">
        <v>110</v>
      </c>
      <c r="C796" s="72">
        <v>406890</v>
      </c>
      <c r="D796" s="75">
        <f>(INDEX('Resin Fractions'!$A$24:$I$41,MATCH('Waste Estimate from Population'!$A796,'Resin Fractions'!$A$24:$A$41,0),MATCH('Waste Estimate from Population'!D$1,'Resin Fractions'!$A$24:$I$24,0)))*(VLOOKUP($A796,'Waste Per Capita'!$A$3:$C$18,3,FALSE))*$C796</f>
        <v>3275.5878871290838</v>
      </c>
      <c r="E796" s="75">
        <f>(INDEX('Resin Fractions'!$A$24:$I$41,MATCH('Waste Estimate from Population'!$A796,'Resin Fractions'!$A$24:$A$41,0),MATCH('Waste Estimate from Population'!E$1,'Resin Fractions'!$A$24:$I$24,0)))*(VLOOKUP($A796,'Waste Per Capita'!$A$3:$C$18,3,FALSE))*$C796</f>
        <v>6305.1474854012995</v>
      </c>
      <c r="F796" s="75">
        <f>(INDEX('Resin Fractions'!$A$24:$I$41,MATCH('Waste Estimate from Population'!$A796,'Resin Fractions'!$A$24:$A$41,0),MATCH('Waste Estimate from Population'!F$1,'Resin Fractions'!$A$24:$I$24,0)))*(VLOOKUP($A796,'Waste Per Capita'!$A$3:$C$18,3,FALSE))*$C796</f>
        <v>8448.1565861085292</v>
      </c>
      <c r="G796" s="75">
        <f>(INDEX('Resin Fractions'!$A$24:$I$41,MATCH('Waste Estimate from Population'!$A796,'Resin Fractions'!$A$24:$A$41,0),MATCH('Waste Estimate from Population'!G$1,'Resin Fractions'!$A$24:$I$24,0)))*(VLOOKUP($A796,'Waste Per Capita'!$A$3:$C$18,3,FALSE))*$C796</f>
        <v>13258.678903788314</v>
      </c>
      <c r="H796" s="75">
        <f>(INDEX('Resin Fractions'!$A$24:$I$41,MATCH('Waste Estimate from Population'!$A796,'Resin Fractions'!$A$24:$A$41,0),MATCH('Waste Estimate from Population'!H$1,'Resin Fractions'!$A$24:$I$24,0)))*(VLOOKUP($A796,'Waste Per Capita'!$A$3:$C$18,3,FALSE))*$C796</f>
        <v>759.94496977240681</v>
      </c>
      <c r="I796" s="75">
        <f>(INDEX('Resin Fractions'!$A$24:$I$41,MATCH('Waste Estimate from Population'!$A796,'Resin Fractions'!$A$24:$A$41,0),MATCH('Waste Estimate from Population'!I$1,'Resin Fractions'!$A$24:$I$24,0)))*(VLOOKUP($A796,'Waste Per Capita'!$A$3:$C$18,3,FALSE))*$C796</f>
        <v>2197.4404628317966</v>
      </c>
      <c r="J796" s="75">
        <f>(INDEX('Resin Fractions'!$A$24:$I$41,MATCH('Waste Estimate from Population'!$A796,'Resin Fractions'!$A$24:$A$41,0),MATCH('Waste Estimate from Population'!J$1,'Resin Fractions'!$A$24:$I$24,0)))*(VLOOKUP($A796,'Waste Per Capita'!$A$3:$C$18,3,FALSE))*$C796</f>
        <v>4286.0242537790273</v>
      </c>
      <c r="K796" s="75">
        <f>(INDEX('Resin Fractions'!$A$24:$I$41,MATCH('Waste Estimate from Population'!$A796,'Resin Fractions'!$A$24:$A$41,0),MATCH('Waste Estimate from Population'!K$1,'Resin Fractions'!$A$24:$I$24,0)))*(VLOOKUP($A796,'Waste Per Capita'!$A$3:$C$18,3,FALSE))*$C796</f>
        <v>38530.980548810454</v>
      </c>
    </row>
    <row r="797" spans="1:11" x14ac:dyDescent="0.2">
      <c r="A797" s="13">
        <v>2007</v>
      </c>
      <c r="B797" s="68" t="s">
        <v>111</v>
      </c>
      <c r="C797" s="72">
        <v>132537</v>
      </c>
      <c r="D797" s="75">
        <f>(INDEX('Resin Fractions'!$A$24:$I$41,MATCH('Waste Estimate from Population'!$A797,'Resin Fractions'!$A$24:$A$41,0),MATCH('Waste Estimate from Population'!D$1,'Resin Fractions'!$A$24:$I$24,0)))*(VLOOKUP($A797,'Waste Per Capita'!$A$3:$C$18,3,FALSE))*$C797</f>
        <v>1066.9630411079834</v>
      </c>
      <c r="E797" s="75">
        <f>(INDEX('Resin Fractions'!$A$24:$I$41,MATCH('Waste Estimate from Population'!$A797,'Resin Fractions'!$A$24:$A$41,0),MATCH('Waste Estimate from Population'!E$1,'Resin Fractions'!$A$24:$I$24,0)))*(VLOOKUP($A797,'Waste Per Capita'!$A$3:$C$18,3,FALSE))*$C797</f>
        <v>2053.7868521532405</v>
      </c>
      <c r="F797" s="75">
        <f>(INDEX('Resin Fractions'!$A$24:$I$41,MATCH('Waste Estimate from Population'!$A797,'Resin Fractions'!$A$24:$A$41,0),MATCH('Waste Estimate from Population'!F$1,'Resin Fractions'!$A$24:$I$24,0)))*(VLOOKUP($A797,'Waste Per Capita'!$A$3:$C$18,3,FALSE))*$C797</f>
        <v>2751.8330002041484</v>
      </c>
      <c r="G797" s="75">
        <f>(INDEX('Resin Fractions'!$A$24:$I$41,MATCH('Waste Estimate from Population'!$A797,'Resin Fractions'!$A$24:$A$41,0),MATCH('Waste Estimate from Population'!G$1,'Resin Fractions'!$A$24:$I$24,0)))*(VLOOKUP($A797,'Waste Per Capita'!$A$3:$C$18,3,FALSE))*$C797</f>
        <v>4318.7729506043197</v>
      </c>
      <c r="H797" s="75">
        <f>(INDEX('Resin Fractions'!$A$24:$I$41,MATCH('Waste Estimate from Population'!$A797,'Resin Fractions'!$A$24:$A$41,0),MATCH('Waste Estimate from Population'!H$1,'Resin Fractions'!$A$24:$I$24,0)))*(VLOOKUP($A797,'Waste Per Capita'!$A$3:$C$18,3,FALSE))*$C797</f>
        <v>247.53822030210986</v>
      </c>
      <c r="I797" s="75">
        <f>(INDEX('Resin Fractions'!$A$24:$I$41,MATCH('Waste Estimate from Population'!$A797,'Resin Fractions'!$A$24:$A$41,0),MATCH('Waste Estimate from Population'!I$1,'Resin Fractions'!$A$24:$I$24,0)))*(VLOOKUP($A797,'Waste Per Capita'!$A$3:$C$18,3,FALSE))*$C797</f>
        <v>715.77617199326062</v>
      </c>
      <c r="J797" s="75">
        <f>(INDEX('Resin Fractions'!$A$24:$I$41,MATCH('Waste Estimate from Population'!$A797,'Resin Fractions'!$A$24:$A$41,0),MATCH('Waste Estimate from Population'!J$1,'Resin Fractions'!$A$24:$I$24,0)))*(VLOOKUP($A797,'Waste Per Capita'!$A$3:$C$18,3,FALSE))*$C797</f>
        <v>1396.0942675492415</v>
      </c>
      <c r="K797" s="75">
        <f>(INDEX('Resin Fractions'!$A$24:$I$41,MATCH('Waste Estimate from Population'!$A797,'Resin Fractions'!$A$24:$A$41,0),MATCH('Waste Estimate from Population'!K$1,'Resin Fractions'!$A$24:$I$24,0)))*(VLOOKUP($A797,'Waste Per Capita'!$A$3:$C$18,3,FALSE))*$C797</f>
        <v>12550.764503914304</v>
      </c>
    </row>
    <row r="798" spans="1:11" x14ac:dyDescent="0.2">
      <c r="A798" s="13">
        <v>2007</v>
      </c>
      <c r="B798" s="68" t="s">
        <v>112</v>
      </c>
      <c r="C798" s="72">
        <v>98408</v>
      </c>
      <c r="D798" s="75">
        <f>(INDEX('Resin Fractions'!$A$24:$I$41,MATCH('Waste Estimate from Population'!$A798,'Resin Fractions'!$A$24:$A$41,0),MATCH('Waste Estimate from Population'!D$1,'Resin Fractions'!$A$24:$I$24,0)))*(VLOOKUP($A798,'Waste Per Capita'!$A$3:$C$18,3,FALSE))*$C798</f>
        <v>792.21424167858368</v>
      </c>
      <c r="E798" s="75">
        <f>(INDEX('Resin Fractions'!$A$24:$I$41,MATCH('Waste Estimate from Population'!$A798,'Resin Fractions'!$A$24:$A$41,0),MATCH('Waste Estimate from Population'!E$1,'Resin Fractions'!$A$24:$I$24,0)))*(VLOOKUP($A798,'Waste Per Capita'!$A$3:$C$18,3,FALSE))*$C798</f>
        <v>1524.9255418992136</v>
      </c>
      <c r="F798" s="75">
        <f>(INDEX('Resin Fractions'!$A$24:$I$41,MATCH('Waste Estimate from Population'!$A798,'Resin Fractions'!$A$24:$A$41,0),MATCH('Waste Estimate from Population'!F$1,'Resin Fractions'!$A$24:$I$24,0)))*(VLOOKUP($A798,'Waste Per Capita'!$A$3:$C$18,3,FALSE))*$C798</f>
        <v>2043.221001562506</v>
      </c>
      <c r="G798" s="75">
        <f>(INDEX('Resin Fractions'!$A$24:$I$41,MATCH('Waste Estimate from Population'!$A798,'Resin Fractions'!$A$24:$A$41,0),MATCH('Waste Estimate from Population'!G$1,'Resin Fractions'!$A$24:$I$24,0)))*(VLOOKUP($A798,'Waste Per Capita'!$A$3:$C$18,3,FALSE))*$C798</f>
        <v>3206.6653728624451</v>
      </c>
      <c r="H798" s="75">
        <f>(INDEX('Resin Fractions'!$A$24:$I$41,MATCH('Waste Estimate from Population'!$A798,'Resin Fractions'!$A$24:$A$41,0),MATCH('Waste Estimate from Population'!H$1,'Resin Fractions'!$A$24:$I$24,0)))*(VLOOKUP($A798,'Waste Per Capita'!$A$3:$C$18,3,FALSE))*$C798</f>
        <v>183.7957791672516</v>
      </c>
      <c r="I798" s="75">
        <f>(INDEX('Resin Fractions'!$A$24:$I$41,MATCH('Waste Estimate from Population'!$A798,'Resin Fractions'!$A$24:$A$41,0),MATCH('Waste Estimate from Population'!I$1,'Resin Fractions'!$A$24:$I$24,0)))*(VLOOKUP($A798,'Waste Per Capita'!$A$3:$C$18,3,FALSE))*$C798</f>
        <v>531.45990578866872</v>
      </c>
      <c r="J798" s="75">
        <f>(INDEX('Resin Fractions'!$A$24:$I$41,MATCH('Waste Estimate from Population'!$A798,'Resin Fractions'!$A$24:$A$41,0),MATCH('Waste Estimate from Population'!J$1,'Resin Fractions'!$A$24:$I$24,0)))*(VLOOKUP($A798,'Waste Per Capita'!$A$3:$C$18,3,FALSE))*$C798</f>
        <v>1036.5923831155508</v>
      </c>
      <c r="K798" s="75">
        <f>(INDEX('Resin Fractions'!$A$24:$I$41,MATCH('Waste Estimate from Population'!$A798,'Resin Fractions'!$A$24:$A$41,0),MATCH('Waste Estimate from Population'!K$1,'Resin Fractions'!$A$24:$I$24,0)))*(VLOOKUP($A798,'Waste Per Capita'!$A$3:$C$18,3,FALSE))*$C798</f>
        <v>9318.8742260742201</v>
      </c>
    </row>
    <row r="799" spans="1:11" x14ac:dyDescent="0.2">
      <c r="A799" s="13">
        <v>2007</v>
      </c>
      <c r="B799" s="68" t="s">
        <v>113</v>
      </c>
      <c r="C799" s="72">
        <v>2960659</v>
      </c>
      <c r="D799" s="75">
        <f>(INDEX('Resin Fractions'!$A$24:$I$41,MATCH('Waste Estimate from Population'!$A799,'Resin Fractions'!$A$24:$A$41,0),MATCH('Waste Estimate from Population'!D$1,'Resin Fractions'!$A$24:$I$24,0)))*(VLOOKUP($A799,'Waste Per Capita'!$A$3:$C$18,3,FALSE))*$C799</f>
        <v>23834.202753372425</v>
      </c>
      <c r="E799" s="75">
        <f>(INDEX('Resin Fractions'!$A$24:$I$41,MATCH('Waste Estimate from Population'!$A799,'Resin Fractions'!$A$24:$A$41,0),MATCH('Waste Estimate from Population'!E$1,'Resin Fractions'!$A$24:$I$24,0)))*(VLOOKUP($A799,'Waste Per Capita'!$A$3:$C$18,3,FALSE))*$C799</f>
        <v>45878.226668093892</v>
      </c>
      <c r="F799" s="75">
        <f>(INDEX('Resin Fractions'!$A$24:$I$41,MATCH('Waste Estimate from Population'!$A799,'Resin Fractions'!$A$24:$A$41,0),MATCH('Waste Estimate from Population'!F$1,'Resin Fractions'!$A$24:$I$24,0)))*(VLOOKUP($A799,'Waste Per Capita'!$A$3:$C$18,3,FALSE))*$C799</f>
        <v>61471.431664753349</v>
      </c>
      <c r="G799" s="75">
        <f>(INDEX('Resin Fractions'!$A$24:$I$41,MATCH('Waste Estimate from Population'!$A799,'Resin Fractions'!$A$24:$A$41,0),MATCH('Waste Estimate from Population'!G$1,'Resin Fractions'!$A$24:$I$24,0)))*(VLOOKUP($A799,'Waste Per Capita'!$A$3:$C$18,3,FALSE))*$C799</f>
        <v>96474.297782228619</v>
      </c>
      <c r="H799" s="75">
        <f>(INDEX('Resin Fractions'!$A$24:$I$41,MATCH('Waste Estimate from Population'!$A799,'Resin Fractions'!$A$24:$A$41,0),MATCH('Waste Estimate from Population'!H$1,'Resin Fractions'!$A$24:$I$24,0)))*(VLOOKUP($A799,'Waste Per Capita'!$A$3:$C$18,3,FALSE))*$C799</f>
        <v>5529.5974692457521</v>
      </c>
      <c r="I799" s="75">
        <f>(INDEX('Resin Fractions'!$A$24:$I$41,MATCH('Waste Estimate from Population'!$A799,'Resin Fractions'!$A$24:$A$41,0),MATCH('Waste Estimate from Population'!I$1,'Resin Fractions'!$A$24:$I$24,0)))*(VLOOKUP($A799,'Waste Per Capita'!$A$3:$C$18,3,FALSE))*$C799</f>
        <v>15989.264624952993</v>
      </c>
      <c r="J799" s="75">
        <f>(INDEX('Resin Fractions'!$A$24:$I$41,MATCH('Waste Estimate from Population'!$A799,'Resin Fractions'!$A$24:$A$41,0),MATCH('Waste Estimate from Population'!J$1,'Resin Fractions'!$A$24:$I$24,0)))*(VLOOKUP($A799,'Waste Per Capita'!$A$3:$C$18,3,FALSE))*$C799</f>
        <v>31186.454032217945</v>
      </c>
      <c r="K799" s="75">
        <f>(INDEX('Resin Fractions'!$A$24:$I$41,MATCH('Waste Estimate from Population'!$A799,'Resin Fractions'!$A$24:$A$41,0),MATCH('Waste Estimate from Population'!K$1,'Resin Fractions'!$A$24:$I$24,0)))*(VLOOKUP($A799,'Waste Per Capita'!$A$3:$C$18,3,FALSE))*$C799</f>
        <v>280363.47499486496</v>
      </c>
    </row>
    <row r="800" spans="1:11" x14ac:dyDescent="0.2">
      <c r="A800" s="13">
        <v>2007</v>
      </c>
      <c r="B800" s="68" t="s">
        <v>114</v>
      </c>
      <c r="C800" s="72">
        <v>325985</v>
      </c>
      <c r="D800" s="75">
        <f>(INDEX('Resin Fractions'!$A$24:$I$41,MATCH('Waste Estimate from Population'!$A800,'Resin Fractions'!$A$24:$A$41,0),MATCH('Waste Estimate from Population'!D$1,'Resin Fractions'!$A$24:$I$24,0)))*(VLOOKUP($A800,'Waste Per Capita'!$A$3:$C$18,3,FALSE))*$C800</f>
        <v>2624.2781031378859</v>
      </c>
      <c r="E800" s="75">
        <f>(INDEX('Resin Fractions'!$A$24:$I$41,MATCH('Waste Estimate from Population'!$A800,'Resin Fractions'!$A$24:$A$41,0),MATCH('Waste Estimate from Population'!E$1,'Resin Fractions'!$A$24:$I$24,0)))*(VLOOKUP($A800,'Waste Per Capita'!$A$3:$C$18,3,FALSE))*$C800</f>
        <v>5051.4475731242901</v>
      </c>
      <c r="F800" s="75">
        <f>(INDEX('Resin Fractions'!$A$24:$I$41,MATCH('Waste Estimate from Population'!$A800,'Resin Fractions'!$A$24:$A$41,0),MATCH('Waste Estimate from Population'!F$1,'Resin Fractions'!$A$24:$I$24,0)))*(VLOOKUP($A800,'Waste Per Capita'!$A$3:$C$18,3,FALSE))*$C800</f>
        <v>6768.3460510766754</v>
      </c>
      <c r="G800" s="75">
        <f>(INDEX('Resin Fractions'!$A$24:$I$41,MATCH('Waste Estimate from Population'!$A800,'Resin Fractions'!$A$24:$A$41,0),MATCH('Waste Estimate from Population'!G$1,'Resin Fractions'!$A$24:$I$24,0)))*(VLOOKUP($A800,'Waste Per Capita'!$A$3:$C$18,3,FALSE))*$C800</f>
        <v>10622.3560236217</v>
      </c>
      <c r="H800" s="75">
        <f>(INDEX('Resin Fractions'!$A$24:$I$41,MATCH('Waste Estimate from Population'!$A800,'Resin Fractions'!$A$24:$A$41,0),MATCH('Waste Estimate from Population'!H$1,'Resin Fractions'!$A$24:$I$24,0)))*(VLOOKUP($A800,'Waste Per Capita'!$A$3:$C$18,3,FALSE))*$C800</f>
        <v>608.83939386875579</v>
      </c>
      <c r="I800" s="75">
        <f>(INDEX('Resin Fractions'!$A$24:$I$41,MATCH('Waste Estimate from Population'!$A800,'Resin Fractions'!$A$24:$A$41,0),MATCH('Waste Estimate from Population'!I$1,'Resin Fractions'!$A$24:$I$24,0)))*(VLOOKUP($A800,'Waste Per Capita'!$A$3:$C$18,3,FALSE))*$C800</f>
        <v>1760.5068428229329</v>
      </c>
      <c r="J800" s="75">
        <f>(INDEX('Resin Fractions'!$A$24:$I$41,MATCH('Waste Estimate from Population'!$A800,'Resin Fractions'!$A$24:$A$41,0),MATCH('Waste Estimate from Population'!J$1,'Resin Fractions'!$A$24:$I$24,0)))*(VLOOKUP($A800,'Waste Per Capita'!$A$3:$C$18,3,FALSE))*$C800</f>
        <v>3433.8018048321564</v>
      </c>
      <c r="K800" s="75">
        <f>(INDEX('Resin Fractions'!$A$24:$I$41,MATCH('Waste Estimate from Population'!$A800,'Resin Fractions'!$A$24:$A$41,0),MATCH('Waste Estimate from Population'!K$1,'Resin Fractions'!$A$24:$I$24,0)))*(VLOOKUP($A800,'Waste Per Capita'!$A$3:$C$18,3,FALSE))*$C800</f>
        <v>30869.575792484397</v>
      </c>
    </row>
    <row r="801" spans="1:11" x14ac:dyDescent="0.2">
      <c r="A801" s="13">
        <v>2007</v>
      </c>
      <c r="B801" s="68" t="s">
        <v>115</v>
      </c>
      <c r="C801" s="72">
        <v>20654</v>
      </c>
      <c r="D801" s="75">
        <f>(INDEX('Resin Fractions'!$A$24:$I$41,MATCH('Waste Estimate from Population'!$A801,'Resin Fractions'!$A$24:$A$41,0),MATCH('Waste Estimate from Population'!D$1,'Resin Fractions'!$A$24:$I$24,0)))*(VLOOKUP($A801,'Waste Per Capita'!$A$3:$C$18,3,FALSE))*$C801</f>
        <v>166.27096321060753</v>
      </c>
      <c r="E801" s="75">
        <f>(INDEX('Resin Fractions'!$A$24:$I$41,MATCH('Waste Estimate from Population'!$A801,'Resin Fractions'!$A$24:$A$41,0),MATCH('Waste Estimate from Population'!E$1,'Resin Fractions'!$A$24:$I$24,0)))*(VLOOKUP($A801,'Waste Per Capita'!$A$3:$C$18,3,FALSE))*$C801</f>
        <v>320.05337109164253</v>
      </c>
      <c r="F801" s="75">
        <f>(INDEX('Resin Fractions'!$A$24:$I$41,MATCH('Waste Estimate from Population'!$A801,'Resin Fractions'!$A$24:$A$41,0),MATCH('Waste Estimate from Population'!F$1,'Resin Fractions'!$A$24:$I$24,0)))*(VLOOKUP($A801,'Waste Per Capita'!$A$3:$C$18,3,FALSE))*$C801</f>
        <v>428.83390137257129</v>
      </c>
      <c r="G801" s="75">
        <f>(INDEX('Resin Fractions'!$A$24:$I$41,MATCH('Waste Estimate from Population'!$A801,'Resin Fractions'!$A$24:$A$41,0),MATCH('Waste Estimate from Population'!G$1,'Resin Fractions'!$A$24:$I$24,0)))*(VLOOKUP($A801,'Waste Per Capita'!$A$3:$C$18,3,FALSE))*$C801</f>
        <v>673.01913067129647</v>
      </c>
      <c r="H801" s="75">
        <f>(INDEX('Resin Fractions'!$A$24:$I$41,MATCH('Waste Estimate from Population'!$A801,'Resin Fractions'!$A$24:$A$41,0),MATCH('Waste Estimate from Population'!H$1,'Resin Fractions'!$A$24:$I$24,0)))*(VLOOKUP($A801,'Waste Per Capita'!$A$3:$C$18,3,FALSE))*$C801</f>
        <v>38.575298989110792</v>
      </c>
      <c r="I801" s="75">
        <f>(INDEX('Resin Fractions'!$A$24:$I$41,MATCH('Waste Estimate from Population'!$A801,'Resin Fractions'!$A$24:$A$41,0),MATCH('Waste Estimate from Population'!I$1,'Resin Fractions'!$A$24:$I$24,0)))*(VLOOKUP($A801,'Waste Per Capita'!$A$3:$C$18,3,FALSE))*$C801</f>
        <v>111.5435014852366</v>
      </c>
      <c r="J801" s="75">
        <f>(INDEX('Resin Fractions'!$A$24:$I$41,MATCH('Waste Estimate from Population'!$A801,'Resin Fractions'!$A$24:$A$41,0),MATCH('Waste Estimate from Population'!J$1,'Resin Fractions'!$A$24:$I$24,0)))*(VLOOKUP($A801,'Waste Per Capita'!$A$3:$C$18,3,FALSE))*$C801</f>
        <v>217.56136778380403</v>
      </c>
      <c r="K801" s="75">
        <f>(INDEX('Resin Fractions'!$A$24:$I$41,MATCH('Waste Estimate from Population'!$A801,'Resin Fractions'!$A$24:$A$41,0),MATCH('Waste Estimate from Population'!K$1,'Resin Fractions'!$A$24:$I$24,0)))*(VLOOKUP($A801,'Waste Per Capita'!$A$3:$C$18,3,FALSE))*$C801</f>
        <v>1955.8575346042692</v>
      </c>
    </row>
    <row r="802" spans="1:11" x14ac:dyDescent="0.2">
      <c r="A802" s="13">
        <v>2007</v>
      </c>
      <c r="B802" s="68" t="s">
        <v>116</v>
      </c>
      <c r="C802" s="72">
        <v>2049902</v>
      </c>
      <c r="D802" s="75">
        <f>(INDEX('Resin Fractions'!$A$24:$I$41,MATCH('Waste Estimate from Population'!$A802,'Resin Fractions'!$A$24:$A$41,0),MATCH('Waste Estimate from Population'!D$1,'Resin Fractions'!$A$24:$I$24,0)))*(VLOOKUP($A802,'Waste Per Capita'!$A$3:$C$18,3,FALSE))*$C802</f>
        <v>16502.332721378465</v>
      </c>
      <c r="E802" s="75">
        <f>(INDEX('Resin Fractions'!$A$24:$I$41,MATCH('Waste Estimate from Population'!$A802,'Resin Fractions'!$A$24:$A$41,0),MATCH('Waste Estimate from Population'!E$1,'Resin Fractions'!$A$24:$I$24,0)))*(VLOOKUP($A802,'Waste Per Capita'!$A$3:$C$18,3,FALSE))*$C802</f>
        <v>31765.180861213335</v>
      </c>
      <c r="F802" s="75">
        <f>(INDEX('Resin Fractions'!$A$24:$I$41,MATCH('Waste Estimate from Population'!$A802,'Resin Fractions'!$A$24:$A$41,0),MATCH('Waste Estimate from Population'!F$1,'Resin Fractions'!$A$24:$I$24,0)))*(VLOOKUP($A802,'Waste Per Capita'!$A$3:$C$18,3,FALSE))*$C802</f>
        <v>42561.608990579873</v>
      </c>
      <c r="G802" s="75">
        <f>(INDEX('Resin Fractions'!$A$24:$I$41,MATCH('Waste Estimate from Population'!$A802,'Resin Fractions'!$A$24:$A$41,0),MATCH('Waste Estimate from Population'!G$1,'Resin Fractions'!$A$24:$I$24,0)))*(VLOOKUP($A802,'Waste Per Capita'!$A$3:$C$18,3,FALSE))*$C802</f>
        <v>66796.904328524834</v>
      </c>
      <c r="H802" s="75">
        <f>(INDEX('Resin Fractions'!$A$24:$I$41,MATCH('Waste Estimate from Population'!$A802,'Resin Fractions'!$A$24:$A$41,0),MATCH('Waste Estimate from Population'!H$1,'Resin Fractions'!$A$24:$I$24,0)))*(VLOOKUP($A802,'Waste Per Capita'!$A$3:$C$18,3,FALSE))*$C802</f>
        <v>3828.5844169834504</v>
      </c>
      <c r="I802" s="75">
        <f>(INDEX('Resin Fractions'!$A$24:$I$41,MATCH('Waste Estimate from Population'!$A802,'Resin Fractions'!$A$24:$A$41,0),MATCH('Waste Estimate from Population'!I$1,'Resin Fractions'!$A$24:$I$24,0)))*(VLOOKUP($A802,'Waste Per Capita'!$A$3:$C$18,3,FALSE))*$C802</f>
        <v>11070.652018087998</v>
      </c>
      <c r="J802" s="75">
        <f>(INDEX('Resin Fractions'!$A$24:$I$41,MATCH('Waste Estimate from Population'!$A802,'Resin Fractions'!$A$24:$A$41,0),MATCH('Waste Estimate from Population'!J$1,'Resin Fractions'!$A$24:$I$24,0)))*(VLOOKUP($A802,'Waste Per Capita'!$A$3:$C$18,3,FALSE))*$C802</f>
        <v>21592.886750399703</v>
      </c>
      <c r="K802" s="75">
        <f>(INDEX('Resin Fractions'!$A$24:$I$41,MATCH('Waste Estimate from Population'!$A802,'Resin Fractions'!$A$24:$A$41,0),MATCH('Waste Estimate from Population'!K$1,'Resin Fractions'!$A$24:$I$24,0)))*(VLOOKUP($A802,'Waste Per Capita'!$A$3:$C$18,3,FALSE))*$C802</f>
        <v>194118.15008716765</v>
      </c>
    </row>
    <row r="803" spans="1:11" x14ac:dyDescent="0.2">
      <c r="A803" s="13">
        <v>2007</v>
      </c>
      <c r="B803" s="68" t="s">
        <v>117</v>
      </c>
      <c r="C803" s="72">
        <v>1380172</v>
      </c>
      <c r="D803" s="75">
        <f>(INDEX('Resin Fractions'!$A$24:$I$41,MATCH('Waste Estimate from Population'!$A803,'Resin Fractions'!$A$24:$A$41,0),MATCH('Waste Estimate from Population'!D$1,'Resin Fractions'!$A$24:$I$24,0)))*(VLOOKUP($A803,'Waste Per Capita'!$A$3:$C$18,3,FALSE))*$C803</f>
        <v>11110.803129481486</v>
      </c>
      <c r="E803" s="75">
        <f>(INDEX('Resin Fractions'!$A$24:$I$41,MATCH('Waste Estimate from Population'!$A803,'Resin Fractions'!$A$24:$A$41,0),MATCH('Waste Estimate from Population'!E$1,'Resin Fractions'!$A$24:$I$24,0)))*(VLOOKUP($A803,'Waste Per Capita'!$A$3:$C$18,3,FALSE))*$C803</f>
        <v>21387.07762594628</v>
      </c>
      <c r="F803" s="75">
        <f>(INDEX('Resin Fractions'!$A$24:$I$41,MATCH('Waste Estimate from Population'!$A803,'Resin Fractions'!$A$24:$A$41,0),MATCH('Waste Estimate from Population'!F$1,'Resin Fractions'!$A$24:$I$24,0)))*(VLOOKUP($A803,'Waste Per Capita'!$A$3:$C$18,3,FALSE))*$C803</f>
        <v>28656.170394363537</v>
      </c>
      <c r="G803" s="75">
        <f>(INDEX('Resin Fractions'!$A$24:$I$41,MATCH('Waste Estimate from Population'!$A803,'Resin Fractions'!$A$24:$A$41,0),MATCH('Waste Estimate from Population'!G$1,'Resin Fractions'!$A$24:$I$24,0)))*(VLOOKUP($A803,'Waste Per Capita'!$A$3:$C$18,3,FALSE))*$C803</f>
        <v>44973.475337313095</v>
      </c>
      <c r="H803" s="75">
        <f>(INDEX('Resin Fractions'!$A$24:$I$41,MATCH('Waste Estimate from Population'!$A803,'Resin Fractions'!$A$24:$A$41,0),MATCH('Waste Estimate from Population'!H$1,'Resin Fractions'!$A$24:$I$24,0)))*(VLOOKUP($A803,'Waste Per Capita'!$A$3:$C$18,3,FALSE))*$C803</f>
        <v>2577.7354292824161</v>
      </c>
      <c r="I803" s="75">
        <f>(INDEX('Resin Fractions'!$A$24:$I$41,MATCH('Waste Estimate from Population'!$A803,'Resin Fractions'!$A$24:$A$41,0),MATCH('Waste Estimate from Population'!I$1,'Resin Fractions'!$A$24:$I$24,0)))*(VLOOKUP($A803,'Waste Per Capita'!$A$3:$C$18,3,FALSE))*$C803</f>
        <v>7453.7240985708331</v>
      </c>
      <c r="J803" s="75">
        <f>(INDEX('Resin Fractions'!$A$24:$I$41,MATCH('Waste Estimate from Population'!$A803,'Resin Fractions'!$A$24:$A$41,0),MATCH('Waste Estimate from Population'!J$1,'Resin Fractions'!$A$24:$I$24,0)))*(VLOOKUP($A803,'Waste Per Capita'!$A$3:$C$18,3,FALSE))*$C803</f>
        <v>14538.206066471792</v>
      </c>
      <c r="K803" s="75">
        <f>(INDEX('Resin Fractions'!$A$24:$I$41,MATCH('Waste Estimate from Population'!$A803,'Resin Fractions'!$A$24:$A$41,0),MATCH('Waste Estimate from Population'!K$1,'Resin Fractions'!$A$24:$I$24,0)))*(VLOOKUP($A803,'Waste Per Capita'!$A$3:$C$18,3,FALSE))*$C803</f>
        <v>130697.19208142943</v>
      </c>
    </row>
    <row r="804" spans="1:11" x14ac:dyDescent="0.2">
      <c r="A804" s="13">
        <v>2007</v>
      </c>
      <c r="B804" s="68" t="s">
        <v>118</v>
      </c>
      <c r="C804" s="72">
        <v>54948</v>
      </c>
      <c r="D804" s="75">
        <f>(INDEX('Resin Fractions'!$A$24:$I$41,MATCH('Waste Estimate from Population'!$A804,'Resin Fractions'!$A$24:$A$41,0),MATCH('Waste Estimate from Population'!D$1,'Resin Fractions'!$A$24:$I$24,0)))*(VLOOKUP($A804,'Waste Per Capita'!$A$3:$C$18,3,FALSE))*$C804</f>
        <v>442.34806267533952</v>
      </c>
      <c r="E804" s="75">
        <f>(INDEX('Resin Fractions'!$A$24:$I$41,MATCH('Waste Estimate from Population'!$A804,'Resin Fractions'!$A$24:$A$41,0),MATCH('Waste Estimate from Population'!E$1,'Resin Fractions'!$A$24:$I$24,0)))*(VLOOKUP($A804,'Waste Per Capita'!$A$3:$C$18,3,FALSE))*$C804</f>
        <v>851.47151325378013</v>
      </c>
      <c r="F804" s="75">
        <f>(INDEX('Resin Fractions'!$A$24:$I$41,MATCH('Waste Estimate from Population'!$A804,'Resin Fractions'!$A$24:$A$41,0),MATCH('Waste Estimate from Population'!F$1,'Resin Fractions'!$A$24:$I$24,0)))*(VLOOKUP($A804,'Waste Per Capita'!$A$3:$C$18,3,FALSE))*$C804</f>
        <v>1140.8717542664883</v>
      </c>
      <c r="G804" s="75">
        <f>(INDEX('Resin Fractions'!$A$24:$I$41,MATCH('Waste Estimate from Population'!$A804,'Resin Fractions'!$A$24:$A$41,0),MATCH('Waste Estimate from Population'!G$1,'Resin Fractions'!$A$24:$I$24,0)))*(VLOOKUP($A804,'Waste Per Capita'!$A$3:$C$18,3,FALSE))*$C804</f>
        <v>1790.5033016426066</v>
      </c>
      <c r="H804" s="75">
        <f>(INDEX('Resin Fractions'!$A$24:$I$41,MATCH('Waste Estimate from Population'!$A804,'Resin Fractions'!$A$24:$A$41,0),MATCH('Waste Estimate from Population'!H$1,'Resin Fractions'!$A$24:$I$24,0)))*(VLOOKUP($A804,'Waste Per Capita'!$A$3:$C$18,3,FALSE))*$C804</f>
        <v>102.62590921146798</v>
      </c>
      <c r="I804" s="75">
        <f>(INDEX('Resin Fractions'!$A$24:$I$41,MATCH('Waste Estimate from Population'!$A804,'Resin Fractions'!$A$24:$A$41,0),MATCH('Waste Estimate from Population'!I$1,'Resin Fractions'!$A$24:$I$24,0)))*(VLOOKUP($A804,'Waste Per Capita'!$A$3:$C$18,3,FALSE))*$C804</f>
        <v>296.75086276802466</v>
      </c>
      <c r="J804" s="75">
        <f>(INDEX('Resin Fractions'!$A$24:$I$41,MATCH('Waste Estimate from Population'!$A804,'Resin Fractions'!$A$24:$A$41,0),MATCH('Waste Estimate from Population'!J$1,'Resin Fractions'!$A$24:$I$24,0)))*(VLOOKUP($A804,'Waste Per Capita'!$A$3:$C$18,3,FALSE))*$C804</f>
        <v>578.80129936014646</v>
      </c>
      <c r="K804" s="75">
        <f>(INDEX('Resin Fractions'!$A$24:$I$41,MATCH('Waste Estimate from Population'!$A804,'Resin Fractions'!$A$24:$A$41,0),MATCH('Waste Estimate from Population'!K$1,'Resin Fractions'!$A$24:$I$24,0)))*(VLOOKUP($A804,'Waste Per Capita'!$A$3:$C$18,3,FALSE))*$C804</f>
        <v>5203.3727031778535</v>
      </c>
    </row>
    <row r="805" spans="1:11" x14ac:dyDescent="0.2">
      <c r="A805" s="13">
        <v>2007</v>
      </c>
      <c r="B805" s="68" t="s">
        <v>119</v>
      </c>
      <c r="C805" s="72">
        <v>1989690</v>
      </c>
      <c r="D805" s="75">
        <f>(INDEX('Resin Fractions'!$A$24:$I$41,MATCH('Waste Estimate from Population'!$A805,'Resin Fractions'!$A$24:$A$41,0),MATCH('Waste Estimate from Population'!D$1,'Resin Fractions'!$A$24:$I$24,0)))*(VLOOKUP($A805,'Waste Per Capita'!$A$3:$C$18,3,FALSE))*$C805</f>
        <v>16017.607862424407</v>
      </c>
      <c r="E805" s="75">
        <f>(INDEX('Resin Fractions'!$A$24:$I$41,MATCH('Waste Estimate from Population'!$A805,'Resin Fractions'!$A$24:$A$41,0),MATCH('Waste Estimate from Population'!E$1,'Resin Fractions'!$A$24:$I$24,0)))*(VLOOKUP($A805,'Waste Per Capita'!$A$3:$C$18,3,FALSE))*$C805</f>
        <v>30832.13866211534</v>
      </c>
      <c r="F805" s="75">
        <f>(INDEX('Resin Fractions'!$A$24:$I$41,MATCH('Waste Estimate from Population'!$A805,'Resin Fractions'!$A$24:$A$41,0),MATCH('Waste Estimate from Population'!F$1,'Resin Fractions'!$A$24:$I$24,0)))*(VLOOKUP($A805,'Waste Per Capita'!$A$3:$C$18,3,FALSE))*$C805</f>
        <v>41311.442104289308</v>
      </c>
      <c r="G805" s="75">
        <f>(INDEX('Resin Fractions'!$A$24:$I$41,MATCH('Waste Estimate from Population'!$A805,'Resin Fractions'!$A$24:$A$41,0),MATCH('Waste Estimate from Population'!G$1,'Resin Fractions'!$A$24:$I$24,0)))*(VLOOKUP($A805,'Waste Per Capita'!$A$3:$C$18,3,FALSE))*$C805</f>
        <v>64834.871410156476</v>
      </c>
      <c r="H805" s="75">
        <f>(INDEX('Resin Fractions'!$A$24:$I$41,MATCH('Waste Estimate from Population'!$A805,'Resin Fractions'!$A$24:$A$41,0),MATCH('Waste Estimate from Population'!H$1,'Resin Fractions'!$A$24:$I$24,0)))*(VLOOKUP($A805,'Waste Per Capita'!$A$3:$C$18,3,FALSE))*$C805</f>
        <v>3716.1269800350465</v>
      </c>
      <c r="I805" s="75">
        <f>(INDEX('Resin Fractions'!$A$24:$I$41,MATCH('Waste Estimate from Population'!$A805,'Resin Fractions'!$A$24:$A$41,0),MATCH('Waste Estimate from Population'!I$1,'Resin Fractions'!$A$24:$I$24,0)))*(VLOOKUP($A805,'Waste Per Capita'!$A$3:$C$18,3,FALSE))*$C805</f>
        <v>10745.472522037398</v>
      </c>
      <c r="J805" s="75">
        <f>(INDEX('Resin Fractions'!$A$24:$I$41,MATCH('Waste Estimate from Population'!$A805,'Resin Fractions'!$A$24:$A$41,0),MATCH('Waste Estimate from Population'!J$1,'Resin Fractions'!$A$24:$I$24,0)))*(VLOOKUP($A805,'Waste Per Capita'!$A$3:$C$18,3,FALSE))*$C805</f>
        <v>20958.636480379446</v>
      </c>
      <c r="K805" s="75">
        <f>(INDEX('Resin Fractions'!$A$24:$I$41,MATCH('Waste Estimate from Population'!$A805,'Resin Fractions'!$A$24:$A$41,0),MATCH('Waste Estimate from Population'!K$1,'Resin Fractions'!$A$24:$I$24,0)))*(VLOOKUP($A805,'Waste Per Capita'!$A$3:$C$18,3,FALSE))*$C805</f>
        <v>188416.29602143742</v>
      </c>
    </row>
    <row r="806" spans="1:11" x14ac:dyDescent="0.2">
      <c r="A806" s="13">
        <v>2007</v>
      </c>
      <c r="B806" s="68" t="s">
        <v>120</v>
      </c>
      <c r="C806" s="72">
        <v>2998477</v>
      </c>
      <c r="D806" s="75">
        <f>(INDEX('Resin Fractions'!$A$24:$I$41,MATCH('Waste Estimate from Population'!$A806,'Resin Fractions'!$A$24:$A$41,0),MATCH('Waste Estimate from Population'!D$1,'Resin Fractions'!$A$24:$I$24,0)))*(VLOOKUP($A806,'Waste Per Capita'!$A$3:$C$18,3,FALSE))*$C806</f>
        <v>24138.649121470557</v>
      </c>
      <c r="E806" s="75">
        <f>(INDEX('Resin Fractions'!$A$24:$I$41,MATCH('Waste Estimate from Population'!$A806,'Resin Fractions'!$A$24:$A$41,0),MATCH('Waste Estimate from Population'!E$1,'Resin Fractions'!$A$24:$I$24,0)))*(VLOOKUP($A806,'Waste Per Capita'!$A$3:$C$18,3,FALSE))*$C806</f>
        <v>46464.252541432899</v>
      </c>
      <c r="F806" s="75">
        <f>(INDEX('Resin Fractions'!$A$24:$I$41,MATCH('Waste Estimate from Population'!$A806,'Resin Fractions'!$A$24:$A$41,0),MATCH('Waste Estimate from Population'!F$1,'Resin Fractions'!$A$24:$I$24,0)))*(VLOOKUP($A806,'Waste Per Capita'!$A$3:$C$18,3,FALSE))*$C806</f>
        <v>62256.63745937463</v>
      </c>
      <c r="G806" s="75">
        <f>(INDEX('Resin Fractions'!$A$24:$I$41,MATCH('Waste Estimate from Population'!$A806,'Resin Fractions'!$A$24:$A$41,0),MATCH('Waste Estimate from Population'!G$1,'Resin Fractions'!$A$24:$I$24,0)))*(VLOOKUP($A806,'Waste Per Capita'!$A$3:$C$18,3,FALSE))*$C806</f>
        <v>97706.612950415278</v>
      </c>
      <c r="H806" s="75">
        <f>(INDEX('Resin Fractions'!$A$24:$I$41,MATCH('Waste Estimate from Population'!$A806,'Resin Fractions'!$A$24:$A$41,0),MATCH('Waste Estimate from Population'!H$1,'Resin Fractions'!$A$24:$I$24,0)))*(VLOOKUP($A806,'Waste Per Capita'!$A$3:$C$18,3,FALSE))*$C806</f>
        <v>5600.229824100511</v>
      </c>
      <c r="I806" s="75">
        <f>(INDEX('Resin Fractions'!$A$24:$I$41,MATCH('Waste Estimate from Population'!$A806,'Resin Fractions'!$A$24:$A$41,0),MATCH('Waste Estimate from Population'!I$1,'Resin Fractions'!$A$24:$I$24,0)))*(VLOOKUP($A806,'Waste Per Capita'!$A$3:$C$18,3,FALSE))*$C806</f>
        <v>16193.50361687556</v>
      </c>
      <c r="J806" s="75">
        <f>(INDEX('Resin Fractions'!$A$24:$I$41,MATCH('Waste Estimate from Population'!$A806,'Resin Fractions'!$A$24:$A$41,0),MATCH('Waste Estimate from Population'!J$1,'Resin Fractions'!$A$24:$I$24,0)))*(VLOOKUP($A806,'Waste Per Capita'!$A$3:$C$18,3,FALSE))*$C806</f>
        <v>31584.814437313711</v>
      </c>
      <c r="K806" s="75">
        <f>(INDEX('Resin Fractions'!$A$24:$I$41,MATCH('Waste Estimate from Population'!$A806,'Resin Fractions'!$A$24:$A$41,0),MATCH('Waste Estimate from Population'!K$1,'Resin Fractions'!$A$24:$I$24,0)))*(VLOOKUP($A806,'Waste Per Capita'!$A$3:$C$18,3,FALSE))*$C806</f>
        <v>283944.69995098311</v>
      </c>
    </row>
    <row r="807" spans="1:11" x14ac:dyDescent="0.2">
      <c r="A807" s="13">
        <v>2007</v>
      </c>
      <c r="B807" s="68" t="s">
        <v>121</v>
      </c>
      <c r="C807" s="72">
        <v>787127</v>
      </c>
      <c r="D807" s="75">
        <f>(INDEX('Resin Fractions'!$A$24:$I$41,MATCH('Waste Estimate from Population'!$A807,'Resin Fractions'!$A$24:$A$41,0),MATCH('Waste Estimate from Population'!D$1,'Resin Fractions'!$A$24:$I$24,0)))*(VLOOKUP($A807,'Waste Per Capita'!$A$3:$C$18,3,FALSE))*$C807</f>
        <v>6336.6110418841808</v>
      </c>
      <c r="E807" s="75">
        <f>(INDEX('Resin Fractions'!$A$24:$I$41,MATCH('Waste Estimate from Population'!$A807,'Resin Fractions'!$A$24:$A$41,0),MATCH('Waste Estimate from Population'!E$1,'Resin Fractions'!$A$24:$I$24,0)))*(VLOOKUP($A807,'Waste Per Capita'!$A$3:$C$18,3,FALSE))*$C807</f>
        <v>12197.28138991243</v>
      </c>
      <c r="F807" s="75">
        <f>(INDEX('Resin Fractions'!$A$24:$I$41,MATCH('Waste Estimate from Population'!$A807,'Resin Fractions'!$A$24:$A$41,0),MATCH('Waste Estimate from Population'!F$1,'Resin Fractions'!$A$24:$I$24,0)))*(VLOOKUP($A807,'Waste Per Capita'!$A$3:$C$18,3,FALSE))*$C807</f>
        <v>16342.923515333008</v>
      </c>
      <c r="G807" s="75">
        <f>(INDEX('Resin Fractions'!$A$24:$I$41,MATCH('Waste Estimate from Population'!$A807,'Resin Fractions'!$A$24:$A$41,0),MATCH('Waste Estimate from Population'!G$1,'Resin Fractions'!$A$24:$I$24,0)))*(VLOOKUP($A807,'Waste Per Capita'!$A$3:$C$18,3,FALSE))*$C807</f>
        <v>25648.858781248455</v>
      </c>
      <c r="H807" s="75">
        <f>(INDEX('Resin Fractions'!$A$24:$I$41,MATCH('Waste Estimate from Population'!$A807,'Resin Fractions'!$A$24:$A$41,0),MATCH('Waste Estimate from Population'!H$1,'Resin Fractions'!$A$24:$I$24,0)))*(VLOOKUP($A807,'Waste Per Capita'!$A$3:$C$18,3,FALSE))*$C807</f>
        <v>1470.1103596108169</v>
      </c>
      <c r="I807" s="75">
        <f>(INDEX('Resin Fractions'!$A$24:$I$41,MATCH('Waste Estimate from Population'!$A807,'Resin Fractions'!$A$24:$A$41,0),MATCH('Waste Estimate from Population'!I$1,'Resin Fractions'!$A$24:$I$24,0)))*(VLOOKUP($A807,'Waste Per Capita'!$A$3:$C$18,3,FALSE))*$C807</f>
        <v>4250.9393673656359</v>
      </c>
      <c r="J807" s="75">
        <f>(INDEX('Resin Fractions'!$A$24:$I$41,MATCH('Waste Estimate from Population'!$A807,'Resin Fractions'!$A$24:$A$41,0),MATCH('Waste Estimate from Population'!J$1,'Resin Fractions'!$A$24:$I$24,0)))*(VLOOKUP($A807,'Waste Per Capita'!$A$3:$C$18,3,FALSE))*$C807</f>
        <v>8291.2959591150538</v>
      </c>
      <c r="K807" s="75">
        <f>(INDEX('Resin Fractions'!$A$24:$I$41,MATCH('Waste Estimate from Population'!$A807,'Resin Fractions'!$A$24:$A$41,0),MATCH('Waste Estimate from Population'!K$1,'Resin Fractions'!$A$24:$I$24,0)))*(VLOOKUP($A807,'Waste Per Capita'!$A$3:$C$18,3,FALSE))*$C807</f>
        <v>74538.020414469574</v>
      </c>
    </row>
    <row r="808" spans="1:11" x14ac:dyDescent="0.2">
      <c r="A808" s="13">
        <v>2007</v>
      </c>
      <c r="B808" s="68" t="s">
        <v>122</v>
      </c>
      <c r="C808" s="72">
        <v>665304</v>
      </c>
      <c r="D808" s="75">
        <f>(INDEX('Resin Fractions'!$A$24:$I$41,MATCH('Waste Estimate from Population'!$A808,'Resin Fractions'!$A$24:$A$41,0),MATCH('Waste Estimate from Population'!D$1,'Resin Fractions'!$A$24:$I$24,0)))*(VLOOKUP($A808,'Waste Per Capita'!$A$3:$C$18,3,FALSE))*$C808</f>
        <v>5355.8989497370985</v>
      </c>
      <c r="E808" s="75">
        <f>(INDEX('Resin Fractions'!$A$24:$I$41,MATCH('Waste Estimate from Population'!$A808,'Resin Fractions'!$A$24:$A$41,0),MATCH('Waste Estimate from Population'!E$1,'Resin Fractions'!$A$24:$I$24,0)))*(VLOOKUP($A808,'Waste Per Capita'!$A$3:$C$18,3,FALSE))*$C808</f>
        <v>10309.518156325852</v>
      </c>
      <c r="F808" s="75">
        <f>(INDEX('Resin Fractions'!$A$24:$I$41,MATCH('Waste Estimate from Population'!$A808,'Resin Fractions'!$A$24:$A$41,0),MATCH('Waste Estimate from Population'!F$1,'Resin Fractions'!$A$24:$I$24,0)))*(VLOOKUP($A808,'Waste Per Capita'!$A$3:$C$18,3,FALSE))*$C808</f>
        <v>13813.542651243206</v>
      </c>
      <c r="G808" s="75">
        <f>(INDEX('Resin Fractions'!$A$24:$I$41,MATCH('Waste Estimate from Population'!$A808,'Resin Fractions'!$A$24:$A$41,0),MATCH('Waste Estimate from Population'!G$1,'Resin Fractions'!$A$24:$I$24,0)))*(VLOOKUP($A808,'Waste Per Capita'!$A$3:$C$18,3,FALSE))*$C808</f>
        <v>21679.205951008822</v>
      </c>
      <c r="H808" s="75">
        <f>(INDEX('Resin Fractions'!$A$24:$I$41,MATCH('Waste Estimate from Population'!$A808,'Resin Fractions'!$A$24:$A$41,0),MATCH('Waste Estimate from Population'!H$1,'Resin Fractions'!$A$24:$I$24,0)))*(VLOOKUP($A808,'Waste Per Capita'!$A$3:$C$18,3,FALSE))*$C808</f>
        <v>1242.5825853903052</v>
      </c>
      <c r="I808" s="75">
        <f>(INDEX('Resin Fractions'!$A$24:$I$41,MATCH('Waste Estimate from Population'!$A808,'Resin Fractions'!$A$24:$A$41,0),MATCH('Waste Estimate from Population'!I$1,'Resin Fractions'!$A$24:$I$24,0)))*(VLOOKUP($A808,'Waste Per Capita'!$A$3:$C$18,3,FALSE))*$C808</f>
        <v>3593.0249691165805</v>
      </c>
      <c r="J808" s="75">
        <f>(INDEX('Resin Fractions'!$A$24:$I$41,MATCH('Waste Estimate from Population'!$A808,'Resin Fractions'!$A$24:$A$41,0),MATCH('Waste Estimate from Population'!J$1,'Resin Fractions'!$A$24:$I$24,0)))*(VLOOKUP($A808,'Waste Per Capita'!$A$3:$C$18,3,FALSE))*$C808</f>
        <v>7008.0588860286607</v>
      </c>
      <c r="K808" s="75">
        <f>(INDEX('Resin Fractions'!$A$24:$I$41,MATCH('Waste Estimate from Population'!$A808,'Resin Fractions'!$A$24:$A$41,0),MATCH('Waste Estimate from Population'!K$1,'Resin Fractions'!$A$24:$I$24,0)))*(VLOOKUP($A808,'Waste Per Capita'!$A$3:$C$18,3,FALSE))*$C808</f>
        <v>63001.832148850524</v>
      </c>
    </row>
    <row r="809" spans="1:11" x14ac:dyDescent="0.2">
      <c r="A809" s="13">
        <v>2007</v>
      </c>
      <c r="B809" s="68" t="s">
        <v>123</v>
      </c>
      <c r="C809" s="72">
        <v>262982</v>
      </c>
      <c r="D809" s="75">
        <f>(INDEX('Resin Fractions'!$A$24:$I$41,MATCH('Waste Estimate from Population'!$A809,'Resin Fractions'!$A$24:$A$41,0),MATCH('Waste Estimate from Population'!D$1,'Resin Fractions'!$A$24:$I$24,0)))*(VLOOKUP($A809,'Waste Per Capita'!$A$3:$C$18,3,FALSE))*$C809</f>
        <v>2117.0848478286043</v>
      </c>
      <c r="E809" s="75">
        <f>(INDEX('Resin Fractions'!$A$24:$I$41,MATCH('Waste Estimate from Population'!$A809,'Resin Fractions'!$A$24:$A$41,0),MATCH('Waste Estimate from Population'!E$1,'Resin Fractions'!$A$24:$I$24,0)))*(VLOOKUP($A809,'Waste Per Capita'!$A$3:$C$18,3,FALSE))*$C809</f>
        <v>4075.1561749018274</v>
      </c>
      <c r="F809" s="75">
        <f>(INDEX('Resin Fractions'!$A$24:$I$41,MATCH('Waste Estimate from Population'!$A809,'Resin Fractions'!$A$24:$A$41,0),MATCH('Waste Estimate from Population'!F$1,'Resin Fractions'!$A$24:$I$24,0)))*(VLOOKUP($A809,'Waste Per Capita'!$A$3:$C$18,3,FALSE))*$C809</f>
        <v>5460.2303210400669</v>
      </c>
      <c r="G809" s="75">
        <f>(INDEX('Resin Fractions'!$A$24:$I$41,MATCH('Waste Estimate from Population'!$A809,'Resin Fractions'!$A$24:$A$41,0),MATCH('Waste Estimate from Population'!G$1,'Resin Fractions'!$A$24:$I$24,0)))*(VLOOKUP($A809,'Waste Per Capita'!$A$3:$C$18,3,FALSE))*$C809</f>
        <v>8569.3772161420984</v>
      </c>
      <c r="H809" s="75">
        <f>(INDEX('Resin Fractions'!$A$24:$I$41,MATCH('Waste Estimate from Population'!$A809,'Resin Fractions'!$A$24:$A$41,0),MATCH('Waste Estimate from Population'!H$1,'Resin Fractions'!$A$24:$I$24,0)))*(VLOOKUP($A809,'Waste Per Capita'!$A$3:$C$18,3,FALSE))*$C809</f>
        <v>491.16923011302094</v>
      </c>
      <c r="I809" s="75">
        <f>(INDEX('Resin Fractions'!$A$24:$I$41,MATCH('Waste Estimate from Population'!$A809,'Resin Fractions'!$A$24:$A$41,0),MATCH('Waste Estimate from Population'!I$1,'Resin Fractions'!$A$24:$I$24,0)))*(VLOOKUP($A809,'Waste Per Capita'!$A$3:$C$18,3,FALSE))*$C809</f>
        <v>1420.2543385102399</v>
      </c>
      <c r="J809" s="75">
        <f>(INDEX('Resin Fractions'!$A$24:$I$41,MATCH('Waste Estimate from Population'!$A809,'Resin Fractions'!$A$24:$A$41,0),MATCH('Waste Estimate from Population'!J$1,'Resin Fractions'!$A$24:$I$24,0)))*(VLOOKUP($A809,'Waste Per Capita'!$A$3:$C$18,3,FALSE))*$C809</f>
        <v>2770.1522040534692</v>
      </c>
      <c r="K809" s="75">
        <f>(INDEX('Resin Fractions'!$A$24:$I$41,MATCH('Waste Estimate from Population'!$A809,'Resin Fractions'!$A$24:$A$41,0),MATCH('Waste Estimate from Population'!K$1,'Resin Fractions'!$A$24:$I$24,0)))*(VLOOKUP($A809,'Waste Per Capita'!$A$3:$C$18,3,FALSE))*$C809</f>
        <v>24903.424332589326</v>
      </c>
    </row>
    <row r="810" spans="1:11" x14ac:dyDescent="0.2">
      <c r="A810" s="13">
        <v>2007</v>
      </c>
      <c r="B810" s="68" t="s">
        <v>124</v>
      </c>
      <c r="C810" s="72">
        <v>701838</v>
      </c>
      <c r="D810" s="75">
        <f>(INDEX('Resin Fractions'!$A$24:$I$41,MATCH('Waste Estimate from Population'!$A810,'Resin Fractions'!$A$24:$A$41,0),MATCH('Waste Estimate from Population'!D$1,'Resin Fractions'!$A$24:$I$24,0)))*(VLOOKUP($A810,'Waste Per Capita'!$A$3:$C$18,3,FALSE))*$C810</f>
        <v>5650.00872846937</v>
      </c>
      <c r="E810" s="75">
        <f>(INDEX('Resin Fractions'!$A$24:$I$41,MATCH('Waste Estimate from Population'!$A810,'Resin Fractions'!$A$24:$A$41,0),MATCH('Waste Estimate from Population'!E$1,'Resin Fractions'!$A$24:$I$24,0)))*(VLOOKUP($A810,'Waste Per Capita'!$A$3:$C$18,3,FALSE))*$C810</f>
        <v>10875.647228634463</v>
      </c>
      <c r="F810" s="75">
        <f>(INDEX('Resin Fractions'!$A$24:$I$41,MATCH('Waste Estimate from Population'!$A810,'Resin Fractions'!$A$24:$A$41,0),MATCH('Waste Estimate from Population'!F$1,'Resin Fractions'!$A$24:$I$24,0)))*(VLOOKUP($A810,'Waste Per Capita'!$A$3:$C$18,3,FALSE))*$C810</f>
        <v>14572.089070955879</v>
      </c>
      <c r="G810" s="75">
        <f>(INDEX('Resin Fractions'!$A$24:$I$41,MATCH('Waste Estimate from Population'!$A810,'Resin Fractions'!$A$24:$A$41,0),MATCH('Waste Estimate from Population'!G$1,'Resin Fractions'!$A$24:$I$24,0)))*(VLOOKUP($A810,'Waste Per Capita'!$A$3:$C$18,3,FALSE))*$C810</f>
        <v>22869.681448246411</v>
      </c>
      <c r="H810" s="75">
        <f>(INDEX('Resin Fractions'!$A$24:$I$41,MATCH('Waste Estimate from Population'!$A810,'Resin Fractions'!$A$24:$A$41,0),MATCH('Waste Estimate from Population'!H$1,'Resin Fractions'!$A$24:$I$24,0)))*(VLOOKUP($A810,'Waste Per Capita'!$A$3:$C$18,3,FALSE))*$C810</f>
        <v>1310.8168244368906</v>
      </c>
      <c r="I810" s="75">
        <f>(INDEX('Resin Fractions'!$A$24:$I$41,MATCH('Waste Estimate from Population'!$A810,'Resin Fractions'!$A$24:$A$41,0),MATCH('Waste Estimate from Population'!I$1,'Resin Fractions'!$A$24:$I$24,0)))*(VLOOKUP($A810,'Waste Per Capita'!$A$3:$C$18,3,FALSE))*$C810</f>
        <v>3790.3296211579109</v>
      </c>
      <c r="J810" s="75">
        <f>(INDEX('Resin Fractions'!$A$24:$I$41,MATCH('Waste Estimate from Population'!$A810,'Resin Fractions'!$A$24:$A$41,0),MATCH('Waste Estimate from Population'!J$1,'Resin Fractions'!$A$24:$I$24,0)))*(VLOOKUP($A810,'Waste Per Capita'!$A$3:$C$18,3,FALSE))*$C810</f>
        <v>7392.8941242688807</v>
      </c>
      <c r="K810" s="75">
        <f>(INDEX('Resin Fractions'!$A$24:$I$41,MATCH('Waste Estimate from Population'!$A810,'Resin Fractions'!$A$24:$A$41,0),MATCH('Waste Estimate from Population'!K$1,'Resin Fractions'!$A$24:$I$24,0)))*(VLOOKUP($A810,'Waste Per Capita'!$A$3:$C$18,3,FALSE))*$C810</f>
        <v>66461.467046169797</v>
      </c>
    </row>
    <row r="811" spans="1:11" x14ac:dyDescent="0.2">
      <c r="A811" s="13">
        <v>2007</v>
      </c>
      <c r="B811" s="68" t="s">
        <v>125</v>
      </c>
      <c r="C811" s="72">
        <v>414750</v>
      </c>
      <c r="D811" s="75">
        <f>(INDEX('Resin Fractions'!$A$24:$I$41,MATCH('Waste Estimate from Population'!$A811,'Resin Fractions'!$A$24:$A$41,0),MATCH('Waste Estimate from Population'!D$1,'Resin Fractions'!$A$24:$I$24,0)))*(VLOOKUP($A811,'Waste Per Capita'!$A$3:$C$18,3,FALSE))*$C811</f>
        <v>3338.8632706303611</v>
      </c>
      <c r="E811" s="75">
        <f>(INDEX('Resin Fractions'!$A$24:$I$41,MATCH('Waste Estimate from Population'!$A811,'Resin Fractions'!$A$24:$A$41,0),MATCH('Waste Estimate from Population'!E$1,'Resin Fractions'!$A$24:$I$24,0)))*(VLOOKUP($A811,'Waste Per Capita'!$A$3:$C$18,3,FALSE))*$C811</f>
        <v>6426.9456599331243</v>
      </c>
      <c r="F811" s="75">
        <f>(INDEX('Resin Fractions'!$A$24:$I$41,MATCH('Waste Estimate from Population'!$A811,'Resin Fractions'!$A$24:$A$41,0),MATCH('Waste Estimate from Population'!F$1,'Resin Fractions'!$A$24:$I$24,0)))*(VLOOKUP($A811,'Waste Per Capita'!$A$3:$C$18,3,FALSE))*$C811</f>
        <v>8611.3518250350517</v>
      </c>
      <c r="G811" s="75">
        <f>(INDEX('Resin Fractions'!$A$24:$I$41,MATCH('Waste Estimate from Population'!$A811,'Resin Fractions'!$A$24:$A$41,0),MATCH('Waste Estimate from Population'!G$1,'Resin Fractions'!$A$24:$I$24,0)))*(VLOOKUP($A811,'Waste Per Capita'!$A$3:$C$18,3,FALSE))*$C811</f>
        <v>13514.800253990521</v>
      </c>
      <c r="H811" s="75">
        <f>(INDEX('Resin Fractions'!$A$24:$I$41,MATCH('Waste Estimate from Population'!$A811,'Resin Fractions'!$A$24:$A$41,0),MATCH('Waste Estimate from Population'!H$1,'Resin Fractions'!$A$24:$I$24,0)))*(VLOOKUP($A811,'Waste Per Capita'!$A$3:$C$18,3,FALSE))*$C811</f>
        <v>774.62502448599309</v>
      </c>
      <c r="I811" s="75">
        <f>(INDEX('Resin Fractions'!$A$24:$I$41,MATCH('Waste Estimate from Population'!$A811,'Resin Fractions'!$A$24:$A$41,0),MATCH('Waste Estimate from Population'!I$1,'Resin Fractions'!$A$24:$I$24,0)))*(VLOOKUP($A811,'Waste Per Capita'!$A$3:$C$18,3,FALSE))*$C811</f>
        <v>2239.8889920113238</v>
      </c>
      <c r="J811" s="75">
        <f>(INDEX('Resin Fractions'!$A$24:$I$41,MATCH('Waste Estimate from Population'!$A811,'Resin Fractions'!$A$24:$A$41,0),MATCH('Waste Estimate from Population'!J$1,'Resin Fractions'!$A$24:$I$24,0)))*(VLOOKUP($A811,'Waste Per Capita'!$A$3:$C$18,3,FALSE))*$C811</f>
        <v>4368.8184994835246</v>
      </c>
      <c r="K811" s="75">
        <f>(INDEX('Resin Fractions'!$A$24:$I$41,MATCH('Waste Estimate from Population'!$A811,'Resin Fractions'!$A$24:$A$41,0),MATCH('Waste Estimate from Population'!K$1,'Resin Fractions'!$A$24:$I$24,0)))*(VLOOKUP($A811,'Waste Per Capita'!$A$3:$C$18,3,FALSE))*$C811</f>
        <v>39275.293525569898</v>
      </c>
    </row>
    <row r="812" spans="1:11" x14ac:dyDescent="0.2">
      <c r="A812" s="13">
        <v>2007</v>
      </c>
      <c r="B812" s="68" t="s">
        <v>126</v>
      </c>
      <c r="C812" s="72">
        <v>1725066</v>
      </c>
      <c r="D812" s="75">
        <f>(INDEX('Resin Fractions'!$A$24:$I$41,MATCH('Waste Estimate from Population'!$A812,'Resin Fractions'!$A$24:$A$41,0),MATCH('Waste Estimate from Population'!D$1,'Resin Fractions'!$A$24:$I$24,0)))*(VLOOKUP($A812,'Waste Per Capita'!$A$3:$C$18,3,FALSE))*$C812</f>
        <v>13887.304416668438</v>
      </c>
      <c r="E812" s="75">
        <f>(INDEX('Resin Fractions'!$A$24:$I$41,MATCH('Waste Estimate from Population'!$A812,'Resin Fractions'!$A$24:$A$41,0),MATCH('Waste Estimate from Population'!E$1,'Resin Fractions'!$A$24:$I$24,0)))*(VLOOKUP($A812,'Waste Per Capita'!$A$3:$C$18,3,FALSE))*$C812</f>
        <v>26731.538135740073</v>
      </c>
      <c r="F812" s="75">
        <f>(INDEX('Resin Fractions'!$A$24:$I$41,MATCH('Waste Estimate from Population'!$A812,'Resin Fractions'!$A$24:$A$41,0),MATCH('Waste Estimate from Population'!F$1,'Resin Fractions'!$A$24:$I$24,0)))*(VLOOKUP($A812,'Waste Per Capita'!$A$3:$C$18,3,FALSE))*$C812</f>
        <v>35817.119342750855</v>
      </c>
      <c r="G812" s="75">
        <f>(INDEX('Resin Fractions'!$A$24:$I$41,MATCH('Waste Estimate from Population'!$A812,'Resin Fractions'!$A$24:$A$41,0),MATCH('Waste Estimate from Population'!G$1,'Resin Fractions'!$A$24:$I$24,0)))*(VLOOKUP($A812,'Waste Per Capita'!$A$3:$C$18,3,FALSE))*$C812</f>
        <v>56211.988945028119</v>
      </c>
      <c r="H812" s="75">
        <f>(INDEX('Resin Fractions'!$A$24:$I$41,MATCH('Waste Estimate from Population'!$A812,'Resin Fractions'!$A$24:$A$41,0),MATCH('Waste Estimate from Population'!H$1,'Resin Fractions'!$A$24:$I$24,0)))*(VLOOKUP($A812,'Waste Per Capita'!$A$3:$C$18,3,FALSE))*$C812</f>
        <v>3221.891000578551</v>
      </c>
      <c r="I812" s="75">
        <f>(INDEX('Resin Fractions'!$A$24:$I$41,MATCH('Waste Estimate from Population'!$A812,'Resin Fractions'!$A$24:$A$41,0),MATCH('Waste Estimate from Population'!I$1,'Resin Fractions'!$A$24:$I$24,0)))*(VLOOKUP($A812,'Waste Per Capita'!$A$3:$C$18,3,FALSE))*$C812</f>
        <v>9316.3504373550477</v>
      </c>
      <c r="J812" s="75">
        <f>(INDEX('Resin Fractions'!$A$24:$I$41,MATCH('Waste Estimate from Population'!$A812,'Resin Fractions'!$A$24:$A$41,0),MATCH('Waste Estimate from Population'!J$1,'Resin Fractions'!$A$24:$I$24,0)))*(VLOOKUP($A812,'Waste Per Capita'!$A$3:$C$18,3,FALSE))*$C812</f>
        <v>18171.18807385183</v>
      </c>
      <c r="K812" s="75">
        <f>(INDEX('Resin Fractions'!$A$24:$I$41,MATCH('Waste Estimate from Population'!$A812,'Resin Fractions'!$A$24:$A$41,0),MATCH('Waste Estimate from Population'!K$1,'Resin Fractions'!$A$24:$I$24,0)))*(VLOOKUP($A812,'Waste Per Capita'!$A$3:$C$18,3,FALSE))*$C812</f>
        <v>163357.38035197291</v>
      </c>
    </row>
    <row r="813" spans="1:11" x14ac:dyDescent="0.2">
      <c r="A813" s="13">
        <v>2007</v>
      </c>
      <c r="B813" s="68" t="s">
        <v>127</v>
      </c>
      <c r="C813" s="72">
        <v>256543</v>
      </c>
      <c r="D813" s="75">
        <f>(INDEX('Resin Fractions'!$A$24:$I$41,MATCH('Waste Estimate from Population'!$A813,'Resin Fractions'!$A$24:$A$41,0),MATCH('Waste Estimate from Population'!D$1,'Resin Fractions'!$A$24:$I$24,0)))*(VLOOKUP($A813,'Waste Per Capita'!$A$3:$C$18,3,FALSE))*$C813</f>
        <v>2065.2489452376726</v>
      </c>
      <c r="E813" s="75">
        <f>(INDEX('Resin Fractions'!$A$24:$I$41,MATCH('Waste Estimate from Population'!$A813,'Resin Fractions'!$A$24:$A$41,0),MATCH('Waste Estimate from Population'!E$1,'Resin Fractions'!$A$24:$I$24,0)))*(VLOOKUP($A813,'Waste Per Capita'!$A$3:$C$18,3,FALSE))*$C813</f>
        <v>3975.3777466816719</v>
      </c>
      <c r="F813" s="75">
        <f>(INDEX('Resin Fractions'!$A$24:$I$41,MATCH('Waste Estimate from Population'!$A813,'Resin Fractions'!$A$24:$A$41,0),MATCH('Waste Estimate from Population'!F$1,'Resin Fractions'!$A$24:$I$24,0)))*(VLOOKUP($A813,'Waste Per Capita'!$A$3:$C$18,3,FALSE))*$C813</f>
        <v>5326.5389541891918</v>
      </c>
      <c r="G813" s="75">
        <f>(INDEX('Resin Fractions'!$A$24:$I$41,MATCH('Waste Estimate from Population'!$A813,'Resin Fractions'!$A$24:$A$41,0),MATCH('Waste Estimate from Population'!G$1,'Resin Fractions'!$A$24:$I$24,0)))*(VLOOKUP($A813,'Waste Per Capita'!$A$3:$C$18,3,FALSE))*$C813</f>
        <v>8359.5597385400615</v>
      </c>
      <c r="H813" s="75">
        <f>(INDEX('Resin Fractions'!$A$24:$I$41,MATCH('Waste Estimate from Population'!$A813,'Resin Fractions'!$A$24:$A$41,0),MATCH('Waste Estimate from Population'!H$1,'Resin Fractions'!$A$24:$I$24,0)))*(VLOOKUP($A813,'Waste Per Capita'!$A$3:$C$18,3,FALSE))*$C813</f>
        <v>479.14316493480436</v>
      </c>
      <c r="I813" s="75">
        <f>(INDEX('Resin Fractions'!$A$24:$I$41,MATCH('Waste Estimate from Population'!$A813,'Resin Fractions'!$A$24:$A$41,0),MATCH('Waste Estimate from Population'!I$1,'Resin Fractions'!$A$24:$I$24,0)))*(VLOOKUP($A813,'Waste Per Capita'!$A$3:$C$18,3,FALSE))*$C813</f>
        <v>1385.4800281556625</v>
      </c>
      <c r="J813" s="75">
        <f>(INDEX('Resin Fractions'!$A$24:$I$41,MATCH('Waste Estimate from Population'!$A813,'Resin Fractions'!$A$24:$A$41,0),MATCH('Waste Estimate from Population'!J$1,'Resin Fractions'!$A$24:$I$24,0)))*(VLOOKUP($A813,'Waste Per Capita'!$A$3:$C$18,3,FALSE))*$C813</f>
        <v>2702.3262310138684</v>
      </c>
      <c r="K813" s="75">
        <f>(INDEX('Resin Fractions'!$A$24:$I$41,MATCH('Waste Estimate from Population'!$A813,'Resin Fractions'!$A$24:$A$41,0),MATCH('Waste Estimate from Population'!K$1,'Resin Fractions'!$A$24:$I$24,0)))*(VLOOKUP($A813,'Waste Per Capita'!$A$3:$C$18,3,FALSE))*$C813</f>
        <v>24293.67480875293</v>
      </c>
    </row>
    <row r="814" spans="1:11" x14ac:dyDescent="0.2">
      <c r="A814" s="13">
        <v>2007</v>
      </c>
      <c r="B814" s="68" t="s">
        <v>128</v>
      </c>
      <c r="C814" s="72">
        <v>175546</v>
      </c>
      <c r="D814" s="75">
        <f>(INDEX('Resin Fractions'!$A$24:$I$41,MATCH('Waste Estimate from Population'!$A814,'Resin Fractions'!$A$24:$A$41,0),MATCH('Waste Estimate from Population'!D$1,'Resin Fractions'!$A$24:$I$24,0)))*(VLOOKUP($A814,'Waste Per Capita'!$A$3:$C$18,3,FALSE))*$C814</f>
        <v>1413.1985333479863</v>
      </c>
      <c r="E814" s="75">
        <f>(INDEX('Resin Fractions'!$A$24:$I$41,MATCH('Waste Estimate from Population'!$A814,'Resin Fractions'!$A$24:$A$41,0),MATCH('Waste Estimate from Population'!E$1,'Resin Fractions'!$A$24:$I$24,0)))*(VLOOKUP($A814,'Waste Per Capita'!$A$3:$C$18,3,FALSE))*$C814</f>
        <v>2720.2522069165043</v>
      </c>
      <c r="F814" s="75">
        <f>(INDEX('Resin Fractions'!$A$24:$I$41,MATCH('Waste Estimate from Population'!$A814,'Resin Fractions'!$A$24:$A$41,0),MATCH('Waste Estimate from Population'!F$1,'Resin Fractions'!$A$24:$I$24,0)))*(VLOOKUP($A814,'Waste Per Capita'!$A$3:$C$18,3,FALSE))*$C814</f>
        <v>3644.8182458772831</v>
      </c>
      <c r="G814" s="75">
        <f>(INDEX('Resin Fractions'!$A$24:$I$41,MATCH('Waste Estimate from Population'!$A814,'Resin Fractions'!$A$24:$A$41,0),MATCH('Waste Estimate from Population'!G$1,'Resin Fractions'!$A$24:$I$24,0)))*(VLOOKUP($A814,'Waste Per Capita'!$A$3:$C$18,3,FALSE))*$C814</f>
        <v>5720.2390003303672</v>
      </c>
      <c r="H814" s="75">
        <f>(INDEX('Resin Fractions'!$A$24:$I$41,MATCH('Waste Estimate from Population'!$A814,'Resin Fractions'!$A$24:$A$41,0),MATCH('Waste Estimate from Population'!H$1,'Resin Fractions'!$A$24:$I$24,0)))*(VLOOKUP($A814,'Waste Per Capita'!$A$3:$C$18,3,FALSE))*$C814</f>
        <v>327.86576141872968</v>
      </c>
      <c r="I814" s="75">
        <f>(INDEX('Resin Fractions'!$A$24:$I$41,MATCH('Waste Estimate from Population'!$A814,'Resin Fractions'!$A$24:$A$41,0),MATCH('Waste Estimate from Population'!I$1,'Resin Fractions'!$A$24:$I$24,0)))*(VLOOKUP($A814,'Waste Per Capita'!$A$3:$C$18,3,FALSE))*$C814</f>
        <v>948.04955513350171</v>
      </c>
      <c r="J814" s="75">
        <f>(INDEX('Resin Fractions'!$A$24:$I$41,MATCH('Waste Estimate from Population'!$A814,'Resin Fractions'!$A$24:$A$41,0),MATCH('Waste Estimate from Population'!J$1,'Resin Fractions'!$A$24:$I$24,0)))*(VLOOKUP($A814,'Waste Per Capita'!$A$3:$C$18,3,FALSE))*$C814</f>
        <v>1849.1346891147314</v>
      </c>
      <c r="K814" s="75">
        <f>(INDEX('Resin Fractions'!$A$24:$I$41,MATCH('Waste Estimate from Population'!$A814,'Resin Fractions'!$A$24:$A$41,0),MATCH('Waste Estimate from Population'!K$1,'Resin Fractions'!$A$24:$I$24,0)))*(VLOOKUP($A814,'Waste Per Capita'!$A$3:$C$18,3,FALSE))*$C814</f>
        <v>16623.557992139104</v>
      </c>
    </row>
    <row r="815" spans="1:11" x14ac:dyDescent="0.2">
      <c r="A815" s="13">
        <v>2007</v>
      </c>
      <c r="B815" s="68" t="s">
        <v>129</v>
      </c>
      <c r="C815" s="72">
        <v>3384</v>
      </c>
      <c r="D815" s="75">
        <f>(INDEX('Resin Fractions'!$A$24:$I$41,MATCH('Waste Estimate from Population'!$A815,'Resin Fractions'!$A$24:$A$41,0),MATCH('Waste Estimate from Population'!D$1,'Resin Fractions'!$A$24:$I$24,0)))*(VLOOKUP($A815,'Waste Per Capita'!$A$3:$C$18,3,FALSE))*$C815</f>
        <v>27.242226179175749</v>
      </c>
      <c r="E815" s="75">
        <f>(INDEX('Resin Fractions'!$A$24:$I$41,MATCH('Waste Estimate from Population'!$A815,'Resin Fractions'!$A$24:$A$41,0),MATCH('Waste Estimate from Population'!E$1,'Resin Fractions'!$A$24:$I$24,0)))*(VLOOKUP($A815,'Waste Per Capita'!$A$3:$C$18,3,FALSE))*$C815</f>
        <v>52.43829804270932</v>
      </c>
      <c r="F815" s="75">
        <f>(INDEX('Resin Fractions'!$A$24:$I$41,MATCH('Waste Estimate from Population'!$A815,'Resin Fractions'!$A$24:$A$41,0),MATCH('Waste Estimate from Population'!F$1,'Resin Fractions'!$A$24:$I$24,0)))*(VLOOKUP($A815,'Waste Per Capita'!$A$3:$C$18,3,FALSE))*$C815</f>
        <v>70.261156301190155</v>
      </c>
      <c r="G815" s="75">
        <f>(INDEX('Resin Fractions'!$A$24:$I$41,MATCH('Waste Estimate from Population'!$A815,'Resin Fractions'!$A$24:$A$41,0),MATCH('Waste Estimate from Population'!G$1,'Resin Fractions'!$A$24:$I$24,0)))*(VLOOKUP($A815,'Waste Per Capita'!$A$3:$C$18,3,FALSE))*$C815</f>
        <v>110.26903932369842</v>
      </c>
      <c r="H815" s="75">
        <f>(INDEX('Resin Fractions'!$A$24:$I$41,MATCH('Waste Estimate from Population'!$A815,'Resin Fractions'!$A$24:$A$41,0),MATCH('Waste Estimate from Population'!H$1,'Resin Fractions'!$A$24:$I$24,0)))*(VLOOKUP($A815,'Waste Per Capita'!$A$3:$C$18,3,FALSE))*$C815</f>
        <v>6.3202678308875235</v>
      </c>
      <c r="I815" s="75">
        <f>(INDEX('Resin Fractions'!$A$24:$I$41,MATCH('Waste Estimate from Population'!$A815,'Resin Fractions'!$A$24:$A$41,0),MATCH('Waste Estimate from Population'!I$1,'Resin Fractions'!$A$24:$I$24,0)))*(VLOOKUP($A815,'Waste Per Capita'!$A$3:$C$18,3,FALSE))*$C815</f>
        <v>18.275549967369066</v>
      </c>
      <c r="J815" s="75">
        <f>(INDEX('Resin Fractions'!$A$24:$I$41,MATCH('Waste Estimate from Population'!$A815,'Resin Fractions'!$A$24:$A$41,0),MATCH('Waste Estimate from Population'!J$1,'Resin Fractions'!$A$24:$I$24,0)))*(VLOOKUP($A815,'Waste Per Capita'!$A$3:$C$18,3,FALSE))*$C815</f>
        <v>35.645766852928865</v>
      </c>
      <c r="K815" s="75">
        <f>(INDEX('Resin Fractions'!$A$24:$I$41,MATCH('Waste Estimate from Population'!$A815,'Resin Fractions'!$A$24:$A$41,0),MATCH('Waste Estimate from Population'!K$1,'Resin Fractions'!$A$24:$I$24,0)))*(VLOOKUP($A815,'Waste Per Capita'!$A$3:$C$18,3,FALSE))*$C815</f>
        <v>320.45230449795912</v>
      </c>
    </row>
    <row r="816" spans="1:11" x14ac:dyDescent="0.2">
      <c r="A816" s="13">
        <v>2007</v>
      </c>
      <c r="B816" s="68" t="s">
        <v>130</v>
      </c>
      <c r="C816" s="72">
        <v>44877</v>
      </c>
      <c r="D816" s="75">
        <f>(INDEX('Resin Fractions'!$A$24:$I$41,MATCH('Waste Estimate from Population'!$A816,'Resin Fractions'!$A$24:$A$41,0),MATCH('Waste Estimate from Population'!D$1,'Resin Fractions'!$A$24:$I$24,0)))*(VLOOKUP($A816,'Waste Per Capita'!$A$3:$C$18,3,FALSE))*$C816</f>
        <v>361.27345870061168</v>
      </c>
      <c r="E816" s="75">
        <f>(INDEX('Resin Fractions'!$A$24:$I$41,MATCH('Waste Estimate from Population'!$A816,'Resin Fractions'!$A$24:$A$41,0),MATCH('Waste Estimate from Population'!E$1,'Resin Fractions'!$A$24:$I$24,0)))*(VLOOKUP($A816,'Waste Per Capita'!$A$3:$C$18,3,FALSE))*$C816</f>
        <v>695.4117911532702</v>
      </c>
      <c r="F816" s="75">
        <f>(INDEX('Resin Fractions'!$A$24:$I$41,MATCH('Waste Estimate from Population'!$A816,'Resin Fractions'!$A$24:$A$41,0),MATCH('Waste Estimate from Population'!F$1,'Resin Fractions'!$A$24:$I$24,0)))*(VLOOKUP($A816,'Waste Per Capita'!$A$3:$C$18,3,FALSE))*$C816</f>
        <v>931.77006835948885</v>
      </c>
      <c r="G816" s="75">
        <f>(INDEX('Resin Fractions'!$A$24:$I$41,MATCH('Waste Estimate from Population'!$A816,'Resin Fractions'!$A$24:$A$41,0),MATCH('Waste Estimate from Population'!G$1,'Resin Fractions'!$A$24:$I$24,0)))*(VLOOKUP($A816,'Waste Per Capita'!$A$3:$C$18,3,FALSE))*$C816</f>
        <v>1462.3356021659617</v>
      </c>
      <c r="H816" s="75">
        <f>(INDEX('Resin Fractions'!$A$24:$I$41,MATCH('Waste Estimate from Population'!$A816,'Resin Fractions'!$A$24:$A$41,0),MATCH('Waste Estimate from Population'!H$1,'Resin Fractions'!$A$24:$I$24,0)))*(VLOOKUP($A816,'Waste Per Capita'!$A$3:$C$18,3,FALSE))*$C816</f>
        <v>83.816388725395811</v>
      </c>
      <c r="I816" s="75">
        <f>(INDEX('Resin Fractions'!$A$24:$I$41,MATCH('Waste Estimate from Population'!$A816,'Resin Fractions'!$A$24:$A$41,0),MATCH('Waste Estimate from Population'!I$1,'Resin Fractions'!$A$24:$I$24,0)))*(VLOOKUP($A816,'Waste Per Capita'!$A$3:$C$18,3,FALSE))*$C816</f>
        <v>242.36165954066831</v>
      </c>
      <c r="J816" s="75">
        <f>(INDEX('Resin Fractions'!$A$24:$I$41,MATCH('Waste Estimate from Population'!$A816,'Resin Fractions'!$A$24:$A$41,0),MATCH('Waste Estimate from Population'!J$1,'Resin Fractions'!$A$24:$I$24,0)))*(VLOOKUP($A816,'Waste Per Capita'!$A$3:$C$18,3,FALSE))*$C816</f>
        <v>472.71722194411609</v>
      </c>
      <c r="K816" s="75">
        <f>(INDEX('Resin Fractions'!$A$24:$I$41,MATCH('Waste Estimate from Population'!$A816,'Resin Fractions'!$A$24:$A$41,0),MATCH('Waste Estimate from Population'!K$1,'Resin Fractions'!$A$24:$I$24,0)))*(VLOOKUP($A816,'Waste Per Capita'!$A$3:$C$18,3,FALSE))*$C816</f>
        <v>4249.6861905895121</v>
      </c>
    </row>
    <row r="817" spans="1:11" x14ac:dyDescent="0.2">
      <c r="A817" s="13">
        <v>2007</v>
      </c>
      <c r="B817" s="68" t="s">
        <v>131</v>
      </c>
      <c r="C817" s="72">
        <v>411998</v>
      </c>
      <c r="D817" s="75">
        <f>(INDEX('Resin Fractions'!$A$24:$I$41,MATCH('Waste Estimate from Population'!$A817,'Resin Fractions'!$A$24:$A$41,0),MATCH('Waste Estimate from Population'!D$1,'Resin Fractions'!$A$24:$I$24,0)))*(VLOOKUP($A817,'Waste Per Capita'!$A$3:$C$18,3,FALSE))*$C817</f>
        <v>3316.7088361016695</v>
      </c>
      <c r="E817" s="75">
        <f>(INDEX('Resin Fractions'!$A$24:$I$41,MATCH('Waste Estimate from Population'!$A817,'Resin Fractions'!$A$24:$A$41,0),MATCH('Waste Estimate from Population'!E$1,'Resin Fractions'!$A$24:$I$24,0)))*(VLOOKUP($A817,'Waste Per Capita'!$A$3:$C$18,3,FALSE))*$C817</f>
        <v>6384.3008028960267</v>
      </c>
      <c r="F817" s="75">
        <f>(INDEX('Resin Fractions'!$A$24:$I$41,MATCH('Waste Estimate from Population'!$A817,'Resin Fractions'!$A$24:$A$41,0),MATCH('Waste Estimate from Population'!F$1,'Resin Fractions'!$A$24:$I$24,0)))*(VLOOKUP($A817,'Waste Per Capita'!$A$3:$C$18,3,FALSE))*$C817</f>
        <v>8554.2127286577252</v>
      </c>
      <c r="G817" s="75">
        <f>(INDEX('Resin Fractions'!$A$24:$I$41,MATCH('Waste Estimate from Population'!$A817,'Resin Fractions'!$A$24:$A$41,0),MATCH('Waste Estimate from Population'!G$1,'Resin Fractions'!$A$24:$I$24,0)))*(VLOOKUP($A817,'Waste Per Capita'!$A$3:$C$18,3,FALSE))*$C817</f>
        <v>13425.125196006236</v>
      </c>
      <c r="H817" s="75">
        <f>(INDEX('Resin Fractions'!$A$24:$I$41,MATCH('Waste Estimate from Population'!$A817,'Resin Fractions'!$A$24:$A$41,0),MATCH('Waste Estimate from Population'!H$1,'Resin Fractions'!$A$24:$I$24,0)))*(VLOOKUP($A817,'Waste Per Capita'!$A$3:$C$18,3,FALSE))*$C817</f>
        <v>769.48513764479844</v>
      </c>
      <c r="I817" s="75">
        <f>(INDEX('Resin Fractions'!$A$24:$I$41,MATCH('Waste Estimate from Population'!$A817,'Resin Fractions'!$A$24:$A$41,0),MATCH('Waste Estimate from Population'!I$1,'Resin Fractions'!$A$24:$I$24,0)))*(VLOOKUP($A817,'Waste Per Capita'!$A$3:$C$18,3,FALSE))*$C817</f>
        <v>2225.0266062222577</v>
      </c>
      <c r="J817" s="75">
        <f>(INDEX('Resin Fractions'!$A$24:$I$41,MATCH('Waste Estimate from Population'!$A817,'Resin Fractions'!$A$24:$A$41,0),MATCH('Waste Estimate from Population'!J$1,'Resin Fractions'!$A$24:$I$24,0)))*(VLOOKUP($A817,'Waste Per Capita'!$A$3:$C$18,3,FALSE))*$C817</f>
        <v>4339.8299798679045</v>
      </c>
      <c r="K817" s="75">
        <f>(INDEX('Resin Fractions'!$A$24:$I$41,MATCH('Waste Estimate from Population'!$A817,'Resin Fractions'!$A$24:$A$41,0),MATCH('Waste Estimate from Population'!K$1,'Resin Fractions'!$A$24:$I$24,0)))*(VLOOKUP($A817,'Waste Per Capita'!$A$3:$C$18,3,FALSE))*$C817</f>
        <v>39014.689287396614</v>
      </c>
    </row>
    <row r="818" spans="1:11" x14ac:dyDescent="0.2">
      <c r="A818" s="13">
        <v>2007</v>
      </c>
      <c r="B818" s="68" t="s">
        <v>132</v>
      </c>
      <c r="C818" s="72">
        <v>471479</v>
      </c>
      <c r="D818" s="75">
        <f>(INDEX('Resin Fractions'!$A$24:$I$41,MATCH('Waste Estimate from Population'!$A818,'Resin Fractions'!$A$24:$A$41,0),MATCH('Waste Estimate from Population'!D$1,'Resin Fractions'!$A$24:$I$24,0)))*(VLOOKUP($A818,'Waste Per Capita'!$A$3:$C$18,3,FALSE))*$C818</f>
        <v>3795.5489233840431</v>
      </c>
      <c r="E818" s="75">
        <f>(INDEX('Resin Fractions'!$A$24:$I$41,MATCH('Waste Estimate from Population'!$A818,'Resin Fractions'!$A$24:$A$41,0),MATCH('Waste Estimate from Population'!E$1,'Resin Fractions'!$A$24:$I$24,0)))*(VLOOKUP($A818,'Waste Per Capita'!$A$3:$C$18,3,FALSE))*$C818</f>
        <v>7306.0154618435427</v>
      </c>
      <c r="F818" s="75">
        <f>(INDEX('Resin Fractions'!$A$24:$I$41,MATCH('Waste Estimate from Population'!$A818,'Resin Fractions'!$A$24:$A$41,0),MATCH('Waste Estimate from Population'!F$1,'Resin Fractions'!$A$24:$I$24,0)))*(VLOOKUP($A818,'Waste Per Capita'!$A$3:$C$18,3,FALSE))*$C818</f>
        <v>9789.2020424730581</v>
      </c>
      <c r="G818" s="75">
        <f>(INDEX('Resin Fractions'!$A$24:$I$41,MATCH('Waste Estimate from Population'!$A818,'Resin Fractions'!$A$24:$A$41,0),MATCH('Waste Estimate from Population'!G$1,'Resin Fractions'!$A$24:$I$24,0)))*(VLOOKUP($A818,'Waste Per Capita'!$A$3:$C$18,3,FALSE))*$C818</f>
        <v>15363.338177097521</v>
      </c>
      <c r="H818" s="75">
        <f>(INDEX('Resin Fractions'!$A$24:$I$41,MATCH('Waste Estimate from Population'!$A818,'Resin Fractions'!$A$24:$A$41,0),MATCH('Waste Estimate from Population'!H$1,'Resin Fractions'!$A$24:$I$24,0)))*(VLOOKUP($A818,'Waste Per Capita'!$A$3:$C$18,3,FALSE))*$C818</f>
        <v>880.57729215101028</v>
      </c>
      <c r="I818" s="75">
        <f>(INDEX('Resin Fractions'!$A$24:$I$41,MATCH('Waste Estimate from Population'!$A818,'Resin Fractions'!$A$24:$A$41,0),MATCH('Waste Estimate from Population'!I$1,'Resin Fractions'!$A$24:$I$24,0)))*(VLOOKUP($A818,'Waste Per Capita'!$A$3:$C$18,3,FALSE))*$C818</f>
        <v>2546.258281047636</v>
      </c>
      <c r="J818" s="75">
        <f>(INDEX('Resin Fractions'!$A$24:$I$41,MATCH('Waste Estimate from Population'!$A818,'Resin Fractions'!$A$24:$A$41,0),MATCH('Waste Estimate from Population'!J$1,'Resin Fractions'!$A$24:$I$24,0)))*(VLOOKUP($A818,'Waste Per Capita'!$A$3:$C$18,3,FALSE))*$C818</f>
        <v>4966.380174365263</v>
      </c>
      <c r="K818" s="75">
        <f>(INDEX('Resin Fractions'!$A$24:$I$41,MATCH('Waste Estimate from Population'!$A818,'Resin Fractions'!$A$24:$A$41,0),MATCH('Waste Estimate from Population'!K$1,'Resin Fractions'!$A$24:$I$24,0)))*(VLOOKUP($A818,'Waste Per Capita'!$A$3:$C$18,3,FALSE))*$C818</f>
        <v>44647.320352362076</v>
      </c>
    </row>
    <row r="819" spans="1:11" x14ac:dyDescent="0.2">
      <c r="A819" s="13">
        <v>2007</v>
      </c>
      <c r="B819" s="68" t="s">
        <v>133</v>
      </c>
      <c r="C819" s="72">
        <v>505959</v>
      </c>
      <c r="D819" s="75">
        <f>(INDEX('Resin Fractions'!$A$24:$I$41,MATCH('Waste Estimate from Population'!$A819,'Resin Fractions'!$A$24:$A$41,0),MATCH('Waste Estimate from Population'!D$1,'Resin Fractions'!$A$24:$I$24,0)))*(VLOOKUP($A819,'Waste Per Capita'!$A$3:$C$18,3,FALSE))*$C819</f>
        <v>4073.1233792522407</v>
      </c>
      <c r="E819" s="75">
        <f>(INDEX('Resin Fractions'!$A$24:$I$41,MATCH('Waste Estimate from Population'!$A819,'Resin Fractions'!$A$24:$A$41,0),MATCH('Waste Estimate from Population'!E$1,'Resin Fractions'!$A$24:$I$24,0)))*(VLOOKUP($A819,'Waste Per Capita'!$A$3:$C$18,3,FALSE))*$C819</f>
        <v>7840.3158508839142</v>
      </c>
      <c r="F819" s="75">
        <f>(INDEX('Resin Fractions'!$A$24:$I$41,MATCH('Waste Estimate from Population'!$A819,'Resin Fractions'!$A$24:$A$41,0),MATCH('Waste Estimate from Population'!F$1,'Resin Fractions'!$A$24:$I$24,0)))*(VLOOKUP($A819,'Waste Per Capita'!$A$3:$C$18,3,FALSE))*$C819</f>
        <v>10505.101767433176</v>
      </c>
      <c r="G819" s="75">
        <f>(INDEX('Resin Fractions'!$A$24:$I$41,MATCH('Waste Estimate from Population'!$A819,'Resin Fractions'!$A$24:$A$41,0),MATCH('Waste Estimate from Population'!G$1,'Resin Fractions'!$A$24:$I$24,0)))*(VLOOKUP($A819,'Waste Per Capita'!$A$3:$C$18,3,FALSE))*$C819</f>
        <v>16486.883234982011</v>
      </c>
      <c r="H819" s="75">
        <f>(INDEX('Resin Fractions'!$A$24:$I$41,MATCH('Waste Estimate from Population'!$A819,'Resin Fractions'!$A$24:$A$41,0),MATCH('Waste Estimate from Population'!H$1,'Resin Fractions'!$A$24:$I$24,0)))*(VLOOKUP($A819,'Waste Per Capita'!$A$3:$C$18,3,FALSE))*$C819</f>
        <v>944.97529298109362</v>
      </c>
      <c r="I819" s="75">
        <f>(INDEX('Resin Fractions'!$A$24:$I$41,MATCH('Waste Estimate from Population'!$A819,'Resin Fractions'!$A$24:$A$41,0),MATCH('Waste Estimate from Population'!I$1,'Resin Fractions'!$A$24:$I$24,0)))*(VLOOKUP($A819,'Waste Per Capita'!$A$3:$C$18,3,FALSE))*$C819</f>
        <v>2732.4701495094814</v>
      </c>
      <c r="J819" s="75">
        <f>(INDEX('Resin Fractions'!$A$24:$I$41,MATCH('Waste Estimate from Population'!$A819,'Resin Fractions'!$A$24:$A$41,0),MATCH('Waste Estimate from Population'!J$1,'Resin Fractions'!$A$24:$I$24,0)))*(VLOOKUP($A819,'Waste Per Capita'!$A$3:$C$18,3,FALSE))*$C819</f>
        <v>5329.5793590842313</v>
      </c>
      <c r="K819" s="75">
        <f>(INDEX('Resin Fractions'!$A$24:$I$41,MATCH('Waste Estimate from Population'!$A819,'Resin Fractions'!$A$24:$A$41,0),MATCH('Waste Estimate from Population'!K$1,'Resin Fractions'!$A$24:$I$24,0)))*(VLOOKUP($A819,'Waste Per Capita'!$A$3:$C$18,3,FALSE))*$C819</f>
        <v>47912.449034126148</v>
      </c>
    </row>
    <row r="820" spans="1:11" x14ac:dyDescent="0.2">
      <c r="A820" s="13">
        <v>2007</v>
      </c>
      <c r="B820" s="68" t="s">
        <v>134</v>
      </c>
      <c r="C820" s="72">
        <v>91563</v>
      </c>
      <c r="D820" s="75">
        <f>(INDEX('Resin Fractions'!$A$24:$I$41,MATCH('Waste Estimate from Population'!$A820,'Resin Fractions'!$A$24:$A$41,0),MATCH('Waste Estimate from Population'!D$1,'Resin Fractions'!$A$24:$I$24,0)))*(VLOOKUP($A820,'Waste Per Capita'!$A$3:$C$18,3,FALSE))*$C820</f>
        <v>737.1099159704105</v>
      </c>
      <c r="E820" s="75">
        <f>(INDEX('Resin Fractions'!$A$24:$I$41,MATCH('Waste Estimate from Population'!$A820,'Resin Fractions'!$A$24:$A$41,0),MATCH('Waste Estimate from Population'!E$1,'Resin Fractions'!$A$24:$I$24,0)))*(VLOOKUP($A820,'Waste Per Capita'!$A$3:$C$18,3,FALSE))*$C820</f>
        <v>1418.8557575900099</v>
      </c>
      <c r="F820" s="75">
        <f>(INDEX('Resin Fractions'!$A$24:$I$41,MATCH('Waste Estimate from Population'!$A820,'Resin Fractions'!$A$24:$A$41,0),MATCH('Waste Estimate from Population'!F$1,'Resin Fractions'!$A$24:$I$24,0)))*(VLOOKUP($A820,'Waste Per Capita'!$A$3:$C$18,3,FALSE))*$C820</f>
        <v>1901.0999569757309</v>
      </c>
      <c r="G820" s="75">
        <f>(INDEX('Resin Fractions'!$A$24:$I$41,MATCH('Waste Estimate from Population'!$A820,'Resin Fractions'!$A$24:$A$41,0),MATCH('Waste Estimate from Population'!G$1,'Resin Fractions'!$A$24:$I$24,0)))*(VLOOKUP($A820,'Waste Per Capita'!$A$3:$C$18,3,FALSE))*$C820</f>
        <v>2983.6182173746452</v>
      </c>
      <c r="H820" s="75">
        <f>(INDEX('Resin Fractions'!$A$24:$I$41,MATCH('Waste Estimate from Population'!$A820,'Resin Fractions'!$A$24:$A$41,0),MATCH('Waste Estimate from Population'!H$1,'Resin Fractions'!$A$24:$I$24,0)))*(VLOOKUP($A820,'Waste Per Capita'!$A$3:$C$18,3,FALSE))*$C820</f>
        <v>171.01143126464373</v>
      </c>
      <c r="I820" s="75">
        <f>(INDEX('Resin Fractions'!$A$24:$I$41,MATCH('Waste Estimate from Population'!$A820,'Resin Fractions'!$A$24:$A$41,0),MATCH('Waste Estimate from Population'!I$1,'Resin Fractions'!$A$24:$I$24,0)))*(VLOOKUP($A820,'Waste Per Capita'!$A$3:$C$18,3,FALSE))*$C820</f>
        <v>494.49296148410571</v>
      </c>
      <c r="J820" s="75">
        <f>(INDEX('Resin Fractions'!$A$24:$I$41,MATCH('Waste Estimate from Population'!$A820,'Resin Fractions'!$A$24:$A$41,0),MATCH('Waste Estimate from Population'!J$1,'Resin Fractions'!$A$24:$I$24,0)))*(VLOOKUP($A820,'Waste Per Capita'!$A$3:$C$18,3,FALSE))*$C820</f>
        <v>964.48976074312236</v>
      </c>
      <c r="K820" s="75">
        <f>(INDEX('Resin Fractions'!$A$24:$I$41,MATCH('Waste Estimate from Population'!$A820,'Resin Fractions'!$A$24:$A$41,0),MATCH('Waste Estimate from Population'!K$1,'Resin Fractions'!$A$24:$I$24,0)))*(VLOOKUP($A820,'Waste Per Capita'!$A$3:$C$18,3,FALSE))*$C820</f>
        <v>8670.6780014026681</v>
      </c>
    </row>
    <row r="821" spans="1:11" x14ac:dyDescent="0.2">
      <c r="A821" s="13">
        <v>2007</v>
      </c>
      <c r="B821" s="68" t="s">
        <v>135</v>
      </c>
      <c r="C821" s="72">
        <v>61777</v>
      </c>
      <c r="D821" s="75">
        <f>(INDEX('Resin Fractions'!$A$24:$I$41,MATCH('Waste Estimate from Population'!$A821,'Resin Fractions'!$A$24:$A$41,0),MATCH('Waste Estimate from Population'!D$1,'Resin Fractions'!$A$24:$I$24,0)))*(VLOOKUP($A821,'Waste Per Capita'!$A$3:$C$18,3,FALSE))*$C821</f>
        <v>497.32358353160168</v>
      </c>
      <c r="E821" s="75">
        <f>(INDEX('Resin Fractions'!$A$24:$I$41,MATCH('Waste Estimate from Population'!$A821,'Resin Fractions'!$A$24:$A$41,0),MATCH('Waste Estimate from Population'!E$1,'Resin Fractions'!$A$24:$I$24,0)))*(VLOOKUP($A821,'Waste Per Capita'!$A$3:$C$18,3,FALSE))*$C821</f>
        <v>957.29336234765185</v>
      </c>
      <c r="F821" s="75">
        <f>(INDEX('Resin Fractions'!$A$24:$I$41,MATCH('Waste Estimate from Population'!$A821,'Resin Fractions'!$A$24:$A$41,0),MATCH('Waste Estimate from Population'!F$1,'Resin Fractions'!$A$24:$I$24,0)))*(VLOOKUP($A821,'Waste Per Capita'!$A$3:$C$18,3,FALSE))*$C821</f>
        <v>1282.6605948045578</v>
      </c>
      <c r="G821" s="75">
        <f>(INDEX('Resin Fractions'!$A$24:$I$41,MATCH('Waste Estimate from Population'!$A821,'Resin Fractions'!$A$24:$A$41,0),MATCH('Waste Estimate from Population'!G$1,'Resin Fractions'!$A$24:$I$24,0)))*(VLOOKUP($A821,'Waste Per Capita'!$A$3:$C$18,3,FALSE))*$C821</f>
        <v>2013.0290905142192</v>
      </c>
      <c r="H821" s="75">
        <f>(INDEX('Resin Fractions'!$A$24:$I$41,MATCH('Waste Estimate from Population'!$A821,'Resin Fractions'!$A$24:$A$41,0),MATCH('Waste Estimate from Population'!H$1,'Resin Fractions'!$A$24:$I$24,0)))*(VLOOKUP($A821,'Waste Per Capita'!$A$3:$C$18,3,FALSE))*$C821</f>
        <v>115.38037405104568</v>
      </c>
      <c r="I821" s="75">
        <f>(INDEX('Resin Fractions'!$A$24:$I$41,MATCH('Waste Estimate from Population'!$A821,'Resin Fractions'!$A$24:$A$41,0),MATCH('Waste Estimate from Population'!I$1,'Resin Fractions'!$A$24:$I$24,0)))*(VLOOKUP($A821,'Waste Per Capita'!$A$3:$C$18,3,FALSE))*$C821</f>
        <v>333.63139785288382</v>
      </c>
      <c r="J821" s="75">
        <f>(INDEX('Resin Fractions'!$A$24:$I$41,MATCH('Waste Estimate from Population'!$A821,'Resin Fractions'!$A$24:$A$41,0),MATCH('Waste Estimate from Population'!J$1,'Resin Fractions'!$A$24:$I$24,0)))*(VLOOKUP($A821,'Waste Per Capita'!$A$3:$C$18,3,FALSE))*$C821</f>
        <v>650.73538382783295</v>
      </c>
      <c r="K821" s="75">
        <f>(INDEX('Resin Fractions'!$A$24:$I$41,MATCH('Waste Estimate from Population'!$A821,'Resin Fractions'!$A$24:$A$41,0),MATCH('Waste Estimate from Population'!K$1,'Resin Fractions'!$A$24:$I$24,0)))*(VLOOKUP($A821,'Waste Per Capita'!$A$3:$C$18,3,FALSE))*$C821</f>
        <v>5850.0537869297932</v>
      </c>
    </row>
    <row r="822" spans="1:11" x14ac:dyDescent="0.2">
      <c r="A822" s="13">
        <v>2007</v>
      </c>
      <c r="B822" s="68" t="s">
        <v>136</v>
      </c>
      <c r="C822" s="72">
        <v>13806</v>
      </c>
      <c r="D822" s="75">
        <f>(INDEX('Resin Fractions'!$A$24:$I$41,MATCH('Waste Estimate from Population'!$A822,'Resin Fractions'!$A$24:$A$41,0),MATCH('Waste Estimate from Population'!D$1,'Resin Fractions'!$A$24:$I$24,0)))*(VLOOKUP($A822,'Waste Per Capita'!$A$3:$C$18,3,FALSE))*$C822</f>
        <v>111.14248659270106</v>
      </c>
      <c r="E822" s="75">
        <f>(INDEX('Resin Fractions'!$A$24:$I$41,MATCH('Waste Estimate from Population'!$A822,'Resin Fractions'!$A$24:$A$41,0),MATCH('Waste Estimate from Population'!E$1,'Resin Fractions'!$A$24:$I$24,0)))*(VLOOKUP($A822,'Waste Per Capita'!$A$3:$C$18,3,FALSE))*$C822</f>
        <v>213.93709892956409</v>
      </c>
      <c r="F822" s="75">
        <f>(INDEX('Resin Fractions'!$A$24:$I$41,MATCH('Waste Estimate from Population'!$A822,'Resin Fractions'!$A$24:$A$41,0),MATCH('Waste Estimate from Population'!F$1,'Resin Fractions'!$A$24:$I$24,0)))*(VLOOKUP($A822,'Waste Per Capita'!$A$3:$C$18,3,FALSE))*$C822</f>
        <v>286.65056852666407</v>
      </c>
      <c r="G822" s="75">
        <f>(INDEX('Resin Fractions'!$A$24:$I$41,MATCH('Waste Estimate from Population'!$A822,'Resin Fractions'!$A$24:$A$41,0),MATCH('Waste Estimate from Population'!G$1,'Resin Fractions'!$A$24:$I$24,0)))*(VLOOKUP($A822,'Waste Per Capita'!$A$3:$C$18,3,FALSE))*$C822</f>
        <v>449.87421894296114</v>
      </c>
      <c r="H822" s="75">
        <f>(INDEX('Resin Fractions'!$A$24:$I$41,MATCH('Waste Estimate from Population'!$A822,'Resin Fractions'!$A$24:$A$41,0),MATCH('Waste Estimate from Population'!H$1,'Resin Fractions'!$A$24:$I$24,0)))*(VLOOKUP($A822,'Waste Per Capita'!$A$3:$C$18,3,FALSE))*$C822</f>
        <v>25.785348012184738</v>
      </c>
      <c r="I822" s="75">
        <f>(INDEX('Resin Fractions'!$A$24:$I$41,MATCH('Waste Estimate from Population'!$A822,'Resin Fractions'!$A$24:$A$41,0),MATCH('Waste Estimate from Population'!I$1,'Resin Fractions'!$A$24:$I$24,0)))*(VLOOKUP($A822,'Waste Per Capita'!$A$3:$C$18,3,FALSE))*$C822</f>
        <v>74.560355451979106</v>
      </c>
      <c r="J822" s="75">
        <f>(INDEX('Resin Fractions'!$A$24:$I$41,MATCH('Waste Estimate from Population'!$A822,'Resin Fractions'!$A$24:$A$41,0),MATCH('Waste Estimate from Population'!J$1,'Resin Fractions'!$A$24:$I$24,0)))*(VLOOKUP($A822,'Waste Per Capita'!$A$3:$C$18,3,FALSE))*$C822</f>
        <v>145.42714455423641</v>
      </c>
      <c r="K822" s="75">
        <f>(INDEX('Resin Fractions'!$A$24:$I$41,MATCH('Waste Estimate from Population'!$A822,'Resin Fractions'!$A$24:$A$41,0),MATCH('Waste Estimate from Population'!K$1,'Resin Fractions'!$A$24:$I$24,0)))*(VLOOKUP($A822,'Waste Per Capita'!$A$3:$C$18,3,FALSE))*$C822</f>
        <v>1307.3772210102907</v>
      </c>
    </row>
    <row r="823" spans="1:11" x14ac:dyDescent="0.2">
      <c r="A823" s="13">
        <v>2007</v>
      </c>
      <c r="B823" s="68" t="s">
        <v>137</v>
      </c>
      <c r="C823" s="72">
        <v>419842</v>
      </c>
      <c r="D823" s="75">
        <f>(INDEX('Resin Fractions'!$A$24:$I$41,MATCH('Waste Estimate from Population'!$A823,'Resin Fractions'!$A$24:$A$41,0),MATCH('Waste Estimate from Population'!D$1,'Resin Fractions'!$A$24:$I$24,0)))*(VLOOKUP($A823,'Waste Per Capita'!$A$3:$C$18,3,FALSE))*$C823</f>
        <v>3379.8554147510354</v>
      </c>
      <c r="E823" s="75">
        <f>(INDEX('Resin Fractions'!$A$24:$I$41,MATCH('Waste Estimate from Population'!$A823,'Resin Fractions'!$A$24:$A$41,0),MATCH('Waste Estimate from Population'!E$1,'Resin Fractions'!$A$24:$I$24,0)))*(VLOOKUP($A823,'Waste Per Capita'!$A$3:$C$18,3,FALSE))*$C823</f>
        <v>6505.85104221252</v>
      </c>
      <c r="F823" s="75">
        <f>(INDEX('Resin Fractions'!$A$24:$I$41,MATCH('Waste Estimate from Population'!$A823,'Resin Fractions'!$A$24:$A$41,0),MATCH('Waste Estimate from Population'!F$1,'Resin Fractions'!$A$24:$I$24,0)))*(VLOOKUP($A823,'Waste Per Capita'!$A$3:$C$18,3,FALSE))*$C823</f>
        <v>8717.0757635355421</v>
      </c>
      <c r="G823" s="75">
        <f>(INDEX('Resin Fractions'!$A$24:$I$41,MATCH('Waste Estimate from Population'!$A823,'Resin Fractions'!$A$24:$A$41,0),MATCH('Waste Estimate from Population'!G$1,'Resin Fractions'!$A$24:$I$24,0)))*(VLOOKUP($A823,'Waste Per Capita'!$A$3:$C$18,3,FALSE))*$C823</f>
        <v>13680.725179592257</v>
      </c>
      <c r="H823" s="75">
        <f>(INDEX('Resin Fractions'!$A$24:$I$41,MATCH('Waste Estimate from Population'!$A823,'Resin Fractions'!$A$24:$A$41,0),MATCH('Waste Estimate from Population'!H$1,'Resin Fractions'!$A$24:$I$24,0)))*(VLOOKUP($A823,'Waste Per Capita'!$A$3:$C$18,3,FALSE))*$C823</f>
        <v>784.13530929535455</v>
      </c>
      <c r="I823" s="75">
        <f>(INDEX('Resin Fractions'!$A$24:$I$41,MATCH('Waste Estimate from Population'!$A823,'Resin Fractions'!$A$24:$A$41,0),MATCH('Waste Estimate from Population'!I$1,'Resin Fractions'!$A$24:$I$24,0)))*(VLOOKUP($A823,'Waste Per Capita'!$A$3:$C$18,3,FALSE))*$C823</f>
        <v>2267.3887261820814</v>
      </c>
      <c r="J823" s="75">
        <f>(INDEX('Resin Fractions'!$A$24:$I$41,MATCH('Waste Estimate from Population'!$A823,'Resin Fractions'!$A$24:$A$41,0),MATCH('Waste Estimate from Population'!J$1,'Resin Fractions'!$A$24:$I$24,0)))*(VLOOKUP($A823,'Waste Per Capita'!$A$3:$C$18,3,FALSE))*$C823</f>
        <v>4422.4556876676597</v>
      </c>
      <c r="K823" s="75">
        <f>(INDEX('Resin Fractions'!$A$24:$I$41,MATCH('Waste Estimate from Population'!$A823,'Resin Fractions'!$A$24:$A$41,0),MATCH('Waste Estimate from Population'!K$1,'Resin Fractions'!$A$24:$I$24,0)))*(VLOOKUP($A823,'Waste Per Capita'!$A$3:$C$18,3,FALSE))*$C823</f>
        <v>39757.487123236446</v>
      </c>
    </row>
    <row r="824" spans="1:11" x14ac:dyDescent="0.2">
      <c r="A824" s="13">
        <v>2007</v>
      </c>
      <c r="B824" s="68" t="s">
        <v>138</v>
      </c>
      <c r="C824" s="72">
        <v>56347</v>
      </c>
      <c r="D824" s="75">
        <f>(INDEX('Resin Fractions'!$A$24:$I$41,MATCH('Waste Estimate from Population'!$A824,'Resin Fractions'!$A$24:$A$41,0),MATCH('Waste Estimate from Population'!D$1,'Resin Fractions'!$A$24:$I$24,0)))*(VLOOKUP($A824,'Waste Per Capita'!$A$3:$C$18,3,FALSE))*$C824</f>
        <v>453.61043691430729</v>
      </c>
      <c r="E824" s="75">
        <f>(INDEX('Resin Fractions'!$A$24:$I$41,MATCH('Waste Estimate from Population'!$A824,'Resin Fractions'!$A$24:$A$41,0),MATCH('Waste Estimate from Population'!E$1,'Resin Fractions'!$A$24:$I$24,0)))*(VLOOKUP($A824,'Waste Per Capita'!$A$3:$C$18,3,FALSE))*$C824</f>
        <v>873.15034864436825</v>
      </c>
      <c r="F824" s="75">
        <f>(INDEX('Resin Fractions'!$A$24:$I$41,MATCH('Waste Estimate from Population'!$A824,'Resin Fractions'!$A$24:$A$41,0),MATCH('Waste Estimate from Population'!F$1,'Resin Fractions'!$A$24:$I$24,0)))*(VLOOKUP($A824,'Waste Per Capita'!$A$3:$C$18,3,FALSE))*$C824</f>
        <v>1169.9188457751659</v>
      </c>
      <c r="G824" s="75">
        <f>(INDEX('Resin Fractions'!$A$24:$I$41,MATCH('Waste Estimate from Population'!$A824,'Resin Fractions'!$A$24:$A$41,0),MATCH('Waste Estimate from Population'!G$1,'Resin Fractions'!$A$24:$I$24,0)))*(VLOOKUP($A824,'Waste Per Capita'!$A$3:$C$18,3,FALSE))*$C824</f>
        <v>1836.0902951455187</v>
      </c>
      <c r="H824" s="75">
        <f>(INDEX('Resin Fractions'!$A$24:$I$41,MATCH('Waste Estimate from Population'!$A824,'Resin Fractions'!$A$24:$A$41,0),MATCH('Waste Estimate from Population'!H$1,'Resin Fractions'!$A$24:$I$24,0)))*(VLOOKUP($A824,'Waste Per Capita'!$A$3:$C$18,3,FALSE))*$C824</f>
        <v>105.23880953517119</v>
      </c>
      <c r="I824" s="75">
        <f>(INDEX('Resin Fractions'!$A$24:$I$41,MATCH('Waste Estimate from Population'!$A824,'Resin Fractions'!$A$24:$A$41,0),MATCH('Waste Estimate from Population'!I$1,'Resin Fractions'!$A$24:$I$24,0)))*(VLOOKUP($A824,'Waste Per Capita'!$A$3:$C$18,3,FALSE))*$C824</f>
        <v>304.30626891588201</v>
      </c>
      <c r="J824" s="75">
        <f>(INDEX('Resin Fractions'!$A$24:$I$41,MATCH('Waste Estimate from Population'!$A824,'Resin Fractions'!$A$24:$A$41,0),MATCH('Waste Estimate from Population'!J$1,'Resin Fractions'!$A$24:$I$24,0)))*(VLOOKUP($A824,'Waste Per Capita'!$A$3:$C$18,3,FALSE))*$C824</f>
        <v>593.53783240602331</v>
      </c>
      <c r="K824" s="75">
        <f>(INDEX('Resin Fractions'!$A$24:$I$41,MATCH('Waste Estimate from Population'!$A824,'Resin Fractions'!$A$24:$A$41,0),MATCH('Waste Estimate from Population'!K$1,'Resin Fractions'!$A$24:$I$24,0)))*(VLOOKUP($A824,'Waste Per Capita'!$A$3:$C$18,3,FALSE))*$C824</f>
        <v>5335.8528373364361</v>
      </c>
    </row>
    <row r="825" spans="1:11" x14ac:dyDescent="0.2">
      <c r="A825" s="13">
        <v>2007</v>
      </c>
      <c r="B825" s="68" t="s">
        <v>139</v>
      </c>
      <c r="C825" s="72">
        <v>803572</v>
      </c>
      <c r="D825" s="75">
        <f>(INDEX('Resin Fractions'!$A$24:$I$41,MATCH('Waste Estimate from Population'!$A825,'Resin Fractions'!$A$24:$A$41,0),MATCH('Waste Estimate from Population'!D$1,'Resin Fractions'!$A$24:$I$24,0)))*(VLOOKUP($A825,'Waste Per Capita'!$A$3:$C$18,3,FALSE))*$C825</f>
        <v>6468.9982787389517</v>
      </c>
      <c r="E825" s="75">
        <f>(INDEX('Resin Fractions'!$A$24:$I$41,MATCH('Waste Estimate from Population'!$A825,'Resin Fractions'!$A$24:$A$41,0),MATCH('Waste Estimate from Population'!E$1,'Resin Fractions'!$A$24:$I$24,0)))*(VLOOKUP($A825,'Waste Per Capita'!$A$3:$C$18,3,FALSE))*$C825</f>
        <v>12452.112303420809</v>
      </c>
      <c r="F825" s="75">
        <f>(INDEX('Resin Fractions'!$A$24:$I$41,MATCH('Waste Estimate from Population'!$A825,'Resin Fractions'!$A$24:$A$41,0),MATCH('Waste Estimate from Population'!F$1,'Resin Fractions'!$A$24:$I$24,0)))*(VLOOKUP($A825,'Waste Per Capita'!$A$3:$C$18,3,FALSE))*$C825</f>
        <v>16684.366989143018</v>
      </c>
      <c r="G825" s="75">
        <f>(INDEX('Resin Fractions'!$A$24:$I$41,MATCH('Waste Estimate from Population'!$A825,'Resin Fractions'!$A$24:$A$41,0),MATCH('Waste Estimate from Population'!G$1,'Resin Fractions'!$A$24:$I$24,0)))*(VLOOKUP($A825,'Waste Per Capita'!$A$3:$C$18,3,FALSE))*$C825</f>
        <v>26184.725906448875</v>
      </c>
      <c r="H825" s="75">
        <f>(INDEX('Resin Fractions'!$A$24:$I$41,MATCH('Waste Estimate from Population'!$A825,'Resin Fractions'!$A$24:$A$41,0),MATCH('Waste Estimate from Population'!H$1,'Resin Fractions'!$A$24:$I$24,0)))*(VLOOKUP($A825,'Waste Per Capita'!$A$3:$C$18,3,FALSE))*$C825</f>
        <v>1500.8245453315453</v>
      </c>
      <c r="I825" s="75">
        <f>(INDEX('Resin Fractions'!$A$24:$I$41,MATCH('Waste Estimate from Population'!$A825,'Resin Fractions'!$A$24:$A$41,0),MATCH('Waste Estimate from Population'!I$1,'Resin Fractions'!$A$24:$I$24,0)))*(VLOOKUP($A825,'Waste Per Capita'!$A$3:$C$18,3,FALSE))*$C825</f>
        <v>4339.7518434925223</v>
      </c>
      <c r="J825" s="75">
        <f>(INDEX('Resin Fractions'!$A$24:$I$41,MATCH('Waste Estimate from Population'!$A825,'Resin Fractions'!$A$24:$A$41,0),MATCH('Waste Estimate from Population'!J$1,'Resin Fractions'!$A$24:$I$24,0)))*(VLOOKUP($A825,'Waste Per Capita'!$A$3:$C$18,3,FALSE))*$C825</f>
        <v>8464.5213243326707</v>
      </c>
      <c r="K825" s="75">
        <f>(INDEX('Resin Fractions'!$A$24:$I$41,MATCH('Waste Estimate from Population'!$A825,'Resin Fractions'!$A$24:$A$41,0),MATCH('Waste Estimate from Population'!K$1,'Resin Fractions'!$A$24:$I$24,0)))*(VLOOKUP($A825,'Waste Per Capita'!$A$3:$C$18,3,FALSE))*$C825</f>
        <v>76095.301190908387</v>
      </c>
    </row>
    <row r="826" spans="1:11" x14ac:dyDescent="0.2">
      <c r="A826" s="13">
        <v>2007</v>
      </c>
      <c r="B826" s="68" t="s">
        <v>140</v>
      </c>
      <c r="C826" s="72">
        <v>192826</v>
      </c>
      <c r="D826" s="75">
        <f>(INDEX('Resin Fractions'!$A$24:$I$41,MATCH('Waste Estimate from Population'!$A826,'Resin Fractions'!$A$24:$A$41,0),MATCH('Waste Estimate from Population'!D$1,'Resin Fractions'!$A$24:$I$24,0)))*(VLOOKUP($A826,'Waste Per Capita'!$A$3:$C$18,3,FALSE))*$C826</f>
        <v>1552.3077734118624</v>
      </c>
      <c r="E826" s="75">
        <f>(INDEX('Resin Fractions'!$A$24:$I$41,MATCH('Waste Estimate from Population'!$A826,'Resin Fractions'!$A$24:$A$41,0),MATCH('Waste Estimate from Population'!E$1,'Resin Fractions'!$A$24:$I$24,0)))*(VLOOKUP($A826,'Waste Per Capita'!$A$3:$C$18,3,FALSE))*$C826</f>
        <v>2988.0222394750199</v>
      </c>
      <c r="F826" s="75">
        <f>(INDEX('Resin Fractions'!$A$24:$I$41,MATCH('Waste Estimate from Population'!$A826,'Resin Fractions'!$A$24:$A$41,0),MATCH('Waste Estimate from Population'!F$1,'Resin Fractions'!$A$24:$I$24,0)))*(VLOOKUP($A826,'Waste Per Capita'!$A$3:$C$18,3,FALSE))*$C826</f>
        <v>4003.598618479105</v>
      </c>
      <c r="G826" s="75">
        <f>(INDEX('Resin Fractions'!$A$24:$I$41,MATCH('Waste Estimate from Population'!$A826,'Resin Fractions'!$A$24:$A$41,0),MATCH('Waste Estimate from Population'!G$1,'Resin Fractions'!$A$24:$I$24,0)))*(VLOOKUP($A826,'Waste Per Capita'!$A$3:$C$18,3,FALSE))*$C826</f>
        <v>6283.3149458130829</v>
      </c>
      <c r="H826" s="75">
        <f>(INDEX('Resin Fractions'!$A$24:$I$41,MATCH('Waste Estimate from Population'!$A826,'Resin Fractions'!$A$24:$A$41,0),MATCH('Waste Estimate from Population'!H$1,'Resin Fractions'!$A$24:$I$24,0)))*(VLOOKUP($A826,'Waste Per Capita'!$A$3:$C$18,3,FALSE))*$C826</f>
        <v>360.1394694913468</v>
      </c>
      <c r="I826" s="75">
        <f>(INDEX('Resin Fractions'!$A$24:$I$41,MATCH('Waste Estimate from Population'!$A826,'Resin Fractions'!$A$24:$A$41,0),MATCH('Waste Estimate from Population'!I$1,'Resin Fractions'!$A$24:$I$24,0)))*(VLOOKUP($A826,'Waste Per Capita'!$A$3:$C$18,3,FALSE))*$C826</f>
        <v>1041.3715124136843</v>
      </c>
      <c r="J826" s="75">
        <f>(INDEX('Resin Fractions'!$A$24:$I$41,MATCH('Waste Estimate from Population'!$A826,'Resin Fractions'!$A$24:$A$41,0),MATCH('Waste Estimate from Population'!J$1,'Resin Fractions'!$A$24:$I$24,0)))*(VLOOKUP($A826,'Waste Per Capita'!$A$3:$C$18,3,FALSE))*$C826</f>
        <v>2031.1556262360702</v>
      </c>
      <c r="K826" s="75">
        <f>(INDEX('Resin Fractions'!$A$24:$I$41,MATCH('Waste Estimate from Population'!$A826,'Resin Fractions'!$A$24:$A$41,0),MATCH('Waste Estimate from Population'!K$1,'Resin Fractions'!$A$24:$I$24,0)))*(VLOOKUP($A826,'Waste Per Capita'!$A$3:$C$18,3,FALSE))*$C826</f>
        <v>18259.910185320172</v>
      </c>
    </row>
    <row r="827" spans="1:11" x14ac:dyDescent="0.2">
      <c r="A827" s="13">
        <v>2007</v>
      </c>
      <c r="B827" s="68" t="s">
        <v>141</v>
      </c>
      <c r="C827" s="72">
        <v>69719</v>
      </c>
      <c r="D827" s="75">
        <f>(INDEX('Resin Fractions'!$A$24:$I$41,MATCH('Waste Estimate from Population'!$A827,'Resin Fractions'!$A$24:$A$41,0),MATCH('Waste Estimate from Population'!D$1,'Resin Fractions'!$A$24:$I$24,0)))*(VLOOKUP($A827,'Waste Per Capita'!$A$3:$C$18,3,FALSE))*$C827</f>
        <v>561.25909189892252</v>
      </c>
      <c r="E827" s="75">
        <f>(INDEX('Resin Fractions'!$A$24:$I$41,MATCH('Waste Estimate from Population'!$A827,'Resin Fractions'!$A$24:$A$41,0),MATCH('Waste Estimate from Population'!E$1,'Resin Fractions'!$A$24:$I$24,0)))*(VLOOKUP($A827,'Waste Per Capita'!$A$3:$C$18,3,FALSE))*$C827</f>
        <v>1080.362204858053</v>
      </c>
      <c r="F827" s="75">
        <f>(INDEX('Resin Fractions'!$A$24:$I$41,MATCH('Waste Estimate from Population'!$A827,'Resin Fractions'!$A$24:$A$41,0),MATCH('Waste Estimate from Population'!F$1,'Resin Fractions'!$A$24:$I$24,0)))*(VLOOKUP($A827,'Waste Per Capita'!$A$3:$C$18,3,FALSE))*$C827</f>
        <v>1447.5583794806962</v>
      </c>
      <c r="G827" s="75">
        <f>(INDEX('Resin Fractions'!$A$24:$I$41,MATCH('Waste Estimate from Population'!$A827,'Resin Fractions'!$A$24:$A$41,0),MATCH('Waste Estimate from Population'!G$1,'Resin Fractions'!$A$24:$I$24,0)))*(VLOOKUP($A827,'Waste Per Capita'!$A$3:$C$18,3,FALSE))*$C827</f>
        <v>2271.8224446243885</v>
      </c>
      <c r="H827" s="75">
        <f>(INDEX('Resin Fractions'!$A$24:$I$41,MATCH('Waste Estimate from Population'!$A827,'Resin Fractions'!$A$24:$A$41,0),MATCH('Waste Estimate from Population'!H$1,'Resin Fractions'!$A$24:$I$24,0)))*(VLOOKUP($A827,'Waste Per Capita'!$A$3:$C$18,3,FALSE))*$C827</f>
        <v>130.21357946266173</v>
      </c>
      <c r="I827" s="75">
        <f>(INDEX('Resin Fractions'!$A$24:$I$41,MATCH('Waste Estimate from Population'!$A827,'Resin Fractions'!$A$24:$A$41,0),MATCH('Waste Estimate from Population'!I$1,'Resin Fractions'!$A$24:$I$24,0)))*(VLOOKUP($A827,'Waste Per Capita'!$A$3:$C$18,3,FALSE))*$C827</f>
        <v>376.52277428339357</v>
      </c>
      <c r="J827" s="75">
        <f>(INDEX('Resin Fractions'!$A$24:$I$41,MATCH('Waste Estimate from Population'!$A827,'Resin Fractions'!$A$24:$A$41,0),MATCH('Waste Estimate from Population'!J$1,'Resin Fractions'!$A$24:$I$24,0)))*(VLOOKUP($A827,'Waste Per Capita'!$A$3:$C$18,3,FALSE))*$C827</f>
        <v>734.39338629413351</v>
      </c>
      <c r="K827" s="75">
        <f>(INDEX('Resin Fractions'!$A$24:$I$41,MATCH('Waste Estimate from Population'!$A827,'Resin Fractions'!$A$24:$A$41,0),MATCH('Waste Estimate from Population'!K$1,'Resin Fractions'!$A$24:$I$24,0)))*(VLOOKUP($A827,'Waste Per Capita'!$A$3:$C$18,3,FALSE))*$C827</f>
        <v>6602.1318609022492</v>
      </c>
    </row>
    <row r="828" spans="1:11" x14ac:dyDescent="0.2">
      <c r="A828" s="13">
        <v>2007</v>
      </c>
      <c r="B828" s="68" t="s">
        <v>142</v>
      </c>
      <c r="C828" s="73">
        <v>36399676</v>
      </c>
      <c r="D828" s="75">
        <f>(INDEX('Resin Fractions'!$A$24:$I$41,MATCH('Waste Estimate from Population'!$A828,'Resin Fractions'!$A$24:$A$41,0),MATCH('Waste Estimate from Population'!D$1,'Resin Fractions'!$A$24:$I$24,0)))*(VLOOKUP($A828,'Waste Per Capita'!$A$3:$C$18,3,FALSE))*$C828</f>
        <v>293028.42979926569</v>
      </c>
      <c r="E828" s="75">
        <f>(INDEX('Resin Fractions'!$A$24:$I$41,MATCH('Waste Estimate from Population'!$A828,'Resin Fractions'!$A$24:$A$41,0),MATCH('Waste Estimate from Population'!E$1,'Resin Fractions'!$A$24:$I$24,0)))*(VLOOKUP($A828,'Waste Per Capita'!$A$3:$C$18,3,FALSE))*$C828</f>
        <v>564047.59419209615</v>
      </c>
      <c r="F828" s="75">
        <f>(INDEX('Resin Fractions'!$A$24:$I$41,MATCH('Waste Estimate from Population'!$A828,'Resin Fractions'!$A$24:$A$41,0),MATCH('Waste Estimate from Population'!F$1,'Resin Fractions'!$A$24:$I$24,0)))*(VLOOKUP($A828,'Waste Per Capita'!$A$3:$C$18,3,FALSE))*$C828</f>
        <v>755757.48367277777</v>
      </c>
      <c r="G828" s="75">
        <f>(INDEX('Resin Fractions'!$A$24:$I$41,MATCH('Waste Estimate from Population'!$A828,'Resin Fractions'!$A$24:$A$41,0),MATCH('Waste Estimate from Population'!G$1,'Resin Fractions'!$A$24:$I$24,0)))*(VLOOKUP($A828,'Waste Per Capita'!$A$3:$C$18,3,FALSE))*$C828</f>
        <v>1186098.4941530384</v>
      </c>
      <c r="H828" s="75">
        <f>(INDEX('Resin Fractions'!$A$24:$I$41,MATCH('Waste Estimate from Population'!$A828,'Resin Fractions'!$A$24:$A$41,0),MATCH('Waste Estimate from Population'!H$1,'Resin Fractions'!$A$24:$I$24,0)))*(VLOOKUP($A828,'Waste Per Capita'!$A$3:$C$18,3,FALSE))*$C828</f>
        <v>67983.36326168105</v>
      </c>
      <c r="I828" s="75">
        <f>(INDEX('Resin Fractions'!$A$24:$I$41,MATCH('Waste Estimate from Population'!$A828,'Resin Fractions'!$A$24:$A$41,0),MATCH('Waste Estimate from Population'!I$1,'Resin Fractions'!$A$24:$I$24,0)))*(VLOOKUP($A828,'Waste Per Capita'!$A$3:$C$18,3,FALSE))*$C828</f>
        <v>196579.22503961128</v>
      </c>
      <c r="J828" s="75">
        <f>(INDEX('Resin Fractions'!$A$24:$I$41,MATCH('Waste Estimate from Population'!$A828,'Resin Fractions'!$A$24:$A$41,0),MATCH('Waste Estimate from Population'!J$1,'Resin Fractions'!$A$24:$I$24,0)))*(VLOOKUP($A828,'Waste Per Capita'!$A$3:$C$18,3,FALSE))*$C828</f>
        <v>383420.32039543451</v>
      </c>
      <c r="K828" s="75">
        <f>(INDEX('Resin Fractions'!$A$24:$I$41,MATCH('Waste Estimate from Population'!$A828,'Resin Fractions'!$A$24:$A$41,0),MATCH('Waste Estimate from Population'!K$1,'Resin Fractions'!$A$24:$I$24,0)))*(VLOOKUP($A828,'Waste Per Capita'!$A$3:$C$18,3,FALSE))*$C828</f>
        <v>3446914.9105139049</v>
      </c>
    </row>
    <row r="829" spans="1:11" x14ac:dyDescent="0.2">
      <c r="A829" s="13">
        <v>2006</v>
      </c>
      <c r="B829" s="68" t="s">
        <v>84</v>
      </c>
      <c r="C829" s="72">
        <v>1462371</v>
      </c>
      <c r="D829" s="75">
        <f>(INDEX('Resin Fractions'!$A$24:$I$41,MATCH('Waste Estimate from Population'!$A829,'Resin Fractions'!$A$24:$A$41,0),MATCH('Waste Estimate from Population'!D$1,'Resin Fractions'!$A$24:$I$24,0)))*(VLOOKUP($A829,'Waste Per Capita'!$A$3:$C$18,3,FALSE))*$C829</f>
        <v>11766.808930163272</v>
      </c>
      <c r="E829" s="75">
        <f>(INDEX('Resin Fractions'!$A$24:$I$41,MATCH('Waste Estimate from Population'!$A829,'Resin Fractions'!$A$24:$A$41,0),MATCH('Waste Estimate from Population'!E$1,'Resin Fractions'!$A$24:$I$24,0)))*(VLOOKUP($A829,'Waste Per Capita'!$A$3:$C$18,3,FALSE))*$C829</f>
        <v>23151.124209754016</v>
      </c>
      <c r="F829" s="75">
        <f>(INDEX('Resin Fractions'!$A$24:$I$41,MATCH('Waste Estimate from Population'!$A829,'Resin Fractions'!$A$24:$A$41,0),MATCH('Waste Estimate from Population'!F$1,'Resin Fractions'!$A$24:$I$24,0)))*(VLOOKUP($A829,'Waste Per Capita'!$A$3:$C$18,3,FALSE))*$C829</f>
        <v>29952.309895673068</v>
      </c>
      <c r="G829" s="75">
        <f>(INDEX('Resin Fractions'!$A$24:$I$41,MATCH('Waste Estimate from Population'!$A829,'Resin Fractions'!$A$24:$A$41,0),MATCH('Waste Estimate from Population'!G$1,'Resin Fractions'!$A$24:$I$24,0)))*(VLOOKUP($A829,'Waste Per Capita'!$A$3:$C$18,3,FALSE))*$C829</f>
        <v>49494.182021130022</v>
      </c>
      <c r="H829" s="75">
        <f>(INDEX('Resin Fractions'!$A$24:$I$41,MATCH('Waste Estimate from Population'!$A829,'Resin Fractions'!$A$24:$A$41,0),MATCH('Waste Estimate from Population'!H$1,'Resin Fractions'!$A$24:$I$24,0)))*(VLOOKUP($A829,'Waste Per Capita'!$A$3:$C$18,3,FALSE))*$C829</f>
        <v>2705.605874612027</v>
      </c>
      <c r="I829" s="75">
        <f>(INDEX('Resin Fractions'!$A$24:$I$41,MATCH('Waste Estimate from Population'!$A829,'Resin Fractions'!$A$24:$A$41,0),MATCH('Waste Estimate from Population'!I$1,'Resin Fractions'!$A$24:$I$24,0)))*(VLOOKUP($A829,'Waste Per Capita'!$A$3:$C$18,3,FALSE))*$C829</f>
        <v>7853.516464877589</v>
      </c>
      <c r="J829" s="75">
        <f>(INDEX('Resin Fractions'!$A$24:$I$41,MATCH('Waste Estimate from Population'!$A829,'Resin Fractions'!$A$24:$A$41,0),MATCH('Waste Estimate from Population'!J$1,'Resin Fractions'!$A$24:$I$24,0)))*(VLOOKUP($A829,'Waste Per Capita'!$A$3:$C$18,3,FALSE))*$C829</f>
        <v>14658.231874069597</v>
      </c>
      <c r="K829" s="75">
        <f>(INDEX('Resin Fractions'!$A$24:$I$41,MATCH('Waste Estimate from Population'!$A829,'Resin Fractions'!$A$24:$A$41,0),MATCH('Waste Estimate from Population'!K$1,'Resin Fractions'!$A$24:$I$24,0)))*(VLOOKUP($A829,'Waste Per Capita'!$A$3:$C$18,3,FALSE))*$C829</f>
        <v>139581.7792702796</v>
      </c>
    </row>
    <row r="830" spans="1:11" x14ac:dyDescent="0.2">
      <c r="A830" s="13">
        <v>2006</v>
      </c>
      <c r="B830" s="68" t="s">
        <v>85</v>
      </c>
      <c r="C830" s="72">
        <v>1232</v>
      </c>
      <c r="D830" s="75">
        <f>(INDEX('Resin Fractions'!$A$24:$I$41,MATCH('Waste Estimate from Population'!$A830,'Resin Fractions'!$A$24:$A$41,0),MATCH('Waste Estimate from Population'!D$1,'Resin Fractions'!$A$24:$I$24,0)))*(VLOOKUP($A830,'Waste Per Capita'!$A$3:$C$18,3,FALSE))*$C830</f>
        <v>9.9131537769561575</v>
      </c>
      <c r="E830" s="75">
        <f>(INDEX('Resin Fractions'!$A$24:$I$41,MATCH('Waste Estimate from Population'!$A830,'Resin Fractions'!$A$24:$A$41,0),MATCH('Waste Estimate from Population'!E$1,'Resin Fractions'!$A$24:$I$24,0)))*(VLOOKUP($A830,'Waste Per Capita'!$A$3:$C$18,3,FALSE))*$C830</f>
        <v>19.504069094926628</v>
      </c>
      <c r="F830" s="75">
        <f>(INDEX('Resin Fractions'!$A$24:$I$41,MATCH('Waste Estimate from Population'!$A830,'Resin Fractions'!$A$24:$A$41,0),MATCH('Waste Estimate from Population'!F$1,'Resin Fractions'!$A$24:$I$24,0)))*(VLOOKUP($A830,'Waste Per Capita'!$A$3:$C$18,3,FALSE))*$C830</f>
        <v>25.233846808688916</v>
      </c>
      <c r="G830" s="75">
        <f>(INDEX('Resin Fractions'!$A$24:$I$41,MATCH('Waste Estimate from Population'!$A830,'Resin Fractions'!$A$24:$A$41,0),MATCH('Waste Estimate from Population'!G$1,'Resin Fractions'!$A$24:$I$24,0)))*(VLOOKUP($A830,'Waste Per Capita'!$A$3:$C$18,3,FALSE))*$C830</f>
        <v>41.697238423103435</v>
      </c>
      <c r="H830" s="75">
        <f>(INDEX('Resin Fractions'!$A$24:$I$41,MATCH('Waste Estimate from Population'!$A830,'Resin Fractions'!$A$24:$A$41,0),MATCH('Waste Estimate from Population'!H$1,'Resin Fractions'!$A$24:$I$24,0)))*(VLOOKUP($A830,'Waste Per Capita'!$A$3:$C$18,3,FALSE))*$C830</f>
        <v>2.2793849423450117</v>
      </c>
      <c r="I830" s="75">
        <f>(INDEX('Resin Fractions'!$A$24:$I$41,MATCH('Waste Estimate from Population'!$A830,'Resin Fractions'!$A$24:$A$41,0),MATCH('Waste Estimate from Population'!I$1,'Resin Fractions'!$A$24:$I$24,0)))*(VLOOKUP($A830,'Waste Per Capita'!$A$3:$C$18,3,FALSE))*$C830</f>
        <v>6.6163321651818787</v>
      </c>
      <c r="J830" s="75">
        <f>(INDEX('Resin Fractions'!$A$24:$I$41,MATCH('Waste Estimate from Population'!$A830,'Resin Fractions'!$A$24:$A$41,0),MATCH('Waste Estimate from Population'!J$1,'Resin Fractions'!$A$24:$I$24,0)))*(VLOOKUP($A830,'Waste Per Capita'!$A$3:$C$18,3,FALSE))*$C830</f>
        <v>12.349083555988011</v>
      </c>
      <c r="K830" s="75">
        <f>(INDEX('Resin Fractions'!$A$24:$I$41,MATCH('Waste Estimate from Population'!$A830,'Resin Fractions'!$A$24:$A$41,0),MATCH('Waste Estimate from Population'!K$1,'Resin Fractions'!$A$24:$I$24,0)))*(VLOOKUP($A830,'Waste Per Capita'!$A$3:$C$18,3,FALSE))*$C830</f>
        <v>117.59310876719003</v>
      </c>
    </row>
    <row r="831" spans="1:11" x14ac:dyDescent="0.2">
      <c r="A831" s="13">
        <v>2006</v>
      </c>
      <c r="B831" s="68" t="s">
        <v>86</v>
      </c>
      <c r="C831" s="72">
        <v>37843</v>
      </c>
      <c r="D831" s="75">
        <f>(INDEX('Resin Fractions'!$A$24:$I$41,MATCH('Waste Estimate from Population'!$A831,'Resin Fractions'!$A$24:$A$41,0),MATCH('Waste Estimate from Population'!D$1,'Resin Fractions'!$A$24:$I$24,0)))*(VLOOKUP($A831,'Waste Per Capita'!$A$3:$C$18,3,FALSE))*$C831</f>
        <v>304.49957660824015</v>
      </c>
      <c r="E831" s="75">
        <f>(INDEX('Resin Fractions'!$A$24:$I$41,MATCH('Waste Estimate from Population'!$A831,'Resin Fractions'!$A$24:$A$41,0),MATCH('Waste Estimate from Population'!E$1,'Resin Fractions'!$A$24:$I$24,0)))*(VLOOKUP($A831,'Waste Per Capita'!$A$3:$C$18,3,FALSE))*$C831</f>
        <v>599.10104444749049</v>
      </c>
      <c r="F831" s="75">
        <f>(INDEX('Resin Fractions'!$A$24:$I$41,MATCH('Waste Estimate from Population'!$A831,'Resin Fractions'!$A$24:$A$41,0),MATCH('Waste Estimate from Population'!F$1,'Resin Fractions'!$A$24:$I$24,0)))*(VLOOKUP($A831,'Waste Per Capita'!$A$3:$C$18,3,FALSE))*$C831</f>
        <v>775.10102660812879</v>
      </c>
      <c r="G831" s="75">
        <f>(INDEX('Resin Fractions'!$A$24:$I$41,MATCH('Waste Estimate from Population'!$A831,'Resin Fractions'!$A$24:$A$41,0),MATCH('Waste Estimate from Population'!G$1,'Resin Fractions'!$A$24:$I$24,0)))*(VLOOKUP($A831,'Waste Per Capita'!$A$3:$C$18,3,FALSE))*$C831</f>
        <v>1280.8024299070644</v>
      </c>
      <c r="H831" s="75">
        <f>(INDEX('Resin Fractions'!$A$24:$I$41,MATCH('Waste Estimate from Population'!$A831,'Resin Fractions'!$A$24:$A$41,0),MATCH('Waste Estimate from Population'!H$1,'Resin Fractions'!$A$24:$I$24,0)))*(VLOOKUP($A831,'Waste Per Capita'!$A$3:$C$18,3,FALSE))*$C831</f>
        <v>70.015230822371976</v>
      </c>
      <c r="I831" s="75">
        <f>(INDEX('Resin Fractions'!$A$24:$I$41,MATCH('Waste Estimate from Population'!$A831,'Resin Fractions'!$A$24:$A$41,0),MATCH('Waste Estimate from Population'!I$1,'Resin Fractions'!$A$24:$I$24,0)))*(VLOOKUP($A831,'Waste Per Capita'!$A$3:$C$18,3,FALSE))*$C831</f>
        <v>203.23202770046902</v>
      </c>
      <c r="J831" s="75">
        <f>(INDEX('Resin Fractions'!$A$24:$I$41,MATCH('Waste Estimate from Population'!$A831,'Resin Fractions'!$A$24:$A$41,0),MATCH('Waste Estimate from Population'!J$1,'Resin Fractions'!$A$24:$I$24,0)))*(VLOOKUP($A831,'Waste Per Capita'!$A$3:$C$18,3,FALSE))*$C831</f>
        <v>379.32335146855058</v>
      </c>
      <c r="K831" s="75">
        <f>(INDEX('Resin Fractions'!$A$24:$I$41,MATCH('Waste Estimate from Population'!$A831,'Resin Fractions'!$A$24:$A$41,0),MATCH('Waste Estimate from Population'!K$1,'Resin Fractions'!$A$24:$I$24,0)))*(VLOOKUP($A831,'Waste Per Capita'!$A$3:$C$18,3,FALSE))*$C831</f>
        <v>3612.0746875623154</v>
      </c>
    </row>
    <row r="832" spans="1:11" x14ac:dyDescent="0.2">
      <c r="A832" s="13">
        <v>2006</v>
      </c>
      <c r="B832" s="68" t="s">
        <v>87</v>
      </c>
      <c r="C832" s="72">
        <v>214690</v>
      </c>
      <c r="D832" s="75">
        <f>(INDEX('Resin Fractions'!$A$24:$I$41,MATCH('Waste Estimate from Population'!$A832,'Resin Fractions'!$A$24:$A$41,0),MATCH('Waste Estimate from Population'!D$1,'Resin Fractions'!$A$24:$I$24,0)))*(VLOOKUP($A832,'Waste Per Capita'!$A$3:$C$18,3,FALSE))*$C832</f>
        <v>1727.4796951093485</v>
      </c>
      <c r="E832" s="75">
        <f>(INDEX('Resin Fractions'!$A$24:$I$41,MATCH('Waste Estimate from Population'!$A832,'Resin Fractions'!$A$24:$A$41,0),MATCH('Waste Estimate from Population'!E$1,'Resin Fractions'!$A$24:$I$24,0)))*(VLOOKUP($A832,'Waste Per Capita'!$A$3:$C$18,3,FALSE))*$C832</f>
        <v>3398.8056769397708</v>
      </c>
      <c r="F832" s="75">
        <f>(INDEX('Resin Fractions'!$A$24:$I$41,MATCH('Waste Estimate from Population'!$A832,'Resin Fractions'!$A$24:$A$41,0),MATCH('Waste Estimate from Population'!F$1,'Resin Fractions'!$A$24:$I$24,0)))*(VLOOKUP($A832,'Waste Per Capita'!$A$3:$C$18,3,FALSE))*$C832</f>
        <v>4397.2845546732333</v>
      </c>
      <c r="G832" s="75">
        <f>(INDEX('Resin Fractions'!$A$24:$I$41,MATCH('Waste Estimate from Population'!$A832,'Resin Fractions'!$A$24:$A$41,0),MATCH('Waste Estimate from Population'!G$1,'Resin Fractions'!$A$24:$I$24,0)))*(VLOOKUP($A832,'Waste Per Capita'!$A$3:$C$18,3,FALSE))*$C832</f>
        <v>7266.2176274805815</v>
      </c>
      <c r="H832" s="75">
        <f>(INDEX('Resin Fractions'!$A$24:$I$41,MATCH('Waste Estimate from Population'!$A832,'Resin Fractions'!$A$24:$A$41,0),MATCH('Waste Estimate from Population'!H$1,'Resin Fractions'!$A$24:$I$24,0)))*(VLOOKUP($A832,'Waste Per Capita'!$A$3:$C$18,3,FALSE))*$C832</f>
        <v>397.20872830523587</v>
      </c>
      <c r="I832" s="75">
        <f>(INDEX('Resin Fractions'!$A$24:$I$41,MATCH('Waste Estimate from Population'!$A832,'Resin Fractions'!$A$24:$A$41,0),MATCH('Waste Estimate from Population'!I$1,'Resin Fractions'!$A$24:$I$24,0)))*(VLOOKUP($A832,'Waste Per Capita'!$A$3:$C$18,3,FALSE))*$C832</f>
        <v>1152.9710653757286</v>
      </c>
      <c r="J832" s="75">
        <f>(INDEX('Resin Fractions'!$A$24:$I$41,MATCH('Waste Estimate from Population'!$A832,'Resin Fractions'!$A$24:$A$41,0),MATCH('Waste Estimate from Population'!J$1,'Resin Fractions'!$A$24:$I$24,0)))*(VLOOKUP($A832,'Waste Per Capita'!$A$3:$C$18,3,FALSE))*$C832</f>
        <v>2151.9681401258654</v>
      </c>
      <c r="K832" s="75">
        <f>(INDEX('Resin Fractions'!$A$24:$I$41,MATCH('Waste Estimate from Population'!$A832,'Resin Fractions'!$A$24:$A$41,0),MATCH('Waste Estimate from Population'!K$1,'Resin Fractions'!$A$24:$I$24,0)))*(VLOOKUP($A832,'Waste Per Capita'!$A$3:$C$18,3,FALSE))*$C832</f>
        <v>20491.935488009764</v>
      </c>
    </row>
    <row r="833" spans="1:11" x14ac:dyDescent="0.2">
      <c r="A833" s="13">
        <v>2006</v>
      </c>
      <c r="B833" s="68" t="s">
        <v>88</v>
      </c>
      <c r="C833" s="72">
        <v>45044</v>
      </c>
      <c r="D833" s="75">
        <f>(INDEX('Resin Fractions'!$A$24:$I$41,MATCH('Waste Estimate from Population'!$A833,'Resin Fractions'!$A$24:$A$41,0),MATCH('Waste Estimate from Population'!D$1,'Resin Fractions'!$A$24:$I$24,0)))*(VLOOKUP($A833,'Waste Per Capita'!$A$3:$C$18,3,FALSE))*$C833</f>
        <v>362.44163857890675</v>
      </c>
      <c r="E833" s="75">
        <f>(INDEX('Resin Fractions'!$A$24:$I$41,MATCH('Waste Estimate from Population'!$A833,'Resin Fractions'!$A$24:$A$41,0),MATCH('Waste Estimate from Population'!E$1,'Resin Fractions'!$A$24:$I$24,0)))*(VLOOKUP($A833,'Waste Per Capita'!$A$3:$C$18,3,FALSE))*$C833</f>
        <v>713.10169505834006</v>
      </c>
      <c r="F833" s="75">
        <f>(INDEX('Resin Fractions'!$A$24:$I$41,MATCH('Waste Estimate from Population'!$A833,'Resin Fractions'!$A$24:$A$41,0),MATCH('Waste Estimate from Population'!F$1,'Resin Fractions'!$A$24:$I$24,0)))*(VLOOKUP($A833,'Waste Per Capita'!$A$3:$C$18,3,FALSE))*$C833</f>
        <v>922.59204192417508</v>
      </c>
      <c r="G833" s="75">
        <f>(INDEX('Resin Fractions'!$A$24:$I$41,MATCH('Waste Estimate from Population'!$A833,'Resin Fractions'!$A$24:$A$41,0),MATCH('Waste Estimate from Population'!G$1,'Resin Fractions'!$A$24:$I$24,0)))*(VLOOKUP($A833,'Waste Per Capita'!$A$3:$C$18,3,FALSE))*$C833</f>
        <v>1524.5214346836615</v>
      </c>
      <c r="H833" s="75">
        <f>(INDEX('Resin Fractions'!$A$24:$I$41,MATCH('Waste Estimate from Population'!$A833,'Resin Fractions'!$A$24:$A$41,0),MATCH('Waste Estimate from Population'!H$1,'Resin Fractions'!$A$24:$I$24,0)))*(VLOOKUP($A833,'Waste Per Capita'!$A$3:$C$18,3,FALSE))*$C833</f>
        <v>83.338161804373954</v>
      </c>
      <c r="I833" s="75">
        <f>(INDEX('Resin Fractions'!$A$24:$I$41,MATCH('Waste Estimate from Population'!$A833,'Resin Fractions'!$A$24:$A$41,0),MATCH('Waste Estimate from Population'!I$1,'Resin Fractions'!$A$24:$I$24,0)))*(VLOOKUP($A833,'Waste Per Capita'!$A$3:$C$18,3,FALSE))*$C833</f>
        <v>241.90427438997773</v>
      </c>
      <c r="J833" s="75">
        <f>(INDEX('Resin Fractions'!$A$24:$I$41,MATCH('Waste Estimate from Population'!$A833,'Resin Fractions'!$A$24:$A$41,0),MATCH('Waste Estimate from Population'!J$1,'Resin Fractions'!$A$24:$I$24,0)))*(VLOOKUP($A833,'Waste Per Capita'!$A$3:$C$18,3,FALSE))*$C833</f>
        <v>451.50334390902918</v>
      </c>
      <c r="K833" s="75">
        <f>(INDEX('Resin Fractions'!$A$24:$I$41,MATCH('Waste Estimate from Population'!$A833,'Resin Fractions'!$A$24:$A$41,0),MATCH('Waste Estimate from Population'!K$1,'Resin Fractions'!$A$24:$I$24,0)))*(VLOOKUP($A833,'Waste Per Capita'!$A$3:$C$18,3,FALSE))*$C833</f>
        <v>4299.4025903484644</v>
      </c>
    </row>
    <row r="834" spans="1:11" x14ac:dyDescent="0.2">
      <c r="A834" s="13">
        <v>2006</v>
      </c>
      <c r="B834" s="68" t="s">
        <v>89</v>
      </c>
      <c r="C834" s="72">
        <v>20729</v>
      </c>
      <c r="D834" s="75">
        <f>(INDEX('Resin Fractions'!$A$24:$I$41,MATCH('Waste Estimate from Population'!$A834,'Resin Fractions'!$A$24:$A$41,0),MATCH('Waste Estimate from Population'!D$1,'Resin Fractions'!$A$24:$I$24,0)))*(VLOOKUP($A834,'Waste Per Capita'!$A$3:$C$18,3,FALSE))*$C834</f>
        <v>166.79364013191898</v>
      </c>
      <c r="E834" s="75">
        <f>(INDEX('Resin Fractions'!$A$24:$I$41,MATCH('Waste Estimate from Population'!$A834,'Resin Fractions'!$A$24:$A$41,0),MATCH('Waste Estimate from Population'!E$1,'Resin Fractions'!$A$24:$I$24,0)))*(VLOOKUP($A834,'Waste Per Capita'!$A$3:$C$18,3,FALSE))*$C834</f>
        <v>328.16546125708931</v>
      </c>
      <c r="F834" s="75">
        <f>(INDEX('Resin Fractions'!$A$24:$I$41,MATCH('Waste Estimate from Population'!$A834,'Resin Fractions'!$A$24:$A$41,0),MATCH('Waste Estimate from Population'!F$1,'Resin Fractions'!$A$24:$I$24,0)))*(VLOOKUP($A834,'Waste Per Capita'!$A$3:$C$18,3,FALSE))*$C834</f>
        <v>424.57176176729917</v>
      </c>
      <c r="G834" s="75">
        <f>(INDEX('Resin Fractions'!$A$24:$I$41,MATCH('Waste Estimate from Population'!$A834,'Resin Fractions'!$A$24:$A$41,0),MATCH('Waste Estimate from Population'!G$1,'Resin Fractions'!$A$24:$I$24,0)))*(VLOOKUP($A834,'Waste Per Capita'!$A$3:$C$18,3,FALSE))*$C834</f>
        <v>701.57634356534993</v>
      </c>
      <c r="H834" s="75">
        <f>(INDEX('Resin Fractions'!$A$24:$I$41,MATCH('Waste Estimate from Population'!$A834,'Resin Fractions'!$A$24:$A$41,0),MATCH('Waste Estimate from Population'!H$1,'Resin Fractions'!$A$24:$I$24,0)))*(VLOOKUP($A834,'Waste Per Capita'!$A$3:$C$18,3,FALSE))*$C834</f>
        <v>38.351761745024149</v>
      </c>
      <c r="I834" s="75">
        <f>(INDEX('Resin Fractions'!$A$24:$I$41,MATCH('Waste Estimate from Population'!$A834,'Resin Fractions'!$A$24:$A$41,0),MATCH('Waste Estimate from Population'!I$1,'Resin Fractions'!$A$24:$I$24,0)))*(VLOOKUP($A834,'Waste Per Capita'!$A$3:$C$18,3,FALSE))*$C834</f>
        <v>111.32301091887595</v>
      </c>
      <c r="J834" s="75">
        <f>(INDEX('Resin Fractions'!$A$24:$I$41,MATCH('Waste Estimate from Population'!$A834,'Resin Fractions'!$A$24:$A$41,0),MATCH('Waste Estimate from Population'!J$1,'Resin Fractions'!$A$24:$I$24,0)))*(VLOOKUP($A834,'Waste Per Capita'!$A$3:$C$18,3,FALSE))*$C834</f>
        <v>207.77934499356775</v>
      </c>
      <c r="K834" s="75">
        <f>(INDEX('Resin Fractions'!$A$24:$I$41,MATCH('Waste Estimate from Population'!$A834,'Resin Fractions'!$A$24:$A$41,0),MATCH('Waste Estimate from Population'!K$1,'Resin Fractions'!$A$24:$I$24,0)))*(VLOOKUP($A834,'Waste Per Capita'!$A$3:$C$18,3,FALSE))*$C834</f>
        <v>1978.5613243791252</v>
      </c>
    </row>
    <row r="835" spans="1:11" x14ac:dyDescent="0.2">
      <c r="A835" s="13">
        <v>2006</v>
      </c>
      <c r="B835" s="68" t="s">
        <v>90</v>
      </c>
      <c r="C835" s="72">
        <v>1007169</v>
      </c>
      <c r="D835" s="75">
        <f>(INDEX('Resin Fractions'!$A$24:$I$41,MATCH('Waste Estimate from Population'!$A835,'Resin Fractions'!$A$24:$A$41,0),MATCH('Waste Estimate from Population'!D$1,'Resin Fractions'!$A$24:$I$24,0)))*(VLOOKUP($A835,'Waste Per Capita'!$A$3:$C$18,3,FALSE))*$C835</f>
        <v>8104.0756301811325</v>
      </c>
      <c r="E835" s="75">
        <f>(INDEX('Resin Fractions'!$A$24:$I$41,MATCH('Waste Estimate from Population'!$A835,'Resin Fractions'!$A$24:$A$41,0),MATCH('Waste Estimate from Population'!E$1,'Resin Fractions'!$A$24:$I$24,0)))*(VLOOKUP($A835,'Waste Per Capita'!$A$3:$C$18,3,FALSE))*$C835</f>
        <v>15944.718966126749</v>
      </c>
      <c r="F835" s="75">
        <f>(INDEX('Resin Fractions'!$A$24:$I$41,MATCH('Waste Estimate from Population'!$A835,'Resin Fractions'!$A$24:$A$41,0),MATCH('Waste Estimate from Population'!F$1,'Resin Fractions'!$A$24:$I$24,0)))*(VLOOKUP($A835,'Waste Per Capita'!$A$3:$C$18,3,FALSE))*$C835</f>
        <v>20628.854104269813</v>
      </c>
      <c r="G835" s="75">
        <f>(INDEX('Resin Fractions'!$A$24:$I$41,MATCH('Waste Estimate from Population'!$A835,'Resin Fractions'!$A$24:$A$41,0),MATCH('Waste Estimate from Population'!G$1,'Resin Fractions'!$A$24:$I$24,0)))*(VLOOKUP($A835,'Waste Per Capita'!$A$3:$C$18,3,FALSE))*$C835</f>
        <v>34087.797017336576</v>
      </c>
      <c r="H835" s="75">
        <f>(INDEX('Resin Fractions'!$A$24:$I$41,MATCH('Waste Estimate from Population'!$A835,'Resin Fractions'!$A$24:$A$41,0),MATCH('Waste Estimate from Population'!H$1,'Resin Fractions'!$A$24:$I$24,0)))*(VLOOKUP($A835,'Waste Per Capita'!$A$3:$C$18,3,FALSE))*$C835</f>
        <v>1863.4138417180868</v>
      </c>
      <c r="I835" s="75">
        <f>(INDEX('Resin Fractions'!$A$24:$I$41,MATCH('Waste Estimate from Population'!$A835,'Resin Fractions'!$A$24:$A$41,0),MATCH('Waste Estimate from Population'!I$1,'Resin Fractions'!$A$24:$I$24,0)))*(VLOOKUP($A835,'Waste Per Capita'!$A$3:$C$18,3,FALSE))*$C835</f>
        <v>5408.8998786315487</v>
      </c>
      <c r="J835" s="75">
        <f>(INDEX('Resin Fractions'!$A$24:$I$41,MATCH('Waste Estimate from Population'!$A835,'Resin Fractions'!$A$24:$A$41,0),MATCH('Waste Estimate from Population'!J$1,'Resin Fractions'!$A$24:$I$24,0)))*(VLOOKUP($A835,'Waste Per Capita'!$A$3:$C$18,3,FALSE))*$C835</f>
        <v>10095.46601948124</v>
      </c>
      <c r="K835" s="75">
        <f>(INDEX('Resin Fractions'!$A$24:$I$41,MATCH('Waste Estimate from Population'!$A835,'Resin Fractions'!$A$24:$A$41,0),MATCH('Waste Estimate from Population'!K$1,'Resin Fractions'!$A$24:$I$24,0)))*(VLOOKUP($A835,'Waste Per Capita'!$A$3:$C$18,3,FALSE))*$C835</f>
        <v>96133.225457745153</v>
      </c>
    </row>
    <row r="836" spans="1:11" x14ac:dyDescent="0.2">
      <c r="A836" s="13">
        <v>2006</v>
      </c>
      <c r="B836" s="68" t="s">
        <v>91</v>
      </c>
      <c r="C836" s="72">
        <v>28296</v>
      </c>
      <c r="D836" s="75">
        <f>(INDEX('Resin Fractions'!$A$24:$I$41,MATCH('Waste Estimate from Population'!$A836,'Resin Fractions'!$A$24:$A$41,0),MATCH('Waste Estimate from Population'!D$1,'Resin Fractions'!$A$24:$I$24,0)))*(VLOOKUP($A836,'Waste Per Capita'!$A$3:$C$18,3,FALSE))*$C836</f>
        <v>227.68068122788264</v>
      </c>
      <c r="E836" s="75">
        <f>(INDEX('Resin Fractions'!$A$24:$I$41,MATCH('Waste Estimate from Population'!$A836,'Resin Fractions'!$A$24:$A$41,0),MATCH('Waste Estimate from Population'!E$1,'Resin Fractions'!$A$24:$I$24,0)))*(VLOOKUP($A836,'Waste Per Capita'!$A$3:$C$18,3,FALSE))*$C836</f>
        <v>447.9603401867239</v>
      </c>
      <c r="F836" s="75">
        <f>(INDEX('Resin Fractions'!$A$24:$I$41,MATCH('Waste Estimate from Population'!$A836,'Resin Fractions'!$A$24:$A$41,0),MATCH('Waste Estimate from Population'!F$1,'Resin Fractions'!$A$24:$I$24,0)))*(VLOOKUP($A836,'Waste Per Capita'!$A$3:$C$18,3,FALSE))*$C836</f>
        <v>579.55919585930326</v>
      </c>
      <c r="G836" s="75">
        <f>(INDEX('Resin Fractions'!$A$24:$I$41,MATCH('Waste Estimate from Population'!$A836,'Resin Fractions'!$A$24:$A$41,0),MATCH('Waste Estimate from Population'!G$1,'Resin Fractions'!$A$24:$I$24,0)))*(VLOOKUP($A836,'Waste Per Capita'!$A$3:$C$18,3,FALSE))*$C836</f>
        <v>957.6826772890704</v>
      </c>
      <c r="H836" s="75">
        <f>(INDEX('Resin Fractions'!$A$24:$I$41,MATCH('Waste Estimate from Population'!$A836,'Resin Fractions'!$A$24:$A$41,0),MATCH('Waste Estimate from Population'!H$1,'Resin Fractions'!$A$24:$I$24,0)))*(VLOOKUP($A836,'Waste Per Capita'!$A$3:$C$18,3,FALSE))*$C836</f>
        <v>52.351847669313678</v>
      </c>
      <c r="I836" s="75">
        <f>(INDEX('Resin Fractions'!$A$24:$I$41,MATCH('Waste Estimate from Population'!$A836,'Resin Fractions'!$A$24:$A$41,0),MATCH('Waste Estimate from Population'!I$1,'Resin Fractions'!$A$24:$I$24,0)))*(VLOOKUP($A836,'Waste Per Capita'!$A$3:$C$18,3,FALSE))*$C836</f>
        <v>151.9608238197942</v>
      </c>
      <c r="J836" s="75">
        <f>(INDEX('Resin Fractions'!$A$24:$I$41,MATCH('Waste Estimate from Population'!$A836,'Resin Fractions'!$A$24:$A$41,0),MATCH('Waste Estimate from Population'!J$1,'Resin Fractions'!$A$24:$I$24,0)))*(VLOOKUP($A836,'Waste Per Capita'!$A$3:$C$18,3,FALSE))*$C836</f>
        <v>283.62797751642591</v>
      </c>
      <c r="K836" s="75">
        <f>(INDEX('Resin Fractions'!$A$24:$I$41,MATCH('Waste Estimate from Population'!$A836,'Resin Fractions'!$A$24:$A$41,0),MATCH('Waste Estimate from Population'!K$1,'Resin Fractions'!$A$24:$I$24,0)))*(VLOOKUP($A836,'Waste Per Capita'!$A$3:$C$18,3,FALSE))*$C836</f>
        <v>2700.8235435685142</v>
      </c>
    </row>
    <row r="837" spans="1:11" x14ac:dyDescent="0.2">
      <c r="A837" s="13">
        <v>2006</v>
      </c>
      <c r="B837" s="68" t="s">
        <v>92</v>
      </c>
      <c r="C837" s="72">
        <v>174218</v>
      </c>
      <c r="D837" s="75">
        <f>(INDEX('Resin Fractions'!$A$24:$I$41,MATCH('Waste Estimate from Population'!$A837,'Resin Fractions'!$A$24:$A$41,0),MATCH('Waste Estimate from Population'!D$1,'Resin Fractions'!$A$24:$I$24,0)))*(VLOOKUP($A837,'Waste Per Capita'!$A$3:$C$18,3,FALSE))*$C837</f>
        <v>1401.8261564234965</v>
      </c>
      <c r="E837" s="75">
        <f>(INDEX('Resin Fractions'!$A$24:$I$41,MATCH('Waste Estimate from Population'!$A837,'Resin Fractions'!$A$24:$A$41,0),MATCH('Waste Estimate from Population'!E$1,'Resin Fractions'!$A$24:$I$24,0)))*(VLOOKUP($A837,'Waste Per Capita'!$A$3:$C$18,3,FALSE))*$C837</f>
        <v>2758.0843421914992</v>
      </c>
      <c r="F837" s="75">
        <f>(INDEX('Resin Fractions'!$A$24:$I$41,MATCH('Waste Estimate from Population'!$A837,'Resin Fractions'!$A$24:$A$41,0),MATCH('Waste Estimate from Population'!F$1,'Resin Fractions'!$A$24:$I$24,0)))*(VLOOKUP($A837,'Waste Per Capita'!$A$3:$C$18,3,FALSE))*$C837</f>
        <v>3568.336301392992</v>
      </c>
      <c r="G837" s="75">
        <f>(INDEX('Resin Fractions'!$A$24:$I$41,MATCH('Waste Estimate from Population'!$A837,'Resin Fractions'!$A$24:$A$41,0),MATCH('Waste Estimate from Population'!G$1,'Resin Fractions'!$A$24:$I$24,0)))*(VLOOKUP($A837,'Waste Per Capita'!$A$3:$C$18,3,FALSE))*$C837</f>
        <v>5896.4362691527876</v>
      </c>
      <c r="H837" s="75">
        <f>(INDEX('Resin Fractions'!$A$24:$I$41,MATCH('Waste Estimate from Population'!$A837,'Resin Fractions'!$A$24:$A$41,0),MATCH('Waste Estimate from Population'!H$1,'Resin Fractions'!$A$24:$I$24,0)))*(VLOOKUP($A837,'Waste Per Capita'!$A$3:$C$18,3,FALSE))*$C837</f>
        <v>322.32945282910975</v>
      </c>
      <c r="I837" s="75">
        <f>(INDEX('Resin Fractions'!$A$24:$I$41,MATCH('Waste Estimate from Population'!$A837,'Resin Fractions'!$A$24:$A$41,0),MATCH('Waste Estimate from Population'!I$1,'Resin Fractions'!$A$24:$I$24,0)))*(VLOOKUP($A837,'Waste Per Capita'!$A$3:$C$18,3,FALSE))*$C837</f>
        <v>935.62025742991602</v>
      </c>
      <c r="J837" s="75">
        <f>(INDEX('Resin Fractions'!$A$24:$I$41,MATCH('Waste Estimate from Population'!$A837,'Resin Fractions'!$A$24:$A$41,0),MATCH('Waste Estimate from Population'!J$1,'Resin Fractions'!$A$24:$I$24,0)))*(VLOOKUP($A837,'Waste Per Capita'!$A$3:$C$18,3,FALSE))*$C837</f>
        <v>1746.2927264262332</v>
      </c>
      <c r="K837" s="75">
        <f>(INDEX('Resin Fractions'!$A$24:$I$41,MATCH('Waste Estimate from Population'!$A837,'Resin Fractions'!$A$24:$A$41,0),MATCH('Waste Estimate from Population'!K$1,'Resin Fractions'!$A$24:$I$24,0)))*(VLOOKUP($A837,'Waste Per Capita'!$A$3:$C$18,3,FALSE))*$C837</f>
        <v>16628.925505846033</v>
      </c>
    </row>
    <row r="838" spans="1:11" x14ac:dyDescent="0.2">
      <c r="A838" s="13">
        <v>2006</v>
      </c>
      <c r="B838" s="68" t="s">
        <v>93</v>
      </c>
      <c r="C838" s="72">
        <v>879128</v>
      </c>
      <c r="D838" s="75">
        <f>(INDEX('Resin Fractions'!$A$24:$I$41,MATCH('Waste Estimate from Population'!$A838,'Resin Fractions'!$A$24:$A$41,0),MATCH('Waste Estimate from Population'!D$1,'Resin Fractions'!$A$24:$I$24,0)))*(VLOOKUP($A838,'Waste Per Capita'!$A$3:$C$18,3,FALSE))*$C838</f>
        <v>7073.8076733992793</v>
      </c>
      <c r="E838" s="75">
        <f>(INDEX('Resin Fractions'!$A$24:$I$41,MATCH('Waste Estimate from Population'!$A838,'Resin Fractions'!$A$24:$A$41,0),MATCH('Waste Estimate from Population'!E$1,'Resin Fractions'!$A$24:$I$24,0)))*(VLOOKUP($A838,'Waste Per Capita'!$A$3:$C$18,3,FALSE))*$C838</f>
        <v>13917.67309682196</v>
      </c>
      <c r="F838" s="75">
        <f>(INDEX('Resin Fractions'!$A$24:$I$41,MATCH('Waste Estimate from Population'!$A838,'Resin Fractions'!$A$24:$A$41,0),MATCH('Waste Estimate from Population'!F$1,'Resin Fractions'!$A$24:$I$24,0)))*(VLOOKUP($A838,'Waste Per Capita'!$A$3:$C$18,3,FALSE))*$C838</f>
        <v>18006.315971776843</v>
      </c>
      <c r="G838" s="75">
        <f>(INDEX('Resin Fractions'!$A$24:$I$41,MATCH('Waste Estimate from Population'!$A838,'Resin Fractions'!$A$24:$A$41,0),MATCH('Waste Estimate from Population'!G$1,'Resin Fractions'!$A$24:$I$24,0)))*(VLOOKUP($A838,'Waste Per Capita'!$A$3:$C$18,3,FALSE))*$C838</f>
        <v>29754.228750345839</v>
      </c>
      <c r="H838" s="75">
        <f>(INDEX('Resin Fractions'!$A$24:$I$41,MATCH('Waste Estimate from Population'!$A838,'Resin Fractions'!$A$24:$A$41,0),MATCH('Waste Estimate from Population'!H$1,'Resin Fractions'!$A$24:$I$24,0)))*(VLOOKUP($A838,'Waste Per Capita'!$A$3:$C$18,3,FALSE))*$C838</f>
        <v>1626.5187707742577</v>
      </c>
      <c r="I838" s="75">
        <f>(INDEX('Resin Fractions'!$A$24:$I$41,MATCH('Waste Estimate from Population'!$A838,'Resin Fractions'!$A$24:$A$41,0),MATCH('Waste Estimate from Population'!I$1,'Resin Fractions'!$A$24:$I$24,0)))*(VLOOKUP($A838,'Waste Per Capita'!$A$3:$C$18,3,FALSE))*$C838</f>
        <v>4721.2685582078038</v>
      </c>
      <c r="J838" s="75">
        <f>(INDEX('Resin Fractions'!$A$24:$I$41,MATCH('Waste Estimate from Population'!$A838,'Resin Fractions'!$A$24:$A$41,0),MATCH('Waste Estimate from Population'!J$1,'Resin Fractions'!$A$24:$I$24,0)))*(VLOOKUP($A838,'Waste Per Capita'!$A$3:$C$18,3,FALSE))*$C838</f>
        <v>8812.0333834485609</v>
      </c>
      <c r="K838" s="75">
        <f>(INDEX('Resin Fractions'!$A$24:$I$41,MATCH('Waste Estimate from Population'!$A838,'Resin Fractions'!$A$24:$A$41,0),MATCH('Waste Estimate from Population'!K$1,'Resin Fractions'!$A$24:$I$24,0)))*(VLOOKUP($A838,'Waste Per Capita'!$A$3:$C$18,3,FALSE))*$C838</f>
        <v>83911.846204774542</v>
      </c>
    </row>
    <row r="839" spans="1:11" x14ac:dyDescent="0.2">
      <c r="A839" s="13">
        <v>2006</v>
      </c>
      <c r="B839" s="68" t="s">
        <v>94</v>
      </c>
      <c r="C839" s="72">
        <v>27628</v>
      </c>
      <c r="D839" s="75">
        <f>(INDEX('Resin Fractions'!$A$24:$I$41,MATCH('Waste Estimate from Population'!$A839,'Resin Fractions'!$A$24:$A$41,0),MATCH('Waste Estimate from Population'!D$1,'Resin Fractions'!$A$24:$I$24,0)))*(VLOOKUP($A839,'Waste Per Capita'!$A$3:$C$18,3,FALSE))*$C839</f>
        <v>222.30569200466292</v>
      </c>
      <c r="E839" s="75">
        <f>(INDEX('Resin Fractions'!$A$24:$I$41,MATCH('Waste Estimate from Population'!$A839,'Resin Fractions'!$A$24:$A$41,0),MATCH('Waste Estimate from Population'!E$1,'Resin Fractions'!$A$24:$I$24,0)))*(VLOOKUP($A839,'Waste Per Capita'!$A$3:$C$18,3,FALSE))*$C839</f>
        <v>437.38508194369547</v>
      </c>
      <c r="F839" s="75">
        <f>(INDEX('Resin Fractions'!$A$24:$I$41,MATCH('Waste Estimate from Population'!$A839,'Resin Fractions'!$A$24:$A$41,0),MATCH('Waste Estimate from Population'!F$1,'Resin Fractions'!$A$24:$I$24,0)))*(VLOOKUP($A839,'Waste Per Capita'!$A$3:$C$18,3,FALSE))*$C839</f>
        <v>565.87720749225446</v>
      </c>
      <c r="G839" s="75">
        <f>(INDEX('Resin Fractions'!$A$24:$I$41,MATCH('Waste Estimate from Population'!$A839,'Resin Fractions'!$A$24:$A$41,0),MATCH('Waste Estimate from Population'!G$1,'Resin Fractions'!$A$24:$I$24,0)))*(VLOOKUP($A839,'Waste Per Capita'!$A$3:$C$18,3,FALSE))*$C839</f>
        <v>935.0741097025176</v>
      </c>
      <c r="H839" s="75">
        <f>(INDEX('Resin Fractions'!$A$24:$I$41,MATCH('Waste Estimate from Population'!$A839,'Resin Fractions'!$A$24:$A$41,0),MATCH('Waste Estimate from Population'!H$1,'Resin Fractions'!$A$24:$I$24,0)))*(VLOOKUP($A839,'Waste Per Capita'!$A$3:$C$18,3,FALSE))*$C839</f>
        <v>51.115947392133101</v>
      </c>
      <c r="I839" s="75">
        <f>(INDEX('Resin Fractions'!$A$24:$I$41,MATCH('Waste Estimate from Population'!$A839,'Resin Fractions'!$A$24:$A$41,0),MATCH('Waste Estimate from Population'!I$1,'Resin Fractions'!$A$24:$I$24,0)))*(VLOOKUP($A839,'Waste Per Capita'!$A$3:$C$18,3,FALSE))*$C839</f>
        <v>148.37339696399752</v>
      </c>
      <c r="J839" s="75">
        <f>(INDEX('Resin Fractions'!$A$24:$I$41,MATCH('Waste Estimate from Population'!$A839,'Resin Fractions'!$A$24:$A$41,0),MATCH('Waste Estimate from Population'!J$1,'Resin Fractions'!$A$24:$I$24,0)))*(VLOOKUP($A839,'Waste Per Capita'!$A$3:$C$18,3,FALSE))*$C839</f>
        <v>276.93220818574412</v>
      </c>
      <c r="K839" s="75">
        <f>(INDEX('Resin Fractions'!$A$24:$I$41,MATCH('Waste Estimate from Population'!$A839,'Resin Fractions'!$A$24:$A$41,0),MATCH('Waste Estimate from Population'!K$1,'Resin Fractions'!$A$24:$I$24,0)))*(VLOOKUP($A839,'Waste Per Capita'!$A$3:$C$18,3,FALSE))*$C839</f>
        <v>2637.063643685005</v>
      </c>
    </row>
    <row r="840" spans="1:11" x14ac:dyDescent="0.2">
      <c r="A840" s="13">
        <v>2006</v>
      </c>
      <c r="B840" s="68" t="s">
        <v>95</v>
      </c>
      <c r="C840" s="72">
        <v>131958</v>
      </c>
      <c r="D840" s="75">
        <f>(INDEX('Resin Fractions'!$A$24:$I$41,MATCH('Waste Estimate from Population'!$A840,'Resin Fractions'!$A$24:$A$41,0),MATCH('Waste Estimate from Population'!D$1,'Resin Fractions'!$A$24:$I$24,0)))*(VLOOKUP($A840,'Waste Per Capita'!$A$3:$C$18,3,FALSE))*$C840</f>
        <v>1061.7856705353738</v>
      </c>
      <c r="E840" s="75">
        <f>(INDEX('Resin Fractions'!$A$24:$I$41,MATCH('Waste Estimate from Population'!$A840,'Resin Fractions'!$A$24:$A$41,0),MATCH('Waste Estimate from Population'!E$1,'Resin Fractions'!$A$24:$I$24,0)))*(VLOOKUP($A840,'Waste Per Capita'!$A$3:$C$18,3,FALSE))*$C840</f>
        <v>2089.0567772957206</v>
      </c>
      <c r="F840" s="75">
        <f>(INDEX('Resin Fractions'!$A$24:$I$41,MATCH('Waste Estimate from Population'!$A840,'Resin Fractions'!$A$24:$A$41,0),MATCH('Waste Estimate from Population'!F$1,'Resin Fractions'!$A$24:$I$24,0)))*(VLOOKUP($A840,'Waste Per Capita'!$A$3:$C$18,3,FALSE))*$C840</f>
        <v>2702.7661990105294</v>
      </c>
      <c r="G840" s="75">
        <f>(INDEX('Resin Fractions'!$A$24:$I$41,MATCH('Waste Estimate from Population'!$A840,'Resin Fractions'!$A$24:$A$41,0),MATCH('Waste Estimate from Population'!G$1,'Resin Fractions'!$A$24:$I$24,0)))*(VLOOKUP($A840,'Waste Per Capita'!$A$3:$C$18,3,FALSE))*$C840</f>
        <v>4466.1397628538007</v>
      </c>
      <c r="H840" s="75">
        <f>(INDEX('Resin Fractions'!$A$24:$I$41,MATCH('Waste Estimate from Population'!$A840,'Resin Fractions'!$A$24:$A$41,0),MATCH('Waste Estimate from Population'!H$1,'Resin Fractions'!$A$24:$I$24,0)))*(VLOOKUP($A840,'Waste Per Capita'!$A$3:$C$18,3,FALSE))*$C840</f>
        <v>244.14210894639859</v>
      </c>
      <c r="I840" s="75">
        <f>(INDEX('Resin Fractions'!$A$24:$I$41,MATCH('Waste Estimate from Population'!$A840,'Resin Fractions'!$A$24:$A$41,0),MATCH('Waste Estimate from Population'!I$1,'Resin Fractions'!$A$24:$I$24,0)))*(VLOOKUP($A840,'Waste Per Capita'!$A$3:$C$18,3,FALSE))*$C840</f>
        <v>708.66717520541431</v>
      </c>
      <c r="J840" s="75">
        <f>(INDEX('Resin Fractions'!$A$24:$I$41,MATCH('Waste Estimate from Population'!$A840,'Resin Fractions'!$A$24:$A$41,0),MATCH('Waste Estimate from Population'!J$1,'Resin Fractions'!$A$24:$I$24,0)))*(VLOOKUP($A840,'Waste Per Capita'!$A$3:$C$18,3,FALSE))*$C840</f>
        <v>1322.6951037995664</v>
      </c>
      <c r="K840" s="75">
        <f>(INDEX('Resin Fractions'!$A$24:$I$41,MATCH('Waste Estimate from Population'!$A840,'Resin Fractions'!$A$24:$A$41,0),MATCH('Waste Estimate from Population'!K$1,'Resin Fractions'!$A$24:$I$24,0)))*(VLOOKUP($A840,'Waste Per Capita'!$A$3:$C$18,3,FALSE))*$C840</f>
        <v>12595.252797646805</v>
      </c>
    </row>
    <row r="841" spans="1:11" x14ac:dyDescent="0.2">
      <c r="A841" s="13">
        <v>2006</v>
      </c>
      <c r="B841" s="68" t="s">
        <v>96</v>
      </c>
      <c r="C841" s="72">
        <v>160088</v>
      </c>
      <c r="D841" s="75">
        <f>(INDEX('Resin Fractions'!$A$24:$I$41,MATCH('Waste Estimate from Population'!$A841,'Resin Fractions'!$A$24:$A$41,0),MATCH('Waste Estimate from Population'!D$1,'Resin Fractions'!$A$24:$I$24,0)))*(VLOOKUP($A841,'Waste Per Capita'!$A$3:$C$18,3,FALSE))*$C841</f>
        <v>1288.1306508485043</v>
      </c>
      <c r="E841" s="75">
        <f>(INDEX('Resin Fractions'!$A$24:$I$41,MATCH('Waste Estimate from Population'!$A841,'Resin Fractions'!$A$24:$A$41,0),MATCH('Waste Estimate from Population'!E$1,'Resin Fractions'!$A$24:$I$24,0)))*(VLOOKUP($A841,'Waste Per Capita'!$A$3:$C$18,3,FALSE))*$C841</f>
        <v>2534.3891341466024</v>
      </c>
      <c r="F841" s="75">
        <f>(INDEX('Resin Fractions'!$A$24:$I$41,MATCH('Waste Estimate from Population'!$A841,'Resin Fractions'!$A$24:$A$41,0),MATCH('Waste Estimate from Population'!F$1,'Resin Fractions'!$A$24:$I$24,0)))*(VLOOKUP($A841,'Waste Per Capita'!$A$3:$C$18,3,FALSE))*$C841</f>
        <v>3278.9253797965839</v>
      </c>
      <c r="G841" s="75">
        <f>(INDEX('Resin Fractions'!$A$24:$I$41,MATCH('Waste Estimate from Population'!$A841,'Resin Fractions'!$A$24:$A$41,0),MATCH('Waste Estimate from Population'!G$1,'Resin Fractions'!$A$24:$I$24,0)))*(VLOOKUP($A841,'Waste Per Capita'!$A$3:$C$18,3,FALSE))*$C841</f>
        <v>5418.2041434072908</v>
      </c>
      <c r="H841" s="75">
        <f>(INDEX('Resin Fractions'!$A$24:$I$41,MATCH('Waste Estimate from Population'!$A841,'Resin Fractions'!$A$24:$A$41,0),MATCH('Waste Estimate from Population'!H$1,'Resin Fractions'!$A$24:$I$24,0)))*(VLOOKUP($A841,'Waste Per Capita'!$A$3:$C$18,3,FALSE))*$C841</f>
        <v>296.18683169653264</v>
      </c>
      <c r="I841" s="75">
        <f>(INDEX('Resin Fractions'!$A$24:$I$41,MATCH('Waste Estimate from Population'!$A841,'Resin Fractions'!$A$24:$A$41,0),MATCH('Waste Estimate from Population'!I$1,'Resin Fractions'!$A$24:$I$24,0)))*(VLOOKUP($A841,'Waste Per Capita'!$A$3:$C$18,3,FALSE))*$C841</f>
        <v>859.73651271074402</v>
      </c>
      <c r="J841" s="75">
        <f>(INDEX('Resin Fractions'!$A$24:$I$41,MATCH('Waste Estimate from Population'!$A841,'Resin Fractions'!$A$24:$A$41,0),MATCH('Waste Estimate from Population'!J$1,'Resin Fractions'!$A$24:$I$24,0)))*(VLOOKUP($A841,'Waste Per Capita'!$A$3:$C$18,3,FALSE))*$C841</f>
        <v>1604.6591625901044</v>
      </c>
      <c r="K841" s="75">
        <f>(INDEX('Resin Fractions'!$A$24:$I$41,MATCH('Waste Estimate from Population'!$A841,'Resin Fractions'!$A$24:$A$41,0),MATCH('Waste Estimate from Population'!K$1,'Resin Fractions'!$A$24:$I$24,0)))*(VLOOKUP($A841,'Waste Per Capita'!$A$3:$C$18,3,FALSE))*$C841</f>
        <v>15280.231815196363</v>
      </c>
    </row>
    <row r="842" spans="1:11" x14ac:dyDescent="0.2">
      <c r="A842" s="13">
        <v>2006</v>
      </c>
      <c r="B842" s="68" t="s">
        <v>97</v>
      </c>
      <c r="C842" s="72">
        <v>18442</v>
      </c>
      <c r="D842" s="75">
        <f>(INDEX('Resin Fractions'!$A$24:$I$41,MATCH('Waste Estimate from Population'!$A842,'Resin Fractions'!$A$24:$A$41,0),MATCH('Waste Estimate from Population'!D$1,'Resin Fractions'!$A$24:$I$24,0)))*(VLOOKUP($A842,'Waste Per Capita'!$A$3:$C$18,3,FALSE))*$C842</f>
        <v>148.39154379433884</v>
      </c>
      <c r="E842" s="75">
        <f>(INDEX('Resin Fractions'!$A$24:$I$41,MATCH('Waste Estimate from Population'!$A842,'Resin Fractions'!$A$24:$A$41,0),MATCH('Waste Estimate from Population'!E$1,'Resin Fractions'!$A$24:$I$24,0)))*(VLOOKUP($A842,'Waste Per Capita'!$A$3:$C$18,3,FALSE))*$C842</f>
        <v>291.95944987714029</v>
      </c>
      <c r="F842" s="75">
        <f>(INDEX('Resin Fractions'!$A$24:$I$41,MATCH('Waste Estimate from Population'!$A842,'Resin Fractions'!$A$24:$A$41,0),MATCH('Waste Estimate from Population'!F$1,'Resin Fractions'!$A$24:$I$24,0)))*(VLOOKUP($A842,'Waste Per Capita'!$A$3:$C$18,3,FALSE))*$C842</f>
        <v>377.72938542681902</v>
      </c>
      <c r="G842" s="75">
        <f>(INDEX('Resin Fractions'!$A$24:$I$41,MATCH('Waste Estimate from Population'!$A842,'Resin Fractions'!$A$24:$A$41,0),MATCH('Waste Estimate from Population'!G$1,'Resin Fractions'!$A$24:$I$24,0)))*(VLOOKUP($A842,'Waste Per Capita'!$A$3:$C$18,3,FALSE))*$C842</f>
        <v>624.17246022635834</v>
      </c>
      <c r="H842" s="75">
        <f>(INDEX('Resin Fractions'!$A$24:$I$41,MATCH('Waste Estimate from Population'!$A842,'Resin Fractions'!$A$24:$A$41,0),MATCH('Waste Estimate from Population'!H$1,'Resin Fractions'!$A$24:$I$24,0)))*(VLOOKUP($A842,'Waste Per Capita'!$A$3:$C$18,3,FALSE))*$C842</f>
        <v>34.120468430784662</v>
      </c>
      <c r="I842" s="75">
        <f>(INDEX('Resin Fractions'!$A$24:$I$41,MATCH('Waste Estimate from Population'!$A842,'Resin Fractions'!$A$24:$A$41,0),MATCH('Waste Estimate from Population'!I$1,'Resin Fractions'!$A$24:$I$24,0)))*(VLOOKUP($A842,'Waste Per Capita'!$A$3:$C$18,3,FALSE))*$C842</f>
        <v>99.040907297308607</v>
      </c>
      <c r="J842" s="75">
        <f>(INDEX('Resin Fractions'!$A$24:$I$41,MATCH('Waste Estimate from Population'!$A842,'Resin Fractions'!$A$24:$A$41,0),MATCH('Waste Estimate from Population'!J$1,'Resin Fractions'!$A$24:$I$24,0)))*(VLOOKUP($A842,'Waste Per Capita'!$A$3:$C$18,3,FALSE))*$C842</f>
        <v>184.85535628208677</v>
      </c>
      <c r="K842" s="75">
        <f>(INDEX('Resin Fractions'!$A$24:$I$41,MATCH('Waste Estimate from Population'!$A842,'Resin Fractions'!$A$24:$A$41,0),MATCH('Waste Estimate from Population'!K$1,'Resin Fractions'!$A$24:$I$24,0)))*(VLOOKUP($A842,'Waste Per Capita'!$A$3:$C$18,3,FALSE))*$C842</f>
        <v>1760.2695713348367</v>
      </c>
    </row>
    <row r="843" spans="1:11" x14ac:dyDescent="0.2">
      <c r="A843" s="13">
        <v>2006</v>
      </c>
      <c r="B843" s="68" t="s">
        <v>98</v>
      </c>
      <c r="C843" s="72">
        <v>774062</v>
      </c>
      <c r="D843" s="75">
        <f>(INDEX('Resin Fractions'!$A$24:$I$41,MATCH('Waste Estimate from Population'!$A843,'Resin Fractions'!$A$24:$A$41,0),MATCH('Waste Estimate from Population'!D$1,'Resin Fractions'!$A$24:$I$24,0)))*(VLOOKUP($A843,'Waste Per Capita'!$A$3:$C$18,3,FALSE))*$C843</f>
        <v>6228.4055510537637</v>
      </c>
      <c r="E843" s="75">
        <f>(INDEX('Resin Fractions'!$A$24:$I$41,MATCH('Waste Estimate from Population'!$A843,'Resin Fractions'!$A$24:$A$41,0),MATCH('Waste Estimate from Population'!E$1,'Resin Fractions'!$A$24:$I$24,0)))*(VLOOKUP($A843,'Waste Per Capita'!$A$3:$C$18,3,FALSE))*$C843</f>
        <v>12254.349619932707</v>
      </c>
      <c r="F843" s="75">
        <f>(INDEX('Resin Fractions'!$A$24:$I$41,MATCH('Waste Estimate from Population'!$A843,'Resin Fractions'!$A$24:$A$41,0),MATCH('Waste Estimate from Population'!F$1,'Resin Fractions'!$A$24:$I$24,0)))*(VLOOKUP($A843,'Waste Per Capita'!$A$3:$C$18,3,FALSE))*$C843</f>
        <v>15854.352214632598</v>
      </c>
      <c r="G843" s="75">
        <f>(INDEX('Resin Fractions'!$A$24:$I$41,MATCH('Waste Estimate from Population'!$A843,'Resin Fractions'!$A$24:$A$41,0),MATCH('Waste Estimate from Population'!G$1,'Resin Fractions'!$A$24:$I$24,0)))*(VLOOKUP($A843,'Waste Per Capita'!$A$3:$C$18,3,FALSE))*$C843</f>
        <v>26198.253058656079</v>
      </c>
      <c r="H843" s="75">
        <f>(INDEX('Resin Fractions'!$A$24:$I$41,MATCH('Waste Estimate from Population'!$A843,'Resin Fractions'!$A$24:$A$41,0),MATCH('Waste Estimate from Population'!H$1,'Resin Fractions'!$A$24:$I$24,0)))*(VLOOKUP($A843,'Waste Per Capita'!$A$3:$C$18,3,FALSE))*$C843</f>
        <v>1432.1308987349548</v>
      </c>
      <c r="I843" s="75">
        <f>(INDEX('Resin Fractions'!$A$24:$I$41,MATCH('Waste Estimate from Population'!$A843,'Resin Fractions'!$A$24:$A$41,0),MATCH('Waste Estimate from Population'!I$1,'Resin Fractions'!$A$24:$I$24,0)))*(VLOOKUP($A843,'Waste Per Capita'!$A$3:$C$18,3,FALSE))*$C843</f>
        <v>4157.0221659456292</v>
      </c>
      <c r="J843" s="75">
        <f>(INDEX('Resin Fractions'!$A$24:$I$41,MATCH('Waste Estimate from Population'!$A843,'Resin Fractions'!$A$24:$A$41,0),MATCH('Waste Estimate from Population'!J$1,'Resin Fractions'!$A$24:$I$24,0)))*(VLOOKUP($A843,'Waste Per Capita'!$A$3:$C$18,3,FALSE))*$C843</f>
        <v>7758.8931132428506</v>
      </c>
      <c r="K843" s="75">
        <f>(INDEX('Resin Fractions'!$A$24:$I$41,MATCH('Waste Estimate from Population'!$A843,'Resin Fractions'!$A$24:$A$41,0),MATCH('Waste Estimate from Population'!K$1,'Resin Fractions'!$A$24:$I$24,0)))*(VLOOKUP($A843,'Waste Per Capita'!$A$3:$C$18,3,FALSE))*$C843</f>
        <v>73883.406622198585</v>
      </c>
    </row>
    <row r="844" spans="1:11" x14ac:dyDescent="0.2">
      <c r="A844" s="13">
        <v>2006</v>
      </c>
      <c r="B844" s="68" t="s">
        <v>99</v>
      </c>
      <c r="C844" s="72">
        <v>146045</v>
      </c>
      <c r="D844" s="75">
        <f>(INDEX('Resin Fractions'!$A$24:$I$41,MATCH('Waste Estimate from Population'!$A844,'Resin Fractions'!$A$24:$A$41,0),MATCH('Waste Estimate from Population'!D$1,'Resin Fractions'!$A$24:$I$24,0)))*(VLOOKUP($A844,'Waste Per Capita'!$A$3:$C$18,3,FALSE))*$C844</f>
        <v>1175.1351812950988</v>
      </c>
      <c r="E844" s="75">
        <f>(INDEX('Resin Fractions'!$A$24:$I$41,MATCH('Waste Estimate from Population'!$A844,'Resin Fractions'!$A$24:$A$41,0),MATCH('Waste Estimate from Population'!E$1,'Resin Fractions'!$A$24:$I$24,0)))*(VLOOKUP($A844,'Waste Per Capita'!$A$3:$C$18,3,FALSE))*$C844</f>
        <v>2312.0712426692849</v>
      </c>
      <c r="F844" s="75">
        <f>(INDEX('Resin Fractions'!$A$24:$I$41,MATCH('Waste Estimate from Population'!$A844,'Resin Fractions'!$A$24:$A$41,0),MATCH('Waste Estimate from Population'!F$1,'Resin Fractions'!$A$24:$I$24,0)))*(VLOOKUP($A844,'Waste Per Capita'!$A$3:$C$18,3,FALSE))*$C844</f>
        <v>2991.2963938108546</v>
      </c>
      <c r="G844" s="75">
        <f>(INDEX('Resin Fractions'!$A$24:$I$41,MATCH('Waste Estimate from Population'!$A844,'Resin Fractions'!$A$24:$A$41,0),MATCH('Waste Estimate from Population'!G$1,'Resin Fractions'!$A$24:$I$24,0)))*(VLOOKUP($A844,'Waste Per Capita'!$A$3:$C$18,3,FALSE))*$C844</f>
        <v>4942.9165466738159</v>
      </c>
      <c r="H844" s="75">
        <f>(INDEX('Resin Fractions'!$A$24:$I$41,MATCH('Waste Estimate from Population'!$A844,'Resin Fractions'!$A$24:$A$41,0),MATCH('Waste Estimate from Population'!H$1,'Resin Fractions'!$A$24:$I$24,0)))*(VLOOKUP($A844,'Waste Per Capita'!$A$3:$C$18,3,FALSE))*$C844</f>
        <v>270.2051736240075</v>
      </c>
      <c r="I844" s="75">
        <f>(INDEX('Resin Fractions'!$A$24:$I$41,MATCH('Waste Estimate from Population'!$A844,'Resin Fractions'!$A$24:$A$41,0),MATCH('Waste Estimate from Population'!I$1,'Resin Fractions'!$A$24:$I$24,0)))*(VLOOKUP($A844,'Waste Per Capita'!$A$3:$C$18,3,FALSE))*$C844</f>
        <v>784.31999274674308</v>
      </c>
      <c r="J844" s="75">
        <f>(INDEX('Resin Fractions'!$A$24:$I$41,MATCH('Waste Estimate from Population'!$A844,'Resin Fractions'!$A$24:$A$41,0),MATCH('Waste Estimate from Population'!J$1,'Resin Fractions'!$A$24:$I$24,0)))*(VLOOKUP($A844,'Waste Per Capita'!$A$3:$C$18,3,FALSE))*$C844</f>
        <v>1463.8976525440496</v>
      </c>
      <c r="K844" s="75">
        <f>(INDEX('Resin Fractions'!$A$24:$I$41,MATCH('Waste Estimate from Population'!$A844,'Resin Fractions'!$A$24:$A$41,0),MATCH('Waste Estimate from Population'!K$1,'Resin Fractions'!$A$24:$I$24,0)))*(VLOOKUP($A844,'Waste Per Capita'!$A$3:$C$18,3,FALSE))*$C844</f>
        <v>13939.842183363855</v>
      </c>
    </row>
    <row r="845" spans="1:11" x14ac:dyDescent="0.2">
      <c r="A845" s="13">
        <v>2006</v>
      </c>
      <c r="B845" s="68" t="s">
        <v>100</v>
      </c>
      <c r="C845" s="72">
        <v>63449</v>
      </c>
      <c r="D845" s="75">
        <f>(INDEX('Resin Fractions'!$A$24:$I$41,MATCH('Waste Estimate from Population'!$A845,'Resin Fractions'!$A$24:$A$41,0),MATCH('Waste Estimate from Population'!D$1,'Resin Fractions'!$A$24:$I$24,0)))*(VLOOKUP($A845,'Waste Per Capita'!$A$3:$C$18,3,FALSE))*$C845</f>
        <v>510.53546590429477</v>
      </c>
      <c r="E845" s="75">
        <f>(INDEX('Resin Fractions'!$A$24:$I$41,MATCH('Waste Estimate from Population'!$A845,'Resin Fractions'!$A$24:$A$41,0),MATCH('Waste Estimate from Population'!E$1,'Resin Fractions'!$A$24:$I$24,0)))*(VLOOKUP($A845,'Waste Per Capita'!$A$3:$C$18,3,FALSE))*$C845</f>
        <v>1004.475389613636</v>
      </c>
      <c r="F845" s="75">
        <f>(INDEX('Resin Fractions'!$A$24:$I$41,MATCH('Waste Estimate from Population'!$A845,'Resin Fractions'!$A$24:$A$41,0),MATCH('Waste Estimate from Population'!F$1,'Resin Fractions'!$A$24:$I$24,0)))*(VLOOKUP($A845,'Waste Per Capita'!$A$3:$C$18,3,FALSE))*$C845</f>
        <v>1299.5635926659929</v>
      </c>
      <c r="G845" s="75">
        <f>(INDEX('Resin Fractions'!$A$24:$I$41,MATCH('Waste Estimate from Population'!$A845,'Resin Fractions'!$A$24:$A$41,0),MATCH('Waste Estimate from Population'!G$1,'Resin Fractions'!$A$24:$I$24,0)))*(VLOOKUP($A845,'Waste Per Capita'!$A$3:$C$18,3,FALSE))*$C845</f>
        <v>2147.4416239508846</v>
      </c>
      <c r="H845" s="75">
        <f>(INDEX('Resin Fractions'!$A$24:$I$41,MATCH('Waste Estimate from Population'!$A845,'Resin Fractions'!$A$24:$A$41,0),MATCH('Waste Estimate from Population'!H$1,'Resin Fractions'!$A$24:$I$24,0)))*(VLOOKUP($A845,'Waste Per Capita'!$A$3:$C$18,3,FALSE))*$C845</f>
        <v>117.39017468088365</v>
      </c>
      <c r="I845" s="75">
        <f>(INDEX('Resin Fractions'!$A$24:$I$41,MATCH('Waste Estimate from Population'!$A845,'Resin Fractions'!$A$24:$A$41,0),MATCH('Waste Estimate from Population'!I$1,'Resin Fractions'!$A$24:$I$24,0)))*(VLOOKUP($A845,'Waste Per Capita'!$A$3:$C$18,3,FALSE))*$C845</f>
        <v>340.74647690635146</v>
      </c>
      <c r="J845" s="75">
        <f>(INDEX('Resin Fractions'!$A$24:$I$41,MATCH('Waste Estimate from Population'!$A845,'Resin Fractions'!$A$24:$A$41,0),MATCH('Waste Estimate from Population'!J$1,'Resin Fractions'!$A$24:$I$24,0)))*(VLOOKUP($A845,'Waste Per Capita'!$A$3:$C$18,3,FALSE))*$C845</f>
        <v>635.98782674016502</v>
      </c>
      <c r="K845" s="75">
        <f>(INDEX('Resin Fractions'!$A$24:$I$41,MATCH('Waste Estimate from Population'!$A845,'Resin Fractions'!$A$24:$A$41,0),MATCH('Waste Estimate from Population'!K$1,'Resin Fractions'!$A$24:$I$24,0)))*(VLOOKUP($A845,'Waste Per Capita'!$A$3:$C$18,3,FALSE))*$C845</f>
        <v>6056.140550462208</v>
      </c>
    </row>
    <row r="846" spans="1:11" x14ac:dyDescent="0.2">
      <c r="A846" s="13">
        <v>2006</v>
      </c>
      <c r="B846" s="68" t="s">
        <v>101</v>
      </c>
      <c r="C846" s="72">
        <v>34769</v>
      </c>
      <c r="D846" s="75">
        <f>(INDEX('Resin Fractions'!$A$24:$I$41,MATCH('Waste Estimate from Population'!$A846,'Resin Fractions'!$A$24:$A$41,0),MATCH('Waste Estimate from Population'!D$1,'Resin Fractions'!$A$24:$I$24,0)))*(VLOOKUP($A846,'Waste Per Capita'!$A$3:$C$18,3,FALSE))*$C846</f>
        <v>279.76497051216609</v>
      </c>
      <c r="E846" s="75">
        <f>(INDEX('Resin Fractions'!$A$24:$I$41,MATCH('Waste Estimate from Population'!$A846,'Resin Fractions'!$A$24:$A$41,0),MATCH('Waste Estimate from Population'!E$1,'Resin Fractions'!$A$24:$I$24,0)))*(VLOOKUP($A846,'Waste Per Capita'!$A$3:$C$18,3,FALSE))*$C846</f>
        <v>550.43585905966222</v>
      </c>
      <c r="F846" s="75">
        <f>(INDEX('Resin Fractions'!$A$24:$I$41,MATCH('Waste Estimate from Population'!$A846,'Resin Fractions'!$A$24:$A$41,0),MATCH('Waste Estimate from Population'!F$1,'Resin Fractions'!$A$24:$I$24,0)))*(VLOOKUP($A846,'Waste Per Capita'!$A$3:$C$18,3,FALSE))*$C846</f>
        <v>712.13930169748778</v>
      </c>
      <c r="G846" s="75">
        <f>(INDEX('Resin Fractions'!$A$24:$I$41,MATCH('Waste Estimate from Population'!$A846,'Resin Fractions'!$A$24:$A$41,0),MATCH('Waste Estimate from Population'!G$1,'Resin Fractions'!$A$24:$I$24,0)))*(VLOOKUP($A846,'Waste Per Capita'!$A$3:$C$18,3,FALSE))*$C846</f>
        <v>1176.762404815652</v>
      </c>
      <c r="H846" s="75">
        <f>(INDEX('Resin Fractions'!$A$24:$I$41,MATCH('Waste Estimate from Population'!$A846,'Resin Fractions'!$A$24:$A$41,0),MATCH('Waste Estimate from Population'!H$1,'Resin Fractions'!$A$24:$I$24,0)))*(VLOOKUP($A846,'Waste Per Capita'!$A$3:$C$18,3,FALSE))*$C846</f>
        <v>64.327869367202695</v>
      </c>
      <c r="I846" s="75">
        <f>(INDEX('Resin Fractions'!$A$24:$I$41,MATCH('Waste Estimate from Population'!$A846,'Resin Fractions'!$A$24:$A$41,0),MATCH('Waste Estimate from Population'!I$1,'Resin Fractions'!$A$24:$I$24,0)))*(VLOOKUP($A846,'Waste Per Capita'!$A$3:$C$18,3,FALSE))*$C846</f>
        <v>186.72341968442268</v>
      </c>
      <c r="J846" s="75">
        <f>(INDEX('Resin Fractions'!$A$24:$I$41,MATCH('Waste Estimate from Population'!$A846,'Resin Fractions'!$A$24:$A$41,0),MATCH('Waste Estimate from Population'!J$1,'Resin Fractions'!$A$24:$I$24,0)))*(VLOOKUP($A846,'Waste Per Capita'!$A$3:$C$18,3,FALSE))*$C846</f>
        <v>348.51078421927525</v>
      </c>
      <c r="K846" s="75">
        <f>(INDEX('Resin Fractions'!$A$24:$I$41,MATCH('Waste Estimate from Population'!$A846,'Resin Fractions'!$A$24:$A$41,0),MATCH('Waste Estimate from Population'!K$1,'Resin Fractions'!$A$24:$I$24,0)))*(VLOOKUP($A846,'Waste Per Capita'!$A$3:$C$18,3,FALSE))*$C846</f>
        <v>3318.6646093558688</v>
      </c>
    </row>
    <row r="847" spans="1:11" x14ac:dyDescent="0.2">
      <c r="A847" s="13">
        <v>2006</v>
      </c>
      <c r="B847" s="68" t="s">
        <v>102</v>
      </c>
      <c r="C847" s="72">
        <v>9798609</v>
      </c>
      <c r="D847" s="75">
        <f>(INDEX('Resin Fractions'!$A$24:$I$41,MATCH('Waste Estimate from Population'!$A847,'Resin Fractions'!$A$24:$A$41,0),MATCH('Waste Estimate from Population'!D$1,'Resin Fractions'!$A$24:$I$24,0)))*(VLOOKUP($A847,'Waste Per Capita'!$A$3:$C$18,3,FALSE))*$C847</f>
        <v>78843.439786742369</v>
      </c>
      <c r="E847" s="75">
        <f>(INDEX('Resin Fractions'!$A$24:$I$41,MATCH('Waste Estimate from Population'!$A847,'Resin Fractions'!$A$24:$A$41,0),MATCH('Waste Estimate from Population'!E$1,'Resin Fractions'!$A$24:$I$24,0)))*(VLOOKUP($A847,'Waste Per Capita'!$A$3:$C$18,3,FALSE))*$C847</f>
        <v>155123.98293033271</v>
      </c>
      <c r="F847" s="75">
        <f>(INDEX('Resin Fractions'!$A$24:$I$41,MATCH('Waste Estimate from Population'!$A847,'Resin Fractions'!$A$24:$A$41,0),MATCH('Waste Estimate from Population'!F$1,'Resin Fractions'!$A$24:$I$24,0)))*(VLOOKUP($A847,'Waste Per Capita'!$A$3:$C$18,3,FALSE))*$C847</f>
        <v>200695.29094500042</v>
      </c>
      <c r="G847" s="75">
        <f>(INDEX('Resin Fractions'!$A$24:$I$41,MATCH('Waste Estimate from Population'!$A847,'Resin Fractions'!$A$24:$A$41,0),MATCH('Waste Estimate from Population'!G$1,'Resin Fractions'!$A$24:$I$24,0)))*(VLOOKUP($A847,'Waste Per Capita'!$A$3:$C$18,3,FALSE))*$C847</f>
        <v>331635.49974656419</v>
      </c>
      <c r="H847" s="75">
        <f>(INDEX('Resin Fractions'!$A$24:$I$41,MATCH('Waste Estimate from Population'!$A847,'Resin Fractions'!$A$24:$A$41,0),MATCH('Waste Estimate from Population'!H$1,'Resin Fractions'!$A$24:$I$24,0)))*(VLOOKUP($A847,'Waste Per Capita'!$A$3:$C$18,3,FALSE))*$C847</f>
        <v>18128.897573479149</v>
      </c>
      <c r="I847" s="75">
        <f>(INDEX('Resin Fractions'!$A$24:$I$41,MATCH('Waste Estimate from Population'!$A847,'Resin Fractions'!$A$24:$A$41,0),MATCH('Waste Estimate from Population'!I$1,'Resin Fractions'!$A$24:$I$24,0)))*(VLOOKUP($A847,'Waste Per Capita'!$A$3:$C$18,3,FALSE))*$C847</f>
        <v>52622.444724627145</v>
      </c>
      <c r="J847" s="75">
        <f>(INDEX('Resin Fractions'!$A$24:$I$41,MATCH('Waste Estimate from Population'!$A847,'Resin Fractions'!$A$24:$A$41,0),MATCH('Waste Estimate from Population'!J$1,'Resin Fractions'!$A$24:$I$24,0)))*(VLOOKUP($A847,'Waste Per Capita'!$A$3:$C$18,3,FALSE))*$C847</f>
        <v>98217.403631052046</v>
      </c>
      <c r="K847" s="75">
        <f>(INDEX('Resin Fractions'!$A$24:$I$41,MATCH('Waste Estimate from Population'!$A847,'Resin Fractions'!$A$24:$A$41,0),MATCH('Waste Estimate from Population'!K$1,'Resin Fractions'!$A$24:$I$24,0)))*(VLOOKUP($A847,'Waste Per Capita'!$A$3:$C$18,3,FALSE))*$C847</f>
        <v>935266.95933779806</v>
      </c>
    </row>
    <row r="848" spans="1:11" x14ac:dyDescent="0.2">
      <c r="A848" s="13">
        <v>2006</v>
      </c>
      <c r="B848" s="68" t="s">
        <v>103</v>
      </c>
      <c r="C848" s="72">
        <v>141693</v>
      </c>
      <c r="D848" s="75">
        <f>(INDEX('Resin Fractions'!$A$24:$I$41,MATCH('Waste Estimate from Population'!$A848,'Resin Fractions'!$A$24:$A$41,0),MATCH('Waste Estimate from Population'!D$1,'Resin Fractions'!$A$24:$I$24,0)))*(VLOOKUP($A848,'Waste Per Capita'!$A$3:$C$18,3,FALSE))*$C848</f>
        <v>1140.1172874336435</v>
      </c>
      <c r="E848" s="75">
        <f>(INDEX('Resin Fractions'!$A$24:$I$41,MATCH('Waste Estimate from Population'!$A848,'Resin Fractions'!$A$24:$A$41,0),MATCH('Waste Estimate from Population'!E$1,'Resin Fractions'!$A$24:$I$24,0)))*(VLOOKUP($A848,'Waste Per Capita'!$A$3:$C$18,3,FALSE))*$C848</f>
        <v>2243.1737518404534</v>
      </c>
      <c r="F848" s="75">
        <f>(INDEX('Resin Fractions'!$A$24:$I$41,MATCH('Waste Estimate from Population'!$A848,'Resin Fractions'!$A$24:$A$41,0),MATCH('Waste Estimate from Population'!F$1,'Resin Fractions'!$A$24:$I$24,0)))*(VLOOKUP($A848,'Waste Per Capita'!$A$3:$C$18,3,FALSE))*$C848</f>
        <v>2902.1586492399015</v>
      </c>
      <c r="G848" s="75">
        <f>(INDEX('Resin Fractions'!$A$24:$I$41,MATCH('Waste Estimate from Population'!$A848,'Resin Fractions'!$A$24:$A$41,0),MATCH('Waste Estimate from Population'!G$1,'Resin Fractions'!$A$24:$I$24,0)))*(VLOOKUP($A848,'Waste Per Capita'!$A$3:$C$18,3,FALSE))*$C848</f>
        <v>4795.6224057506452</v>
      </c>
      <c r="H848" s="75">
        <f>(INDEX('Resin Fractions'!$A$24:$I$41,MATCH('Waste Estimate from Population'!$A848,'Resin Fractions'!$A$24:$A$41,0),MATCH('Waste Estimate from Population'!H$1,'Resin Fractions'!$A$24:$I$24,0)))*(VLOOKUP($A848,'Waste Per Capita'!$A$3:$C$18,3,FALSE))*$C848</f>
        <v>262.15332032117834</v>
      </c>
      <c r="I848" s="75">
        <f>(INDEX('Resin Fractions'!$A$24:$I$41,MATCH('Waste Estimate from Population'!$A848,'Resin Fractions'!$A$24:$A$41,0),MATCH('Waste Estimate from Population'!I$1,'Resin Fractions'!$A$24:$I$24,0)))*(VLOOKUP($A848,'Waste Per Capita'!$A$3:$C$18,3,FALSE))*$C848</f>
        <v>760.94801418921747</v>
      </c>
      <c r="J848" s="75">
        <f>(INDEX('Resin Fractions'!$A$24:$I$41,MATCH('Waste Estimate from Population'!$A848,'Resin Fractions'!$A$24:$A$41,0),MATCH('Waste Estimate from Population'!J$1,'Resin Fractions'!$A$24:$I$24,0)))*(VLOOKUP($A848,'Waste Per Capita'!$A$3:$C$18,3,FALSE))*$C848</f>
        <v>1420.2749158267932</v>
      </c>
      <c r="K848" s="75">
        <f>(INDEX('Resin Fractions'!$A$24:$I$41,MATCH('Waste Estimate from Population'!$A848,'Resin Fractions'!$A$24:$A$41,0),MATCH('Waste Estimate from Population'!K$1,'Resin Fractions'!$A$24:$I$24,0)))*(VLOOKUP($A848,'Waste Per Capita'!$A$3:$C$18,3,FALSE))*$C848</f>
        <v>13524.448344601833</v>
      </c>
    </row>
    <row r="849" spans="1:11" x14ac:dyDescent="0.2">
      <c r="A849" s="13">
        <v>2006</v>
      </c>
      <c r="B849" s="68" t="s">
        <v>104</v>
      </c>
      <c r="C849" s="72">
        <v>246969</v>
      </c>
      <c r="D849" s="75">
        <f>(INDEX('Resin Fractions'!$A$24:$I$41,MATCH('Waste Estimate from Population'!$A849,'Resin Fractions'!$A$24:$A$41,0),MATCH('Waste Estimate from Population'!D$1,'Resin Fractions'!$A$24:$I$24,0)))*(VLOOKUP($A849,'Waste Per Capita'!$A$3:$C$18,3,FALSE))*$C849</f>
        <v>1987.2091519002313</v>
      </c>
      <c r="E849" s="75">
        <f>(INDEX('Resin Fractions'!$A$24:$I$41,MATCH('Waste Estimate from Population'!$A849,'Resin Fractions'!$A$24:$A$41,0),MATCH('Waste Estimate from Population'!E$1,'Resin Fractions'!$A$24:$I$24,0)))*(VLOOKUP($A849,'Waste Per Capita'!$A$3:$C$18,3,FALSE))*$C849</f>
        <v>3909.8217859617971</v>
      </c>
      <c r="F849" s="75">
        <f>(INDEX('Resin Fractions'!$A$24:$I$41,MATCH('Waste Estimate from Population'!$A849,'Resin Fractions'!$A$24:$A$41,0),MATCH('Waste Estimate from Population'!F$1,'Resin Fractions'!$A$24:$I$24,0)))*(VLOOKUP($A849,'Waste Per Capita'!$A$3:$C$18,3,FALSE))*$C849</f>
        <v>5058.423630271991</v>
      </c>
      <c r="G849" s="75">
        <f>(INDEX('Resin Fractions'!$A$24:$I$41,MATCH('Waste Estimate from Population'!$A849,'Resin Fractions'!$A$24:$A$41,0),MATCH('Waste Estimate from Population'!G$1,'Resin Fractions'!$A$24:$I$24,0)))*(VLOOKUP($A849,'Waste Per Capita'!$A$3:$C$18,3,FALSE))*$C849</f>
        <v>8358.7055812625258</v>
      </c>
      <c r="H849" s="75">
        <f>(INDEX('Resin Fractions'!$A$24:$I$41,MATCH('Waste Estimate from Population'!$A849,'Resin Fractions'!$A$24:$A$41,0),MATCH('Waste Estimate from Population'!H$1,'Resin Fractions'!$A$24:$I$24,0)))*(VLOOKUP($A849,'Waste Per Capita'!$A$3:$C$18,3,FALSE))*$C849</f>
        <v>456.92972388474448</v>
      </c>
      <c r="I849" s="75">
        <f>(INDEX('Resin Fractions'!$A$24:$I$41,MATCH('Waste Estimate from Population'!$A849,'Resin Fractions'!$A$24:$A$41,0),MATCH('Waste Estimate from Population'!I$1,'Resin Fractions'!$A$24:$I$24,0)))*(VLOOKUP($A849,'Waste Per Capita'!$A$3:$C$18,3,FALSE))*$C849</f>
        <v>1326.3221903431845</v>
      </c>
      <c r="J849" s="75">
        <f>(INDEX('Resin Fractions'!$A$24:$I$41,MATCH('Waste Estimate from Population'!$A849,'Resin Fractions'!$A$24:$A$41,0),MATCH('Waste Estimate from Population'!J$1,'Resin Fractions'!$A$24:$I$24,0)))*(VLOOKUP($A849,'Waste Per Capita'!$A$3:$C$18,3,FALSE))*$C849</f>
        <v>2475.5201434568207</v>
      </c>
      <c r="K849" s="75">
        <f>(INDEX('Resin Fractions'!$A$24:$I$41,MATCH('Waste Estimate from Population'!$A849,'Resin Fractions'!$A$24:$A$41,0),MATCH('Waste Estimate from Population'!K$1,'Resin Fractions'!$A$24:$I$24,0)))*(VLOOKUP($A849,'Waste Per Capita'!$A$3:$C$18,3,FALSE))*$C849</f>
        <v>23572.932207081296</v>
      </c>
    </row>
    <row r="850" spans="1:11" x14ac:dyDescent="0.2">
      <c r="A850" s="13">
        <v>2006</v>
      </c>
      <c r="B850" s="68" t="s">
        <v>105</v>
      </c>
      <c r="C850" s="72">
        <v>18150</v>
      </c>
      <c r="D850" s="75">
        <f>(INDEX('Resin Fractions'!$A$24:$I$41,MATCH('Waste Estimate from Population'!$A850,'Resin Fractions'!$A$24:$A$41,0),MATCH('Waste Estimate from Population'!D$1,'Resin Fractions'!$A$24:$I$24,0)))*(VLOOKUP($A850,'Waste Per Capita'!$A$3:$C$18,3,FALSE))*$C850</f>
        <v>146.04199760694337</v>
      </c>
      <c r="E850" s="75">
        <f>(INDEX('Resin Fractions'!$A$24:$I$41,MATCH('Waste Estimate from Population'!$A850,'Resin Fractions'!$A$24:$A$41,0),MATCH('Waste Estimate from Population'!E$1,'Resin Fractions'!$A$24:$I$24,0)))*(VLOOKUP($A850,'Waste Per Capita'!$A$3:$C$18,3,FALSE))*$C850</f>
        <v>287.33673220204406</v>
      </c>
      <c r="F850" s="75">
        <f>(INDEX('Resin Fractions'!$A$24:$I$41,MATCH('Waste Estimate from Population'!$A850,'Resin Fractions'!$A$24:$A$41,0),MATCH('Waste Estimate from Population'!F$1,'Resin Fractions'!$A$24:$I$24,0)))*(VLOOKUP($A850,'Waste Per Capita'!$A$3:$C$18,3,FALSE))*$C850</f>
        <v>371.7486360208635</v>
      </c>
      <c r="G850" s="75">
        <f>(INDEX('Resin Fractions'!$A$24:$I$41,MATCH('Waste Estimate from Population'!$A850,'Resin Fractions'!$A$24:$A$41,0),MATCH('Waste Estimate from Population'!G$1,'Resin Fractions'!$A$24:$I$24,0)))*(VLOOKUP($A850,'Waste Per Capita'!$A$3:$C$18,3,FALSE))*$C850</f>
        <v>614.28967319750598</v>
      </c>
      <c r="H850" s="75">
        <f>(INDEX('Resin Fractions'!$A$24:$I$41,MATCH('Waste Estimate from Population'!$A850,'Resin Fractions'!$A$24:$A$41,0),MATCH('Waste Estimate from Population'!H$1,'Resin Fractions'!$A$24:$I$24,0)))*(VLOOKUP($A850,'Waste Per Capita'!$A$3:$C$18,3,FALSE))*$C850</f>
        <v>33.580224597047049</v>
      </c>
      <c r="I850" s="75">
        <f>(INDEX('Resin Fractions'!$A$24:$I$41,MATCH('Waste Estimate from Population'!$A850,'Resin Fractions'!$A$24:$A$41,0),MATCH('Waste Estimate from Population'!I$1,'Resin Fractions'!$A$24:$I$24,0)))*(VLOOKUP($A850,'Waste Per Capita'!$A$3:$C$18,3,FALSE))*$C850</f>
        <v>97.472750647768748</v>
      </c>
      <c r="J850" s="75">
        <f>(INDEX('Resin Fractions'!$A$24:$I$41,MATCH('Waste Estimate from Population'!$A850,'Resin Fractions'!$A$24:$A$41,0),MATCH('Waste Estimate from Population'!J$1,'Resin Fractions'!$A$24:$I$24,0)))*(VLOOKUP($A850,'Waste Per Capita'!$A$3:$C$18,3,FALSE))*$C850</f>
        <v>181.92846310160908</v>
      </c>
      <c r="K850" s="75">
        <f>(INDEX('Resin Fractions'!$A$24:$I$41,MATCH('Waste Estimate from Population'!$A850,'Resin Fractions'!$A$24:$A$41,0),MATCH('Waste Estimate from Population'!K$1,'Resin Fractions'!$A$24:$I$24,0)))*(VLOOKUP($A850,'Waste Per Capita'!$A$3:$C$18,3,FALSE))*$C850</f>
        <v>1732.3984773737818</v>
      </c>
    </row>
    <row r="851" spans="1:11" x14ac:dyDescent="0.2">
      <c r="A851" s="13">
        <v>2006</v>
      </c>
      <c r="B851" s="68" t="s">
        <v>106</v>
      </c>
      <c r="C851" s="72">
        <v>87802</v>
      </c>
      <c r="D851" s="75">
        <f>(INDEX('Resin Fractions'!$A$24:$I$41,MATCH('Waste Estimate from Population'!$A851,'Resin Fractions'!$A$24:$A$41,0),MATCH('Waste Estimate from Population'!D$1,'Resin Fractions'!$A$24:$I$24,0)))*(VLOOKUP($A851,'Waste Per Capita'!$A$3:$C$18,3,FALSE))*$C851</f>
        <v>706.48922721128611</v>
      </c>
      <c r="E851" s="75">
        <f>(INDEX('Resin Fractions'!$A$24:$I$41,MATCH('Waste Estimate from Population'!$A851,'Resin Fractions'!$A$24:$A$41,0),MATCH('Waste Estimate from Population'!E$1,'Resin Fractions'!$A$24:$I$24,0)))*(VLOOKUP($A851,'Waste Per Capita'!$A$3:$C$18,3,FALSE))*$C851</f>
        <v>1390.0132099616458</v>
      </c>
      <c r="F851" s="75">
        <f>(INDEX('Resin Fractions'!$A$24:$I$41,MATCH('Waste Estimate from Population'!$A851,'Resin Fractions'!$A$24:$A$41,0),MATCH('Waste Estimate from Population'!F$1,'Resin Fractions'!$A$24:$I$24,0)))*(VLOOKUP($A851,'Waste Per Capita'!$A$3:$C$18,3,FALSE))*$C851</f>
        <v>1798.3621895263834</v>
      </c>
      <c r="G851" s="75">
        <f>(INDEX('Resin Fractions'!$A$24:$I$41,MATCH('Waste Estimate from Population'!$A851,'Resin Fractions'!$A$24:$A$41,0),MATCH('Waste Estimate from Population'!G$1,'Resin Fractions'!$A$24:$I$24,0)))*(VLOOKUP($A851,'Waste Per Capita'!$A$3:$C$18,3,FALSE))*$C851</f>
        <v>2971.6728311893894</v>
      </c>
      <c r="H851" s="75">
        <f>(INDEX('Resin Fractions'!$A$24:$I$41,MATCH('Waste Estimate from Population'!$A851,'Resin Fractions'!$A$24:$A$41,0),MATCH('Waste Estimate from Population'!H$1,'Resin Fractions'!$A$24:$I$24,0)))*(VLOOKUP($A851,'Waste Per Capita'!$A$3:$C$18,3,FALSE))*$C851</f>
        <v>162.44688044462396</v>
      </c>
      <c r="I851" s="75">
        <f>(INDEX('Resin Fractions'!$A$24:$I$41,MATCH('Waste Estimate from Population'!$A851,'Resin Fractions'!$A$24:$A$41,0),MATCH('Waste Estimate from Population'!I$1,'Resin Fractions'!$A$24:$I$24,0)))*(VLOOKUP($A851,'Waste Per Capita'!$A$3:$C$18,3,FALSE))*$C851</f>
        <v>471.53181555787285</v>
      </c>
      <c r="J851" s="75">
        <f>(INDEX('Resin Fractions'!$A$24:$I$41,MATCH('Waste Estimate from Population'!$A851,'Resin Fractions'!$A$24:$A$41,0),MATCH('Waste Estimate from Population'!J$1,'Resin Fractions'!$A$24:$I$24,0)))*(VLOOKUP($A851,'Waste Per Capita'!$A$3:$C$18,3,FALSE))*$C851</f>
        <v>880.09272271335988</v>
      </c>
      <c r="K851" s="75">
        <f>(INDEX('Resin Fractions'!$A$24:$I$41,MATCH('Waste Estimate from Population'!$A851,'Resin Fractions'!$A$24:$A$41,0),MATCH('Waste Estimate from Population'!K$1,'Resin Fractions'!$A$24:$I$24,0)))*(VLOOKUP($A851,'Waste Per Capita'!$A$3:$C$18,3,FALSE))*$C851</f>
        <v>8380.6088766045614</v>
      </c>
    </row>
    <row r="852" spans="1:11" x14ac:dyDescent="0.2">
      <c r="A852" s="13">
        <v>2006</v>
      </c>
      <c r="B852" s="68" t="s">
        <v>107</v>
      </c>
      <c r="C852" s="72">
        <v>243072</v>
      </c>
      <c r="D852" s="75">
        <f>(INDEX('Resin Fractions'!$A$24:$I$41,MATCH('Waste Estimate from Population'!$A852,'Resin Fractions'!$A$24:$A$41,0),MATCH('Waste Estimate from Population'!D$1,'Resin Fractions'!$A$24:$I$24,0)))*(VLOOKUP($A852,'Waste Per Capita'!$A$3:$C$18,3,FALSE))*$C852</f>
        <v>1955.8523659677653</v>
      </c>
      <c r="E852" s="75">
        <f>(INDEX('Resin Fractions'!$A$24:$I$41,MATCH('Waste Estimate from Population'!$A852,'Resin Fractions'!$A$24:$A$41,0),MATCH('Waste Estimate from Population'!E$1,'Resin Fractions'!$A$24:$I$24,0)))*(VLOOKUP($A852,'Waste Per Capita'!$A$3:$C$18,3,FALSE))*$C852</f>
        <v>3848.1275024691599</v>
      </c>
      <c r="F852" s="75">
        <f>(INDEX('Resin Fractions'!$A$24:$I$41,MATCH('Waste Estimate from Population'!$A852,'Resin Fractions'!$A$24:$A$41,0),MATCH('Waste Estimate from Population'!F$1,'Resin Fractions'!$A$24:$I$24,0)))*(VLOOKUP($A852,'Waste Per Capita'!$A$3:$C$18,3,FALSE))*$C852</f>
        <v>4978.6052041247021</v>
      </c>
      <c r="G852" s="75">
        <f>(INDEX('Resin Fractions'!$A$24:$I$41,MATCH('Waste Estimate from Population'!$A852,'Resin Fractions'!$A$24:$A$41,0),MATCH('Waste Estimate from Population'!G$1,'Resin Fractions'!$A$24:$I$24,0)))*(VLOOKUP($A852,'Waste Per Capita'!$A$3:$C$18,3,FALSE))*$C852</f>
        <v>8226.8109886206148</v>
      </c>
      <c r="H852" s="75">
        <f>(INDEX('Resin Fractions'!$A$24:$I$41,MATCH('Waste Estimate from Population'!$A852,'Resin Fractions'!$A$24:$A$41,0),MATCH('Waste Estimate from Population'!H$1,'Resin Fractions'!$A$24:$I$24,0)))*(VLOOKUP($A852,'Waste Per Capita'!$A$3:$C$18,3,FALSE))*$C852</f>
        <v>449.71968888448595</v>
      </c>
      <c r="I852" s="75">
        <f>(INDEX('Resin Fractions'!$A$24:$I$41,MATCH('Waste Estimate from Population'!$A852,'Resin Fractions'!$A$24:$A$41,0),MATCH('Waste Estimate from Population'!I$1,'Resin Fractions'!$A$24:$I$24,0)))*(VLOOKUP($A852,'Waste Per Capita'!$A$3:$C$18,3,FALSE))*$C852</f>
        <v>1305.3937435512091</v>
      </c>
      <c r="J852" s="75">
        <f>(INDEX('Resin Fractions'!$A$24:$I$41,MATCH('Waste Estimate from Population'!$A852,'Resin Fractions'!$A$24:$A$41,0),MATCH('Waste Estimate from Population'!J$1,'Resin Fractions'!$A$24:$I$24,0)))*(VLOOKUP($A852,'Waste Per Capita'!$A$3:$C$18,3,FALSE))*$C852</f>
        <v>2436.4581478255827</v>
      </c>
      <c r="K852" s="75">
        <f>(INDEX('Resin Fractions'!$A$24:$I$41,MATCH('Waste Estimate from Population'!$A852,'Resin Fractions'!$A$24:$A$41,0),MATCH('Waste Estimate from Population'!K$1,'Resin Fractions'!$A$24:$I$24,0)))*(VLOOKUP($A852,'Waste Per Capita'!$A$3:$C$18,3,FALSE))*$C852</f>
        <v>23200.96764144352</v>
      </c>
    </row>
    <row r="853" spans="1:11" x14ac:dyDescent="0.2">
      <c r="A853" s="13">
        <v>2006</v>
      </c>
      <c r="B853" s="68" t="s">
        <v>108</v>
      </c>
      <c r="C853" s="72">
        <v>9614</v>
      </c>
      <c r="D853" s="75">
        <f>(INDEX('Resin Fractions'!$A$24:$I$41,MATCH('Waste Estimate from Population'!$A853,'Resin Fractions'!$A$24:$A$41,0),MATCH('Waste Estimate from Population'!D$1,'Resin Fractions'!$A$24:$I$24,0)))*(VLOOKUP($A853,'Waste Per Capita'!$A$3:$C$18,3,FALSE))*$C853</f>
        <v>77.358003580890013</v>
      </c>
      <c r="E853" s="75">
        <f>(INDEX('Resin Fractions'!$A$24:$I$41,MATCH('Waste Estimate from Population'!$A853,'Resin Fractions'!$A$24:$A$41,0),MATCH('Waste Estimate from Population'!E$1,'Resin Fractions'!$A$24:$I$24,0)))*(VLOOKUP($A853,'Waste Per Capita'!$A$3:$C$18,3,FALSE))*$C853</f>
        <v>152.20139633005243</v>
      </c>
      <c r="F853" s="75">
        <f>(INDEX('Resin Fractions'!$A$24:$I$41,MATCH('Waste Estimate from Population'!$A853,'Resin Fractions'!$A$24:$A$41,0),MATCH('Waste Estimate from Population'!F$1,'Resin Fractions'!$A$24:$I$24,0)))*(VLOOKUP($A853,'Waste Per Capita'!$A$3:$C$18,3,FALSE))*$C853</f>
        <v>196.91412598923316</v>
      </c>
      <c r="G853" s="75">
        <f>(INDEX('Resin Fractions'!$A$24:$I$41,MATCH('Waste Estimate from Population'!$A853,'Resin Fractions'!$A$24:$A$41,0),MATCH('Waste Estimate from Population'!G$1,'Resin Fractions'!$A$24:$I$24,0)))*(VLOOKUP($A853,'Waste Per Capita'!$A$3:$C$18,3,FALSE))*$C853</f>
        <v>325.38737840886074</v>
      </c>
      <c r="H853" s="75">
        <f>(INDEX('Resin Fractions'!$A$24:$I$41,MATCH('Waste Estimate from Population'!$A853,'Resin Fractions'!$A$24:$A$41,0),MATCH('Waste Estimate from Population'!H$1,'Resin Fractions'!$A$24:$I$24,0)))*(VLOOKUP($A853,'Waste Per Capita'!$A$3:$C$18,3,FALSE))*$C853</f>
        <v>17.787343210799467</v>
      </c>
      <c r="I853" s="75">
        <f>(INDEX('Resin Fractions'!$A$24:$I$41,MATCH('Waste Estimate from Population'!$A853,'Resin Fractions'!$A$24:$A$41,0),MATCH('Waste Estimate from Population'!I$1,'Resin Fractions'!$A$24:$I$24,0)))*(VLOOKUP($A853,'Waste Per Capita'!$A$3:$C$18,3,FALSE))*$C853</f>
        <v>51.631020646151448</v>
      </c>
      <c r="J853" s="75">
        <f>(INDEX('Resin Fractions'!$A$24:$I$41,MATCH('Waste Estimate from Population'!$A853,'Resin Fractions'!$A$24:$A$41,0),MATCH('Waste Estimate from Population'!J$1,'Resin Fractions'!$A$24:$I$24,0)))*(VLOOKUP($A853,'Waste Per Capita'!$A$3:$C$18,3,FALSE))*$C853</f>
        <v>96.366955606549297</v>
      </c>
      <c r="K853" s="75">
        <f>(INDEX('Resin Fractions'!$A$24:$I$41,MATCH('Waste Estimate from Population'!$A853,'Resin Fractions'!$A$24:$A$41,0),MATCH('Waste Estimate from Population'!K$1,'Resin Fractions'!$A$24:$I$24,0)))*(VLOOKUP($A853,'Waste Per Capita'!$A$3:$C$18,3,FALSE))*$C853</f>
        <v>917.64622377253659</v>
      </c>
    </row>
    <row r="854" spans="1:11" x14ac:dyDescent="0.2">
      <c r="A854" s="13">
        <v>2006</v>
      </c>
      <c r="B854" s="68" t="s">
        <v>109</v>
      </c>
      <c r="C854" s="72">
        <v>13975</v>
      </c>
      <c r="D854" s="75">
        <f>(INDEX('Resin Fractions'!$A$24:$I$41,MATCH('Waste Estimate from Population'!$A854,'Resin Fractions'!$A$24:$A$41,0),MATCH('Waste Estimate from Population'!D$1,'Resin Fractions'!$A$24:$I$24,0)))*(VLOOKUP($A854,'Waste Per Capita'!$A$3:$C$18,3,FALSE))*$C854</f>
        <v>112.44831496182005</v>
      </c>
      <c r="E854" s="75">
        <f>(INDEX('Resin Fractions'!$A$24:$I$41,MATCH('Waste Estimate from Population'!$A854,'Resin Fractions'!$A$24:$A$41,0),MATCH('Waste Estimate from Population'!E$1,'Resin Fractions'!$A$24:$I$24,0)))*(VLOOKUP($A854,'Waste Per Capita'!$A$3:$C$18,3,FALSE))*$C854</f>
        <v>221.24136818311658</v>
      </c>
      <c r="F854" s="75">
        <f>(INDEX('Resin Fractions'!$A$24:$I$41,MATCH('Waste Estimate from Population'!$A854,'Resin Fractions'!$A$24:$A$41,0),MATCH('Waste Estimate from Population'!F$1,'Resin Fractions'!$A$24:$I$24,0)))*(VLOOKUP($A854,'Waste Per Capita'!$A$3:$C$18,3,FALSE))*$C854</f>
        <v>286.23620872680812</v>
      </c>
      <c r="G854" s="75">
        <f>(INDEX('Resin Fractions'!$A$24:$I$41,MATCH('Waste Estimate from Population'!$A854,'Resin Fractions'!$A$24:$A$41,0),MATCH('Waste Estimate from Population'!G$1,'Resin Fractions'!$A$24:$I$24,0)))*(VLOOKUP($A854,'Waste Per Capita'!$A$3:$C$18,3,FALSE))*$C854</f>
        <v>472.9861257815507</v>
      </c>
      <c r="H854" s="75">
        <f>(INDEX('Resin Fractions'!$A$24:$I$41,MATCH('Waste Estimate from Population'!$A854,'Resin Fractions'!$A$24:$A$41,0),MATCH('Waste Estimate from Population'!H$1,'Resin Fractions'!$A$24:$I$24,0)))*(VLOOKUP($A854,'Waste Per Capita'!$A$3:$C$18,3,FALSE))*$C854</f>
        <v>25.855847864668455</v>
      </c>
      <c r="I854" s="75">
        <f>(INDEX('Resin Fractions'!$A$24:$I$41,MATCH('Waste Estimate from Population'!$A854,'Resin Fractions'!$A$24:$A$41,0),MATCH('Waste Estimate from Population'!I$1,'Resin Fractions'!$A$24:$I$24,0)))*(VLOOKUP($A854,'Waste Per Capita'!$A$3:$C$18,3,FALSE))*$C854</f>
        <v>75.051332799039571</v>
      </c>
      <c r="J854" s="75">
        <f>(INDEX('Resin Fractions'!$A$24:$I$41,MATCH('Waste Estimate from Population'!$A854,'Resin Fractions'!$A$24:$A$41,0),MATCH('Waste Estimate from Population'!J$1,'Resin Fractions'!$A$24:$I$24,0)))*(VLOOKUP($A854,'Waste Per Capita'!$A$3:$C$18,3,FALSE))*$C854</f>
        <v>140.07990478484777</v>
      </c>
      <c r="K854" s="75">
        <f>(INDEX('Resin Fractions'!$A$24:$I$41,MATCH('Waste Estimate from Population'!$A854,'Resin Fractions'!$A$24:$A$41,0),MATCH('Waste Estimate from Population'!K$1,'Resin Fractions'!$A$24:$I$24,0)))*(VLOOKUP($A854,'Waste Per Capita'!$A$3:$C$18,3,FALSE))*$C854</f>
        <v>1333.8991031018513</v>
      </c>
    </row>
    <row r="855" spans="1:11" x14ac:dyDescent="0.2">
      <c r="A855" s="13">
        <v>2006</v>
      </c>
      <c r="B855" s="68" t="s">
        <v>110</v>
      </c>
      <c r="C855" s="72">
        <v>406935</v>
      </c>
      <c r="D855" s="75">
        <f>(INDEX('Resin Fractions'!$A$24:$I$41,MATCH('Waste Estimate from Population'!$A855,'Resin Fractions'!$A$24:$A$41,0),MATCH('Waste Estimate from Population'!D$1,'Resin Fractions'!$A$24:$I$24,0)))*(VLOOKUP($A855,'Waste Per Capita'!$A$3:$C$18,3,FALSE))*$C855</f>
        <v>3274.3581430403033</v>
      </c>
      <c r="E855" s="75">
        <f>(INDEX('Resin Fractions'!$A$24:$I$41,MATCH('Waste Estimate from Population'!$A855,'Resin Fractions'!$A$24:$A$41,0),MATCH('Waste Estimate from Population'!E$1,'Resin Fractions'!$A$24:$I$24,0)))*(VLOOKUP($A855,'Waste Per Capita'!$A$3:$C$18,3,FALSE))*$C855</f>
        <v>6442.2795106688045</v>
      </c>
      <c r="F855" s="75">
        <f>(INDEX('Resin Fractions'!$A$24:$I$41,MATCH('Waste Estimate from Population'!$A855,'Resin Fractions'!$A$24:$A$41,0),MATCH('Waste Estimate from Population'!F$1,'Resin Fractions'!$A$24:$I$24,0)))*(VLOOKUP($A855,'Waste Per Capita'!$A$3:$C$18,3,FALSE))*$C855</f>
        <v>8334.8502038099232</v>
      </c>
      <c r="G855" s="75">
        <f>(INDEX('Resin Fractions'!$A$24:$I$41,MATCH('Waste Estimate from Population'!$A855,'Resin Fractions'!$A$24:$A$41,0),MATCH('Waste Estimate from Population'!G$1,'Resin Fractions'!$A$24:$I$24,0)))*(VLOOKUP($A855,'Waste Per Capita'!$A$3:$C$18,3,FALSE))*$C855</f>
        <v>13772.780615020776</v>
      </c>
      <c r="H855" s="75">
        <f>(INDEX('Resin Fractions'!$A$24:$I$41,MATCH('Waste Estimate from Population'!$A855,'Resin Fractions'!$A$24:$A$41,0),MATCH('Waste Estimate from Population'!H$1,'Resin Fractions'!$A$24:$I$24,0)))*(VLOOKUP($A855,'Waste Per Capita'!$A$3:$C$18,3,FALSE))*$C855</f>
        <v>752.89083726718127</v>
      </c>
      <c r="I855" s="75">
        <f>(INDEX('Resin Fractions'!$A$24:$I$41,MATCH('Waste Estimate from Population'!$A855,'Resin Fractions'!$A$24:$A$41,0),MATCH('Waste Estimate from Population'!I$1,'Resin Fractions'!$A$24:$I$24,0)))*(VLOOKUP($A855,'Waste Per Capita'!$A$3:$C$18,3,FALSE))*$C855</f>
        <v>2185.4035143167921</v>
      </c>
      <c r="J855" s="75">
        <f>(INDEX('Resin Fractions'!$A$24:$I$41,MATCH('Waste Estimate from Population'!$A855,'Resin Fractions'!$A$24:$A$41,0),MATCH('Waste Estimate from Population'!J$1,'Resin Fractions'!$A$24:$I$24,0)))*(VLOOKUP($A855,'Waste Per Capita'!$A$3:$C$18,3,FALSE))*$C855</f>
        <v>4078.9564260194652</v>
      </c>
      <c r="K855" s="75">
        <f>(INDEX('Resin Fractions'!$A$24:$I$41,MATCH('Waste Estimate from Population'!$A855,'Resin Fractions'!$A$24:$A$41,0),MATCH('Waste Estimate from Population'!K$1,'Resin Fractions'!$A$24:$I$24,0)))*(VLOOKUP($A855,'Waste Per Capita'!$A$3:$C$18,3,FALSE))*$C855</f>
        <v>38841.519250143247</v>
      </c>
    </row>
    <row r="856" spans="1:11" x14ac:dyDescent="0.2">
      <c r="A856" s="13">
        <v>2006</v>
      </c>
      <c r="B856" s="68" t="s">
        <v>111</v>
      </c>
      <c r="C856" s="72">
        <v>131330</v>
      </c>
      <c r="D856" s="75">
        <f>(INDEX('Resin Fractions'!$A$24:$I$41,MATCH('Waste Estimate from Population'!$A856,'Resin Fractions'!$A$24:$A$41,0),MATCH('Waste Estimate from Population'!D$1,'Resin Fractions'!$A$24:$I$24,0)))*(VLOOKUP($A856,'Waste Per Capita'!$A$3:$C$18,3,FALSE))*$C856</f>
        <v>1056.732536954263</v>
      </c>
      <c r="E856" s="75">
        <f>(INDEX('Resin Fractions'!$A$24:$I$41,MATCH('Waste Estimate from Population'!$A856,'Resin Fractions'!$A$24:$A$41,0),MATCH('Waste Estimate from Population'!E$1,'Resin Fractions'!$A$24:$I$24,0)))*(VLOOKUP($A856,'Waste Per Capita'!$A$3:$C$18,3,FALSE))*$C856</f>
        <v>2079.1147680492809</v>
      </c>
      <c r="F856" s="75">
        <f>(INDEX('Resin Fractions'!$A$24:$I$41,MATCH('Waste Estimate from Population'!$A856,'Resin Fractions'!$A$24:$A$41,0),MATCH('Waste Estimate from Population'!F$1,'Resin Fractions'!$A$24:$I$24,0)))*(VLOOKUP($A856,'Waste Per Capita'!$A$3:$C$18,3,FALSE))*$C856</f>
        <v>2689.9034913840223</v>
      </c>
      <c r="G856" s="75">
        <f>(INDEX('Resin Fractions'!$A$24:$I$41,MATCH('Waste Estimate from Population'!$A856,'Resin Fractions'!$A$24:$A$41,0),MATCH('Waste Estimate from Population'!G$1,'Resin Fractions'!$A$24:$I$24,0)))*(VLOOKUP($A856,'Waste Per Capita'!$A$3:$C$18,3,FALSE))*$C856</f>
        <v>4444.8850017095565</v>
      </c>
      <c r="H856" s="75">
        <f>(INDEX('Resin Fractions'!$A$24:$I$41,MATCH('Waste Estimate from Population'!$A856,'Resin Fractions'!$A$24:$A$41,0),MATCH('Waste Estimate from Population'!H$1,'Resin Fractions'!$A$24:$I$24,0)))*(VLOOKUP($A856,'Waste Per Capita'!$A$3:$C$18,3,FALSE))*$C856</f>
        <v>242.98021467383961</v>
      </c>
      <c r="I856" s="75">
        <f>(INDEX('Resin Fractions'!$A$24:$I$41,MATCH('Waste Estimate from Population'!$A856,'Resin Fractions'!$A$24:$A$41,0),MATCH('Waste Estimate from Population'!I$1,'Resin Fractions'!$A$24:$I$24,0)))*(VLOOKUP($A856,'Waste Per Capita'!$A$3:$C$18,3,FALSE))*$C856</f>
        <v>705.29456432900656</v>
      </c>
      <c r="J856" s="75">
        <f>(INDEX('Resin Fractions'!$A$24:$I$41,MATCH('Waste Estimate from Population'!$A856,'Resin Fractions'!$A$24:$A$41,0),MATCH('Waste Estimate from Population'!J$1,'Resin Fractions'!$A$24:$I$24,0)))*(VLOOKUP($A856,'Waste Per Capita'!$A$3:$C$18,3,FALSE))*$C856</f>
        <v>1316.400278740183</v>
      </c>
      <c r="K856" s="75">
        <f>(INDEX('Resin Fractions'!$A$24:$I$41,MATCH('Waste Estimate from Population'!$A856,'Resin Fractions'!$A$24:$A$41,0),MATCH('Waste Estimate from Population'!K$1,'Resin Fractions'!$A$24:$I$24,0)))*(VLOOKUP($A856,'Waste Per Capita'!$A$3:$C$18,3,FALSE))*$C856</f>
        <v>12535.310855840153</v>
      </c>
    </row>
    <row r="857" spans="1:11" x14ac:dyDescent="0.2">
      <c r="A857" s="13">
        <v>2006</v>
      </c>
      <c r="B857" s="68" t="s">
        <v>112</v>
      </c>
      <c r="C857" s="72">
        <v>98068</v>
      </c>
      <c r="D857" s="75">
        <f>(INDEX('Resin Fractions'!$A$24:$I$41,MATCH('Waste Estimate from Population'!$A857,'Resin Fractions'!$A$24:$A$41,0),MATCH('Waste Estimate from Population'!D$1,'Resin Fractions'!$A$24:$I$24,0)))*(VLOOKUP($A857,'Waste Per Capita'!$A$3:$C$18,3,FALSE))*$C857</f>
        <v>789.09347775855224</v>
      </c>
      <c r="E857" s="75">
        <f>(INDEX('Resin Fractions'!$A$24:$I$41,MATCH('Waste Estimate from Population'!$A857,'Resin Fractions'!$A$24:$A$41,0),MATCH('Waste Estimate from Population'!E$1,'Resin Fractions'!$A$24:$I$24,0)))*(VLOOKUP($A857,'Waste Per Capita'!$A$3:$C$18,3,FALSE))*$C857</f>
        <v>1552.5365649360913</v>
      </c>
      <c r="F857" s="75">
        <f>(INDEX('Resin Fractions'!$A$24:$I$41,MATCH('Waste Estimate from Population'!$A857,'Resin Fractions'!$A$24:$A$41,0),MATCH('Waste Estimate from Population'!F$1,'Resin Fractions'!$A$24:$I$24,0)))*(VLOOKUP($A857,'Waste Per Capita'!$A$3:$C$18,3,FALSE))*$C857</f>
        <v>2008.6305915864486</v>
      </c>
      <c r="G857" s="75">
        <f>(INDEX('Resin Fractions'!$A$24:$I$41,MATCH('Waste Estimate from Population'!$A857,'Resin Fractions'!$A$24:$A$41,0),MATCH('Waste Estimate from Population'!G$1,'Resin Fractions'!$A$24:$I$24,0)))*(VLOOKUP($A857,'Waste Per Capita'!$A$3:$C$18,3,FALSE))*$C857</f>
        <v>3319.1272546078794</v>
      </c>
      <c r="H857" s="75">
        <f>(INDEX('Resin Fractions'!$A$24:$I$41,MATCH('Waste Estimate from Population'!$A857,'Resin Fractions'!$A$24:$A$41,0),MATCH('Waste Estimate from Population'!H$1,'Resin Fractions'!$A$24:$I$24,0)))*(VLOOKUP($A857,'Waste Per Capita'!$A$3:$C$18,3,FALSE))*$C857</f>
        <v>181.44052153075538</v>
      </c>
      <c r="I857" s="75">
        <f>(INDEX('Resin Fractions'!$A$24:$I$41,MATCH('Waste Estimate from Population'!$A857,'Resin Fractions'!$A$24:$A$41,0),MATCH('Waste Estimate from Population'!I$1,'Resin Fractions'!$A$24:$I$24,0)))*(VLOOKUP($A857,'Waste Per Capita'!$A$3:$C$18,3,FALSE))*$C857</f>
        <v>526.66433666806529</v>
      </c>
      <c r="J857" s="75">
        <f>(INDEX('Resin Fractions'!$A$24:$I$41,MATCH('Waste Estimate from Population'!$A857,'Resin Fractions'!$A$24:$A$41,0),MATCH('Waste Estimate from Population'!J$1,'Resin Fractions'!$A$24:$I$24,0)))*(VLOOKUP($A857,'Waste Per Capita'!$A$3:$C$18,3,FALSE))*$C857</f>
        <v>982.99506994207161</v>
      </c>
      <c r="K857" s="75">
        <f>(INDEX('Resin Fractions'!$A$24:$I$41,MATCH('Waste Estimate from Population'!$A857,'Resin Fractions'!$A$24:$A$41,0),MATCH('Waste Estimate from Population'!K$1,'Resin Fractions'!$A$24:$I$24,0)))*(VLOOKUP($A857,'Waste Per Capita'!$A$3:$C$18,3,FALSE))*$C857</f>
        <v>9360.4878170298634</v>
      </c>
    </row>
    <row r="858" spans="1:11" x14ac:dyDescent="0.2">
      <c r="A858" s="13">
        <v>2006</v>
      </c>
      <c r="B858" s="68" t="s">
        <v>113</v>
      </c>
      <c r="C858" s="72">
        <v>2956334</v>
      </c>
      <c r="D858" s="75">
        <f>(INDEX('Resin Fractions'!$A$24:$I$41,MATCH('Waste Estimate from Population'!$A858,'Resin Fractions'!$A$24:$A$41,0),MATCH('Waste Estimate from Population'!D$1,'Resin Fractions'!$A$24:$I$24,0)))*(VLOOKUP($A858,'Waste Per Capita'!$A$3:$C$18,3,FALSE))*$C858</f>
        <v>23787.819446464207</v>
      </c>
      <c r="E858" s="75">
        <f>(INDEX('Resin Fractions'!$A$24:$I$41,MATCH('Waste Estimate from Population'!$A858,'Resin Fractions'!$A$24:$A$41,0),MATCH('Waste Estimate from Population'!E$1,'Resin Fractions'!$A$24:$I$24,0)))*(VLOOKUP($A858,'Waste Per Capita'!$A$3:$C$18,3,FALSE))*$C858</f>
        <v>46802.38847701365</v>
      </c>
      <c r="F858" s="75">
        <f>(INDEX('Resin Fractions'!$A$24:$I$41,MATCH('Waste Estimate from Population'!$A858,'Resin Fractions'!$A$24:$A$41,0),MATCH('Waste Estimate from Population'!F$1,'Resin Fractions'!$A$24:$I$24,0)))*(VLOOKUP($A858,'Waste Per Capita'!$A$3:$C$18,3,FALSE))*$C858</f>
        <v>60551.687720226088</v>
      </c>
      <c r="G858" s="75">
        <f>(INDEX('Resin Fractions'!$A$24:$I$41,MATCH('Waste Estimate from Population'!$A858,'Resin Fractions'!$A$24:$A$41,0),MATCH('Waste Estimate from Population'!G$1,'Resin Fractions'!$A$24:$I$24,0)))*(VLOOKUP($A858,'Waste Per Capita'!$A$3:$C$18,3,FALSE))*$C858</f>
        <v>100057.60037039535</v>
      </c>
      <c r="H858" s="75">
        <f>(INDEX('Resin Fractions'!$A$24:$I$41,MATCH('Waste Estimate from Population'!$A858,'Resin Fractions'!$A$24:$A$41,0),MATCH('Waste Estimate from Population'!H$1,'Resin Fractions'!$A$24:$I$24,0)))*(VLOOKUP($A858,'Waste Per Capita'!$A$3:$C$18,3,FALSE))*$C858</f>
        <v>5469.6616916741868</v>
      </c>
      <c r="I858" s="75">
        <f>(INDEX('Resin Fractions'!$A$24:$I$41,MATCH('Waste Estimate from Population'!$A858,'Resin Fractions'!$A$24:$A$41,0),MATCH('Waste Estimate from Population'!I$1,'Resin Fractions'!$A$24:$I$24,0)))*(VLOOKUP($A858,'Waste Per Capita'!$A$3:$C$18,3,FALSE))*$C858</f>
        <v>15876.694590276627</v>
      </c>
      <c r="J858" s="75">
        <f>(INDEX('Resin Fractions'!$A$24:$I$41,MATCH('Waste Estimate from Population'!$A858,'Resin Fractions'!$A$24:$A$41,0),MATCH('Waste Estimate from Population'!J$1,'Resin Fractions'!$A$24:$I$24,0)))*(VLOOKUP($A858,'Waste Per Capita'!$A$3:$C$18,3,FALSE))*$C858</f>
        <v>29633.129533610601</v>
      </c>
      <c r="K858" s="75">
        <f>(INDEX('Resin Fractions'!$A$24:$I$41,MATCH('Waste Estimate from Population'!$A858,'Resin Fractions'!$A$24:$A$41,0),MATCH('Waste Estimate from Population'!K$1,'Resin Fractions'!$A$24:$I$24,0)))*(VLOOKUP($A858,'Waste Per Capita'!$A$3:$C$18,3,FALSE))*$C858</f>
        <v>282178.98182966071</v>
      </c>
    </row>
    <row r="859" spans="1:11" x14ac:dyDescent="0.2">
      <c r="A859" s="13">
        <v>2006</v>
      </c>
      <c r="B859" s="68" t="s">
        <v>114</v>
      </c>
      <c r="C859" s="72">
        <v>317437</v>
      </c>
      <c r="D859" s="75">
        <f>(INDEX('Resin Fractions'!$A$24:$I$41,MATCH('Waste Estimate from Population'!$A859,'Resin Fractions'!$A$24:$A$41,0),MATCH('Waste Estimate from Population'!D$1,'Resin Fractions'!$A$24:$I$24,0)))*(VLOOKUP($A859,'Waste Per Capita'!$A$3:$C$18,3,FALSE))*$C859</f>
        <v>2554.2222366035971</v>
      </c>
      <c r="E859" s="75">
        <f>(INDEX('Resin Fractions'!$A$24:$I$41,MATCH('Waste Estimate from Population'!$A859,'Resin Fractions'!$A$24:$A$41,0),MATCH('Waste Estimate from Population'!E$1,'Resin Fractions'!$A$24:$I$24,0)))*(VLOOKUP($A859,'Waste Per Capita'!$A$3:$C$18,3,FALSE))*$C859</f>
        <v>5025.4165432518048</v>
      </c>
      <c r="F859" s="75">
        <f>(INDEX('Resin Fractions'!$A$24:$I$41,MATCH('Waste Estimate from Population'!$A859,'Resin Fractions'!$A$24:$A$41,0),MATCH('Waste Estimate from Population'!F$1,'Resin Fractions'!$A$24:$I$24,0)))*(VLOOKUP($A859,'Waste Per Capita'!$A$3:$C$18,3,FALSE))*$C859</f>
        <v>6501.7505108845653</v>
      </c>
      <c r="G859" s="75">
        <f>(INDEX('Resin Fractions'!$A$24:$I$41,MATCH('Waste Estimate from Population'!$A859,'Resin Fractions'!$A$24:$A$41,0),MATCH('Waste Estimate from Population'!G$1,'Resin Fractions'!$A$24:$I$24,0)))*(VLOOKUP($A859,'Waste Per Capita'!$A$3:$C$18,3,FALSE))*$C859</f>
        <v>10743.706390677504</v>
      </c>
      <c r="H859" s="75">
        <f>(INDEX('Resin Fractions'!$A$24:$I$41,MATCH('Waste Estimate from Population'!$A859,'Resin Fractions'!$A$24:$A$41,0),MATCH('Waste Estimate from Population'!H$1,'Resin Fractions'!$A$24:$I$24,0)))*(VLOOKUP($A859,'Waste Per Capita'!$A$3:$C$18,3,FALSE))*$C859</f>
        <v>587.30610222660187</v>
      </c>
      <c r="I859" s="75">
        <f>(INDEX('Resin Fractions'!$A$24:$I$41,MATCH('Waste Estimate from Population'!$A859,'Resin Fractions'!$A$24:$A$41,0),MATCH('Waste Estimate from Population'!I$1,'Resin Fractions'!$A$24:$I$24,0)))*(VLOOKUP($A859,'Waste Per Capita'!$A$3:$C$18,3,FALSE))*$C859</f>
        <v>1704.7635012328246</v>
      </c>
      <c r="J859" s="75">
        <f>(INDEX('Resin Fractions'!$A$24:$I$41,MATCH('Waste Estimate from Population'!$A859,'Resin Fractions'!$A$24:$A$41,0),MATCH('Waste Estimate from Population'!J$1,'Resin Fractions'!$A$24:$I$24,0)))*(VLOOKUP($A859,'Waste Per Capita'!$A$3:$C$18,3,FALSE))*$C859</f>
        <v>3181.8636662030567</v>
      </c>
      <c r="K859" s="75">
        <f>(INDEX('Resin Fractions'!$A$24:$I$41,MATCH('Waste Estimate from Population'!$A859,'Resin Fractions'!$A$24:$A$41,0),MATCH('Waste Estimate from Population'!K$1,'Resin Fractions'!$A$24:$I$24,0)))*(VLOOKUP($A859,'Waste Per Capita'!$A$3:$C$18,3,FALSE))*$C859</f>
        <v>30299.028951079956</v>
      </c>
    </row>
    <row r="860" spans="1:11" x14ac:dyDescent="0.2">
      <c r="A860" s="13">
        <v>2006</v>
      </c>
      <c r="B860" s="68" t="s">
        <v>115</v>
      </c>
      <c r="C860" s="72">
        <v>20785</v>
      </c>
      <c r="D860" s="75">
        <f>(INDEX('Resin Fractions'!$A$24:$I$41,MATCH('Waste Estimate from Population'!$A860,'Resin Fractions'!$A$24:$A$41,0),MATCH('Waste Estimate from Population'!D$1,'Resin Fractions'!$A$24:$I$24,0)))*(VLOOKUP($A860,'Waste Per Capita'!$A$3:$C$18,3,FALSE))*$C860</f>
        <v>167.24423803087151</v>
      </c>
      <c r="E860" s="75">
        <f>(INDEX('Resin Fractions'!$A$24:$I$41,MATCH('Waste Estimate from Population'!$A860,'Resin Fractions'!$A$24:$A$41,0),MATCH('Waste Estimate from Population'!E$1,'Resin Fractions'!$A$24:$I$24,0)))*(VLOOKUP($A860,'Waste Per Capita'!$A$3:$C$18,3,FALSE))*$C860</f>
        <v>329.05200985231329</v>
      </c>
      <c r="F860" s="75">
        <f>(INDEX('Resin Fractions'!$A$24:$I$41,MATCH('Waste Estimate from Population'!$A860,'Resin Fractions'!$A$24:$A$41,0),MATCH('Waste Estimate from Population'!F$1,'Resin Fractions'!$A$24:$I$24,0)))*(VLOOKUP($A860,'Waste Per Capita'!$A$3:$C$18,3,FALSE))*$C860</f>
        <v>425.71875480405777</v>
      </c>
      <c r="G860" s="75">
        <f>(INDEX('Resin Fractions'!$A$24:$I$41,MATCH('Waste Estimate from Population'!$A860,'Resin Fractions'!$A$24:$A$41,0),MATCH('Waste Estimate from Population'!G$1,'Resin Fractions'!$A$24:$I$24,0)))*(VLOOKUP($A860,'Waste Per Capita'!$A$3:$C$18,3,FALSE))*$C860</f>
        <v>703.47167258458182</v>
      </c>
      <c r="H860" s="75">
        <f>(INDEX('Resin Fractions'!$A$24:$I$41,MATCH('Waste Estimate from Population'!$A860,'Resin Fractions'!$A$24:$A$41,0),MATCH('Waste Estimate from Population'!H$1,'Resin Fractions'!$A$24:$I$24,0)))*(VLOOKUP($A860,'Waste Per Capita'!$A$3:$C$18,3,FALSE))*$C860</f>
        <v>38.455370151494371</v>
      </c>
      <c r="I860" s="75">
        <f>(INDEX('Resin Fractions'!$A$24:$I$41,MATCH('Waste Estimate from Population'!$A860,'Resin Fractions'!$A$24:$A$41,0),MATCH('Waste Estimate from Population'!I$1,'Resin Fractions'!$A$24:$I$24,0)))*(VLOOKUP($A860,'Waste Per Capita'!$A$3:$C$18,3,FALSE))*$C860</f>
        <v>111.62375329002057</v>
      </c>
      <c r="J860" s="75">
        <f>(INDEX('Resin Fractions'!$A$24:$I$41,MATCH('Waste Estimate from Population'!$A860,'Resin Fractions'!$A$24:$A$41,0),MATCH('Waste Estimate from Population'!J$1,'Resin Fractions'!$A$24:$I$24,0)))*(VLOOKUP($A860,'Waste Per Capita'!$A$3:$C$18,3,FALSE))*$C860</f>
        <v>208.3406669733854</v>
      </c>
      <c r="K860" s="75">
        <f>(INDEX('Resin Fractions'!$A$24:$I$41,MATCH('Waste Estimate from Population'!$A860,'Resin Fractions'!$A$24:$A$41,0),MATCH('Waste Estimate from Population'!K$1,'Resin Fractions'!$A$24:$I$24,0)))*(VLOOKUP($A860,'Waste Per Capita'!$A$3:$C$18,3,FALSE))*$C860</f>
        <v>1983.9064656867247</v>
      </c>
    </row>
    <row r="861" spans="1:11" x14ac:dyDescent="0.2">
      <c r="A861" s="13">
        <v>2006</v>
      </c>
      <c r="B861" s="68" t="s">
        <v>116</v>
      </c>
      <c r="C861" s="72">
        <v>1975913</v>
      </c>
      <c r="D861" s="75">
        <f>(INDEX('Resin Fractions'!$A$24:$I$41,MATCH('Waste Estimate from Population'!$A861,'Resin Fractions'!$A$24:$A$41,0),MATCH('Waste Estimate from Population'!D$1,'Resin Fractions'!$A$24:$I$24,0)))*(VLOOKUP($A861,'Waste Per Capita'!$A$3:$C$18,3,FALSE))*$C861</f>
        <v>15898.96868416134</v>
      </c>
      <c r="E861" s="75">
        <f>(INDEX('Resin Fractions'!$A$24:$I$41,MATCH('Waste Estimate from Population'!$A861,'Resin Fractions'!$A$24:$A$41,0),MATCH('Waste Estimate from Population'!E$1,'Resin Fractions'!$A$24:$I$24,0)))*(VLOOKUP($A861,'Waste Per Capita'!$A$3:$C$18,3,FALSE))*$C861</f>
        <v>31281.123114905648</v>
      </c>
      <c r="F861" s="75">
        <f>(INDEX('Resin Fractions'!$A$24:$I$41,MATCH('Waste Estimate from Population'!$A861,'Resin Fractions'!$A$24:$A$41,0),MATCH('Waste Estimate from Population'!F$1,'Resin Fractions'!$A$24:$I$24,0)))*(VLOOKUP($A861,'Waste Per Capita'!$A$3:$C$18,3,FALSE))*$C861</f>
        <v>40470.68664715661</v>
      </c>
      <c r="G861" s="75">
        <f>(INDEX('Resin Fractions'!$A$24:$I$41,MATCH('Waste Estimate from Population'!$A861,'Resin Fractions'!$A$24:$A$41,0),MATCH('Waste Estimate from Population'!G$1,'Resin Fractions'!$A$24:$I$24,0)))*(VLOOKUP($A861,'Waste Per Capita'!$A$3:$C$18,3,FALSE))*$C861</f>
        <v>66875.093721030498</v>
      </c>
      <c r="H861" s="75">
        <f>(INDEX('Resin Fractions'!$A$24:$I$41,MATCH('Waste Estimate from Population'!$A861,'Resin Fractions'!$A$24:$A$41,0),MATCH('Waste Estimate from Population'!H$1,'Resin Fractions'!$A$24:$I$24,0)))*(VLOOKUP($A861,'Waste Per Capita'!$A$3:$C$18,3,FALSE))*$C861</f>
        <v>3655.7356652465578</v>
      </c>
      <c r="I861" s="75">
        <f>(INDEX('Resin Fractions'!$A$24:$I$41,MATCH('Waste Estimate from Population'!$A861,'Resin Fractions'!$A$24:$A$41,0),MATCH('Waste Estimate from Population'!I$1,'Resin Fractions'!$A$24:$I$24,0)))*(VLOOKUP($A861,'Waste Per Capita'!$A$3:$C$18,3,FALSE))*$C861</f>
        <v>10611.442157062518</v>
      </c>
      <c r="J861" s="75">
        <f>(INDEX('Resin Fractions'!$A$24:$I$41,MATCH('Waste Estimate from Population'!$A861,'Resin Fractions'!$A$24:$A$41,0),MATCH('Waste Estimate from Population'!J$1,'Resin Fractions'!$A$24:$I$24,0)))*(VLOOKUP($A861,'Waste Per Capita'!$A$3:$C$18,3,FALSE))*$C861</f>
        <v>19805.774948346541</v>
      </c>
      <c r="K861" s="75">
        <f>(INDEX('Resin Fractions'!$A$24:$I$41,MATCH('Waste Estimate from Population'!$A861,'Resin Fractions'!$A$24:$A$41,0),MATCH('Waste Estimate from Population'!K$1,'Resin Fractions'!$A$24:$I$24,0)))*(VLOOKUP($A861,'Waste Per Capita'!$A$3:$C$18,3,FALSE))*$C861</f>
        <v>188598.82493790973</v>
      </c>
    </row>
    <row r="862" spans="1:11" x14ac:dyDescent="0.2">
      <c r="A862" s="13">
        <v>2006</v>
      </c>
      <c r="B862" s="68" t="s">
        <v>117</v>
      </c>
      <c r="C862" s="72">
        <v>1365214</v>
      </c>
      <c r="D862" s="75">
        <f>(INDEX('Resin Fractions'!$A$24:$I$41,MATCH('Waste Estimate from Population'!$A862,'Resin Fractions'!$A$24:$A$41,0),MATCH('Waste Estimate from Population'!D$1,'Resin Fractions'!$A$24:$I$24,0)))*(VLOOKUP($A862,'Waste Per Capita'!$A$3:$C$18,3,FALSE))*$C862</f>
        <v>10985.045714653752</v>
      </c>
      <c r="E862" s="75">
        <f>(INDEX('Resin Fractions'!$A$24:$I$41,MATCH('Waste Estimate from Population'!$A862,'Resin Fractions'!$A$24:$A$41,0),MATCH('Waste Estimate from Population'!E$1,'Resin Fractions'!$A$24:$I$24,0)))*(VLOOKUP($A862,'Waste Per Capita'!$A$3:$C$18,3,FALSE))*$C862</f>
        <v>21613.009890715228</v>
      </c>
      <c r="F862" s="75">
        <f>(INDEX('Resin Fractions'!$A$24:$I$41,MATCH('Waste Estimate from Population'!$A862,'Resin Fractions'!$A$24:$A$41,0),MATCH('Waste Estimate from Population'!F$1,'Resin Fractions'!$A$24:$I$24,0)))*(VLOOKUP($A862,'Waste Per Capita'!$A$3:$C$18,3,FALSE))*$C862</f>
        <v>27962.33842295246</v>
      </c>
      <c r="G862" s="75">
        <f>(INDEX('Resin Fractions'!$A$24:$I$41,MATCH('Waste Estimate from Population'!$A862,'Resin Fractions'!$A$24:$A$41,0),MATCH('Waste Estimate from Population'!G$1,'Resin Fractions'!$A$24:$I$24,0)))*(VLOOKUP($A862,'Waste Per Capita'!$A$3:$C$18,3,FALSE))*$C862</f>
        <v>46205.887708245726</v>
      </c>
      <c r="H862" s="75">
        <f>(INDEX('Resin Fractions'!$A$24:$I$41,MATCH('Waste Estimate from Population'!$A862,'Resin Fractions'!$A$24:$A$41,0),MATCH('Waste Estimate from Population'!H$1,'Resin Fractions'!$A$24:$I$24,0)))*(VLOOKUP($A862,'Waste Per Capita'!$A$3:$C$18,3,FALSE))*$C862</f>
        <v>2525.8508398365284</v>
      </c>
      <c r="I862" s="75">
        <f>(INDEX('Resin Fractions'!$A$24:$I$41,MATCH('Waste Estimate from Population'!$A862,'Resin Fractions'!$A$24:$A$41,0),MATCH('Waste Estimate from Population'!I$1,'Resin Fractions'!$A$24:$I$24,0)))*(VLOOKUP($A862,'Waste Per Capita'!$A$3:$C$18,3,FALSE))*$C862</f>
        <v>7331.7445621401084</v>
      </c>
      <c r="J862" s="75">
        <f>(INDEX('Resin Fractions'!$A$24:$I$41,MATCH('Waste Estimate from Population'!$A862,'Resin Fractions'!$A$24:$A$41,0),MATCH('Waste Estimate from Population'!J$1,'Resin Fractions'!$A$24:$I$24,0)))*(VLOOKUP($A862,'Waste Per Capita'!$A$3:$C$18,3,FALSE))*$C862</f>
        <v>13684.368309906344</v>
      </c>
      <c r="K862" s="75">
        <f>(INDEX('Resin Fractions'!$A$24:$I$41,MATCH('Waste Estimate from Population'!$A862,'Resin Fractions'!$A$24:$A$41,0),MATCH('Waste Estimate from Population'!K$1,'Resin Fractions'!$A$24:$I$24,0)))*(VLOOKUP($A862,'Waste Per Capita'!$A$3:$C$18,3,FALSE))*$C862</f>
        <v>130308.24544845015</v>
      </c>
    </row>
    <row r="863" spans="1:11" x14ac:dyDescent="0.2">
      <c r="A863" s="13">
        <v>2006</v>
      </c>
      <c r="B863" s="68" t="s">
        <v>118</v>
      </c>
      <c r="C863" s="72">
        <v>55025</v>
      </c>
      <c r="D863" s="75">
        <f>(INDEX('Resin Fractions'!$A$24:$I$41,MATCH('Waste Estimate from Population'!$A863,'Resin Fractions'!$A$24:$A$41,0),MATCH('Waste Estimate from Population'!D$1,'Resin Fractions'!$A$24:$I$24,0)))*(VLOOKUP($A863,'Waste Per Capita'!$A$3:$C$18,3,FALSE))*$C863</f>
        <v>442.75266767614653</v>
      </c>
      <c r="E863" s="75">
        <f>(INDEX('Resin Fractions'!$A$24:$I$41,MATCH('Waste Estimate from Population'!$A863,'Resin Fractions'!$A$24:$A$41,0),MATCH('Waste Estimate from Population'!E$1,'Resin Fractions'!$A$24:$I$24,0)))*(VLOOKUP($A863,'Waste Per Capita'!$A$3:$C$18,3,FALSE))*$C863</f>
        <v>871.11315093209225</v>
      </c>
      <c r="F863" s="75">
        <f>(INDEX('Resin Fractions'!$A$24:$I$41,MATCH('Waste Estimate from Population'!$A863,'Resin Fractions'!$A$24:$A$41,0),MATCH('Waste Estimate from Population'!F$1,'Resin Fractions'!$A$24:$I$24,0)))*(VLOOKUP($A863,'Waste Per Capita'!$A$3:$C$18,3,FALSE))*$C863</f>
        <v>1127.0230687078797</v>
      </c>
      <c r="G863" s="75">
        <f>(INDEX('Resin Fractions'!$A$24:$I$41,MATCH('Waste Estimate from Population'!$A863,'Resin Fractions'!$A$24:$A$41,0),MATCH('Waste Estimate from Population'!G$1,'Resin Fractions'!$A$24:$I$24,0)))*(VLOOKUP($A863,'Waste Per Capita'!$A$3:$C$18,3,FALSE))*$C863</f>
        <v>1862.3299872007033</v>
      </c>
      <c r="H863" s="75">
        <f>(INDEX('Resin Fractions'!$A$24:$I$41,MATCH('Waste Estimate from Population'!$A863,'Resin Fractions'!$A$24:$A$41,0),MATCH('Waste Estimate from Population'!H$1,'Resin Fractions'!$A$24:$I$24,0)))*(VLOOKUP($A863,'Waste Per Capita'!$A$3:$C$18,3,FALSE))*$C863</f>
        <v>101.80451010757652</v>
      </c>
      <c r="I863" s="75">
        <f>(INDEX('Resin Fractions'!$A$24:$I$41,MATCH('Waste Estimate from Population'!$A863,'Resin Fractions'!$A$24:$A$41,0),MATCH('Waste Estimate from Population'!I$1,'Resin Fractions'!$A$24:$I$24,0)))*(VLOOKUP($A863,'Waste Per Capita'!$A$3:$C$18,3,FALSE))*$C863</f>
        <v>295.50623164702347</v>
      </c>
      <c r="J863" s="75">
        <f>(INDEX('Resin Fractions'!$A$24:$I$41,MATCH('Waste Estimate from Population'!$A863,'Resin Fractions'!$A$24:$A$41,0),MATCH('Waste Estimate from Population'!J$1,'Resin Fractions'!$A$24:$I$24,0)))*(VLOOKUP($A863,'Waste Per Capita'!$A$3:$C$18,3,FALSE))*$C863</f>
        <v>551.54896320474052</v>
      </c>
      <c r="K863" s="75">
        <f>(INDEX('Resin Fractions'!$A$24:$I$41,MATCH('Waste Estimate from Population'!$A863,'Resin Fractions'!$A$24:$A$41,0),MATCH('Waste Estimate from Population'!K$1,'Resin Fractions'!$A$24:$I$24,0)))*(VLOOKUP($A863,'Waste Per Capita'!$A$3:$C$18,3,FALSE))*$C863</f>
        <v>5252.0785794761623</v>
      </c>
    </row>
    <row r="864" spans="1:11" x14ac:dyDescent="0.2">
      <c r="A864" s="13">
        <v>2006</v>
      </c>
      <c r="B864" s="68" t="s">
        <v>119</v>
      </c>
      <c r="C864" s="72">
        <v>1959715</v>
      </c>
      <c r="D864" s="75">
        <f>(INDEX('Resin Fractions'!$A$24:$I$41,MATCH('Waste Estimate from Population'!$A864,'Resin Fractions'!$A$24:$A$41,0),MATCH('Waste Estimate from Population'!D$1,'Resin Fractions'!$A$24:$I$24,0)))*(VLOOKUP($A864,'Waste Per Capita'!$A$3:$C$18,3,FALSE))*$C864</f>
        <v>15768.633241889314</v>
      </c>
      <c r="E864" s="75">
        <f>(INDEX('Resin Fractions'!$A$24:$I$41,MATCH('Waste Estimate from Population'!$A864,'Resin Fractions'!$A$24:$A$41,0),MATCH('Waste Estimate from Population'!E$1,'Resin Fractions'!$A$24:$I$24,0)))*(VLOOKUP($A864,'Waste Per Capita'!$A$3:$C$18,3,FALSE))*$C864</f>
        <v>31024.688933737121</v>
      </c>
      <c r="F864" s="75">
        <f>(INDEX('Resin Fractions'!$A$24:$I$41,MATCH('Waste Estimate from Population'!$A864,'Resin Fractions'!$A$24:$A$41,0),MATCH('Waste Estimate from Population'!F$1,'Resin Fractions'!$A$24:$I$24,0)))*(VLOOKUP($A864,'Waste Per Capita'!$A$3:$C$18,3,FALSE))*$C864</f>
        <v>40138.918911274188</v>
      </c>
      <c r="G864" s="75">
        <f>(INDEX('Resin Fractions'!$A$24:$I$41,MATCH('Waste Estimate from Population'!$A864,'Resin Fractions'!$A$24:$A$41,0),MATCH('Waste Estimate from Population'!G$1,'Resin Fractions'!$A$24:$I$24,0)))*(VLOOKUP($A864,'Waste Per Capita'!$A$3:$C$18,3,FALSE))*$C864</f>
        <v>66326.869802217654</v>
      </c>
      <c r="H864" s="75">
        <f>(INDEX('Resin Fractions'!$A$24:$I$41,MATCH('Waste Estimate from Population'!$A864,'Resin Fractions'!$A$24:$A$41,0),MATCH('Waste Estimate from Population'!H$1,'Resin Fractions'!$A$24:$I$24,0)))*(VLOOKUP($A864,'Waste Per Capita'!$A$3:$C$18,3,FALSE))*$C864</f>
        <v>3625.7669336750441</v>
      </c>
      <c r="I864" s="75">
        <f>(INDEX('Resin Fractions'!$A$24:$I$41,MATCH('Waste Estimate from Population'!$A864,'Resin Fractions'!$A$24:$A$41,0),MATCH('Waste Estimate from Population'!I$1,'Resin Fractions'!$A$24:$I$24,0)))*(VLOOKUP($A864,'Waste Per Capita'!$A$3:$C$18,3,FALSE))*$C864</f>
        <v>10524.452426208933</v>
      </c>
      <c r="J864" s="75">
        <f>(INDEX('Resin Fractions'!$A$24:$I$41,MATCH('Waste Estimate from Population'!$A864,'Resin Fractions'!$A$24:$A$41,0),MATCH('Waste Estimate from Population'!J$1,'Resin Fractions'!$A$24:$I$24,0)))*(VLOOKUP($A864,'Waste Per Capita'!$A$3:$C$18,3,FALSE))*$C864</f>
        <v>19643.412565684288</v>
      </c>
      <c r="K864" s="75">
        <f>(INDEX('Resin Fractions'!$A$24:$I$41,MATCH('Waste Estimate from Population'!$A864,'Resin Fractions'!$A$24:$A$41,0),MATCH('Waste Estimate from Population'!K$1,'Resin Fractions'!$A$24:$I$24,0)))*(VLOOKUP($A864,'Waste Per Capita'!$A$3:$C$18,3,FALSE))*$C864</f>
        <v>187052.74281468656</v>
      </c>
    </row>
    <row r="865" spans="1:11" x14ac:dyDescent="0.2">
      <c r="A865" s="13">
        <v>2006</v>
      </c>
      <c r="B865" s="68" t="s">
        <v>120</v>
      </c>
      <c r="C865" s="72">
        <v>2976492</v>
      </c>
      <c r="D865" s="75">
        <f>(INDEX('Resin Fractions'!$A$24:$I$41,MATCH('Waste Estimate from Population'!$A865,'Resin Fractions'!$A$24:$A$41,0),MATCH('Waste Estimate from Population'!D$1,'Resin Fractions'!$A$24:$I$24,0)))*(VLOOKUP($A865,'Waste Per Capita'!$A$3:$C$18,3,FALSE))*$C865</f>
        <v>23950.018597305021</v>
      </c>
      <c r="E865" s="75">
        <f>(INDEX('Resin Fractions'!$A$24:$I$41,MATCH('Waste Estimate from Population'!$A865,'Resin Fractions'!$A$24:$A$41,0),MATCH('Waste Estimate from Population'!E$1,'Resin Fractions'!$A$24:$I$24,0)))*(VLOOKUP($A865,'Waste Per Capita'!$A$3:$C$18,3,FALSE))*$C865</f>
        <v>47121.514308844438</v>
      </c>
      <c r="F865" s="75">
        <f>(INDEX('Resin Fractions'!$A$24:$I$41,MATCH('Waste Estimate from Population'!$A865,'Resin Fractions'!$A$24:$A$41,0),MATCH('Waste Estimate from Population'!F$1,'Resin Fractions'!$A$24:$I$24,0)))*(VLOOKUP($A865,'Waste Per Capita'!$A$3:$C$18,3,FALSE))*$C865</f>
        <v>60964.564249422154</v>
      </c>
      <c r="G865" s="75">
        <f>(INDEX('Resin Fractions'!$A$24:$I$41,MATCH('Waste Estimate from Population'!$A865,'Resin Fractions'!$A$24:$A$41,0),MATCH('Waste Estimate from Population'!G$1,'Resin Fractions'!$A$24:$I$24,0)))*(VLOOKUP($A865,'Waste Per Capita'!$A$3:$C$18,3,FALSE))*$C865</f>
        <v>100739.85112699674</v>
      </c>
      <c r="H865" s="75">
        <f>(INDEX('Resin Fractions'!$A$24:$I$41,MATCH('Waste Estimate from Population'!$A865,'Resin Fractions'!$A$24:$A$41,0),MATCH('Waste Estimate from Population'!H$1,'Resin Fractions'!$A$24:$I$24,0)))*(VLOOKUP($A865,'Waste Per Capita'!$A$3:$C$18,3,FALSE))*$C865</f>
        <v>5506.9570177032374</v>
      </c>
      <c r="I865" s="75">
        <f>(INDEX('Resin Fractions'!$A$24:$I$41,MATCH('Waste Estimate from Population'!$A865,'Resin Fractions'!$A$24:$A$41,0),MATCH('Waste Estimate from Population'!I$1,'Resin Fractions'!$A$24:$I$24,0)))*(VLOOKUP($A865,'Waste Per Capita'!$A$3:$C$18,3,FALSE))*$C865</f>
        <v>15984.951103089725</v>
      </c>
      <c r="J865" s="75">
        <f>(INDEX('Resin Fractions'!$A$24:$I$41,MATCH('Waste Estimate from Population'!$A865,'Resin Fractions'!$A$24:$A$41,0),MATCH('Waste Estimate from Population'!J$1,'Resin Fractions'!$A$24:$I$24,0)))*(VLOOKUP($A865,'Waste Per Capita'!$A$3:$C$18,3,FALSE))*$C865</f>
        <v>29835.185399131384</v>
      </c>
      <c r="K865" s="75">
        <f>(INDEX('Resin Fractions'!$A$24:$I$41,MATCH('Waste Estimate from Population'!$A865,'Resin Fractions'!$A$24:$A$41,0),MATCH('Waste Estimate from Population'!K$1,'Resin Fractions'!$A$24:$I$24,0)))*(VLOOKUP($A865,'Waste Per Capita'!$A$3:$C$18,3,FALSE))*$C865</f>
        <v>284103.04180249269</v>
      </c>
    </row>
    <row r="866" spans="1:11" x14ac:dyDescent="0.2">
      <c r="A866" s="13">
        <v>2006</v>
      </c>
      <c r="B866" s="68" t="s">
        <v>121</v>
      </c>
      <c r="C866" s="72">
        <v>781295</v>
      </c>
      <c r="D866" s="75">
        <f>(INDEX('Resin Fractions'!$A$24:$I$41,MATCH('Waste Estimate from Population'!$A866,'Resin Fractions'!$A$24:$A$41,0),MATCH('Waste Estimate from Population'!D$1,'Resin Fractions'!$A$24:$I$24,0)))*(VLOOKUP($A866,'Waste Per Capita'!$A$3:$C$18,3,FALSE))*$C866</f>
        <v>6286.6050975381177</v>
      </c>
      <c r="E866" s="75">
        <f>(INDEX('Resin Fractions'!$A$24:$I$41,MATCH('Waste Estimate from Population'!$A866,'Resin Fractions'!$A$24:$A$41,0),MATCH('Waste Estimate from Population'!E$1,'Resin Fractions'!$A$24:$I$24,0)))*(VLOOKUP($A866,'Waste Per Capita'!$A$3:$C$18,3,FALSE))*$C866</f>
        <v>12368.856869740826</v>
      </c>
      <c r="F866" s="75">
        <f>(INDEX('Resin Fractions'!$A$24:$I$41,MATCH('Waste Estimate from Population'!$A866,'Resin Fractions'!$A$24:$A$41,0),MATCH('Waste Estimate from Population'!F$1,'Resin Fractions'!$A$24:$I$24,0)))*(VLOOKUP($A866,'Waste Per Capita'!$A$3:$C$18,3,FALSE))*$C866</f>
        <v>16002.498654541077</v>
      </c>
      <c r="G866" s="75">
        <f>(INDEX('Resin Fractions'!$A$24:$I$41,MATCH('Waste Estimate from Population'!$A866,'Resin Fractions'!$A$24:$A$41,0),MATCH('Waste Estimate from Population'!G$1,'Resin Fractions'!$A$24:$I$24,0)))*(VLOOKUP($A866,'Waste Per Capita'!$A$3:$C$18,3,FALSE))*$C866</f>
        <v>26443.055108586523</v>
      </c>
      <c r="H866" s="75">
        <f>(INDEX('Resin Fractions'!$A$24:$I$41,MATCH('Waste Estimate from Population'!$A866,'Resin Fractions'!$A$24:$A$41,0),MATCH('Waste Estimate from Population'!H$1,'Resin Fractions'!$A$24:$I$24,0)))*(VLOOKUP($A866,'Waste Per Capita'!$A$3:$C$18,3,FALSE))*$C866</f>
        <v>1445.5130345206542</v>
      </c>
      <c r="I866" s="75">
        <f>(INDEX('Resin Fractions'!$A$24:$I$41,MATCH('Waste Estimate from Population'!$A866,'Resin Fractions'!$A$24:$A$41,0),MATCH('Waste Estimate from Population'!I$1,'Resin Fractions'!$A$24:$I$24,0)))*(VLOOKUP($A866,'Waste Per Capita'!$A$3:$C$18,3,FALSE))*$C866</f>
        <v>4195.8662654186492</v>
      </c>
      <c r="J866" s="75">
        <f>(INDEX('Resin Fractions'!$A$24:$I$41,MATCH('Waste Estimate from Population'!$A866,'Resin Fractions'!$A$24:$A$41,0),MATCH('Waste Estimate from Population'!J$1,'Resin Fractions'!$A$24:$I$24,0)))*(VLOOKUP($A866,'Waste Per Capita'!$A$3:$C$18,3,FALSE))*$C866</f>
        <v>7831.3938611003678</v>
      </c>
      <c r="K866" s="75">
        <f>(INDEX('Resin Fractions'!$A$24:$I$41,MATCH('Waste Estimate from Population'!$A866,'Resin Fractions'!$A$24:$A$41,0),MATCH('Waste Estimate from Population'!K$1,'Resin Fractions'!$A$24:$I$24,0)))*(VLOOKUP($A866,'Waste Per Capita'!$A$3:$C$18,3,FALSE))*$C866</f>
        <v>74573.788891446224</v>
      </c>
    </row>
    <row r="867" spans="1:11" x14ac:dyDescent="0.2">
      <c r="A867" s="13">
        <v>2006</v>
      </c>
      <c r="B867" s="68" t="s">
        <v>122</v>
      </c>
      <c r="C867" s="72">
        <v>656247</v>
      </c>
      <c r="D867" s="75">
        <f>(INDEX('Resin Fractions'!$A$24:$I$41,MATCH('Waste Estimate from Population'!$A867,'Resin Fractions'!$A$24:$A$41,0),MATCH('Waste Estimate from Population'!D$1,'Resin Fractions'!$A$24:$I$24,0)))*(VLOOKUP($A867,'Waste Per Capita'!$A$3:$C$18,3,FALSE))*$C867</f>
        <v>5280.4199891770677</v>
      </c>
      <c r="E867" s="75">
        <f>(INDEX('Resin Fractions'!$A$24:$I$41,MATCH('Waste Estimate from Population'!$A867,'Resin Fractions'!$A$24:$A$41,0),MATCH('Waste Estimate from Population'!E$1,'Resin Fractions'!$A$24:$I$24,0)))*(VLOOKUP($A867,'Waste Per Capita'!$A$3:$C$18,3,FALSE))*$C867</f>
        <v>10389.193856605774</v>
      </c>
      <c r="F867" s="75">
        <f>(INDEX('Resin Fractions'!$A$24:$I$41,MATCH('Waste Estimate from Population'!$A867,'Resin Fractions'!$A$24:$A$41,0),MATCH('Waste Estimate from Population'!F$1,'Resin Fractions'!$A$24:$I$24,0)))*(VLOOKUP($A867,'Waste Per Capita'!$A$3:$C$18,3,FALSE))*$C867</f>
        <v>13441.263203459153</v>
      </c>
      <c r="G867" s="75">
        <f>(INDEX('Resin Fractions'!$A$24:$I$41,MATCH('Waste Estimate from Population'!$A867,'Resin Fractions'!$A$24:$A$41,0),MATCH('Waste Estimate from Population'!G$1,'Resin Fractions'!$A$24:$I$24,0)))*(VLOOKUP($A867,'Waste Per Capita'!$A$3:$C$18,3,FALSE))*$C867</f>
        <v>22210.785408641525</v>
      </c>
      <c r="H867" s="75">
        <f>(INDEX('Resin Fractions'!$A$24:$I$41,MATCH('Waste Estimate from Population'!$A867,'Resin Fractions'!$A$24:$A$41,0),MATCH('Waste Estimate from Population'!H$1,'Resin Fractions'!$A$24:$I$24,0)))*(VLOOKUP($A867,'Waste Per Capita'!$A$3:$C$18,3,FALSE))*$C867</f>
        <v>1214.1554628726356</v>
      </c>
      <c r="I867" s="75">
        <f>(INDEX('Resin Fractions'!$A$24:$I$41,MATCH('Waste Estimate from Population'!$A867,'Resin Fractions'!$A$24:$A$41,0),MATCH('Waste Estimate from Population'!I$1,'Resin Fractions'!$A$24:$I$24,0)))*(VLOOKUP($A867,'Waste Per Capita'!$A$3:$C$18,3,FALSE))*$C867</f>
        <v>3524.3085506526886</v>
      </c>
      <c r="J867" s="75">
        <f>(INDEX('Resin Fractions'!$A$24:$I$41,MATCH('Waste Estimate from Population'!$A867,'Resin Fractions'!$A$24:$A$41,0),MATCH('Waste Estimate from Population'!J$1,'Resin Fractions'!$A$24:$I$24,0)))*(VLOOKUP($A867,'Waste Per Capita'!$A$3:$C$18,3,FALSE))*$C867</f>
        <v>6577.9618801675842</v>
      </c>
      <c r="K867" s="75">
        <f>(INDEX('Resin Fractions'!$A$24:$I$41,MATCH('Waste Estimate from Population'!$A867,'Resin Fractions'!$A$24:$A$41,0),MATCH('Waste Estimate from Population'!K$1,'Resin Fractions'!$A$24:$I$24,0)))*(VLOOKUP($A867,'Waste Per Capita'!$A$3:$C$18,3,FALSE))*$C867</f>
        <v>62638.088351576429</v>
      </c>
    </row>
    <row r="868" spans="1:11" x14ac:dyDescent="0.2">
      <c r="A868" s="13">
        <v>2006</v>
      </c>
      <c r="B868" s="68" t="s">
        <v>123</v>
      </c>
      <c r="C868" s="72">
        <v>260873</v>
      </c>
      <c r="D868" s="75">
        <f>(INDEX('Resin Fractions'!$A$24:$I$41,MATCH('Waste Estimate from Population'!$A868,'Resin Fractions'!$A$24:$A$41,0),MATCH('Waste Estimate from Population'!D$1,'Resin Fractions'!$A$24:$I$24,0)))*(VLOOKUP($A868,'Waste Per Capita'!$A$3:$C$18,3,FALSE))*$C868</f>
        <v>2099.0861730973079</v>
      </c>
      <c r="E868" s="75">
        <f>(INDEX('Resin Fractions'!$A$24:$I$41,MATCH('Waste Estimate from Population'!$A868,'Resin Fractions'!$A$24:$A$41,0),MATCH('Waste Estimate from Population'!E$1,'Resin Fractions'!$A$24:$I$24,0)))*(VLOOKUP($A868,'Waste Per Capita'!$A$3:$C$18,3,FALSE))*$C868</f>
        <v>4129.9391371759693</v>
      </c>
      <c r="F868" s="75">
        <f>(INDEX('Resin Fractions'!$A$24:$I$41,MATCH('Waste Estimate from Population'!$A868,'Resin Fractions'!$A$24:$A$41,0),MATCH('Waste Estimate from Population'!F$1,'Resin Fractions'!$A$24:$I$24,0)))*(VLOOKUP($A868,'Waste Per Capita'!$A$3:$C$18,3,FALSE))*$C868</f>
        <v>5343.2056156843373</v>
      </c>
      <c r="G868" s="75">
        <f>(INDEX('Resin Fractions'!$A$24:$I$41,MATCH('Waste Estimate from Population'!$A868,'Resin Fractions'!$A$24:$A$41,0),MATCH('Waste Estimate from Population'!G$1,'Resin Fractions'!$A$24:$I$24,0)))*(VLOOKUP($A868,'Waste Per Capita'!$A$3:$C$18,3,FALSE))*$C868</f>
        <v>8829.2887006089786</v>
      </c>
      <c r="H868" s="75">
        <f>(INDEX('Resin Fractions'!$A$24:$I$41,MATCH('Waste Estimate from Population'!$A868,'Resin Fractions'!$A$24:$A$41,0),MATCH('Waste Estimate from Population'!H$1,'Resin Fractions'!$A$24:$I$24,0)))*(VLOOKUP($A868,'Waste Per Capita'!$A$3:$C$18,3,FALSE))*$C868</f>
        <v>482.65421109120962</v>
      </c>
      <c r="I868" s="75">
        <f>(INDEX('Resin Fractions'!$A$24:$I$41,MATCH('Waste Estimate from Population'!$A868,'Resin Fractions'!$A$24:$A$41,0),MATCH('Waste Estimate from Population'!I$1,'Resin Fractions'!$A$24:$I$24,0)))*(VLOOKUP($A868,'Waste Per Capita'!$A$3:$C$18,3,FALSE))*$C868</f>
        <v>1400.9922247788086</v>
      </c>
      <c r="J868" s="75">
        <f>(INDEX('Resin Fractions'!$A$24:$I$41,MATCH('Waste Estimate from Population'!$A868,'Resin Fractions'!$A$24:$A$41,0),MATCH('Waste Estimate from Population'!J$1,'Resin Fractions'!$A$24:$I$24,0)))*(VLOOKUP($A868,'Waste Per Capita'!$A$3:$C$18,3,FALSE))*$C868</f>
        <v>2614.8883721601137</v>
      </c>
      <c r="K868" s="75">
        <f>(INDEX('Resin Fractions'!$A$24:$I$41,MATCH('Waste Estimate from Population'!$A868,'Resin Fractions'!$A$24:$A$41,0),MATCH('Waste Estimate from Population'!K$1,'Resin Fractions'!$A$24:$I$24,0)))*(VLOOKUP($A868,'Waste Per Capita'!$A$3:$C$18,3,FALSE))*$C868</f>
        <v>24900.054434596725</v>
      </c>
    </row>
    <row r="869" spans="1:11" x14ac:dyDescent="0.2">
      <c r="A869" s="13">
        <v>2006</v>
      </c>
      <c r="B869" s="68" t="s">
        <v>124</v>
      </c>
      <c r="C869" s="72">
        <v>699347</v>
      </c>
      <c r="D869" s="75">
        <f>(INDEX('Resin Fractions'!$A$24:$I$41,MATCH('Waste Estimate from Population'!$A869,'Resin Fractions'!$A$24:$A$41,0),MATCH('Waste Estimate from Population'!D$1,'Resin Fractions'!$A$24:$I$24,0)))*(VLOOKUP($A869,'Waste Per Capita'!$A$3:$C$18,3,FALSE))*$C869</f>
        <v>5627.2194435494785</v>
      </c>
      <c r="E869" s="75">
        <f>(INDEX('Resin Fractions'!$A$24:$I$41,MATCH('Waste Estimate from Population'!$A869,'Resin Fractions'!$A$24:$A$41,0),MATCH('Waste Estimate from Population'!E$1,'Resin Fractions'!$A$24:$I$24,0)))*(VLOOKUP($A869,'Waste Per Capita'!$A$3:$C$18,3,FALSE))*$C869</f>
        <v>11071.519650429913</v>
      </c>
      <c r="F869" s="75">
        <f>(INDEX('Resin Fractions'!$A$24:$I$41,MATCH('Waste Estimate from Population'!$A869,'Resin Fractions'!$A$24:$A$41,0),MATCH('Waste Estimate from Population'!F$1,'Resin Fractions'!$A$24:$I$24,0)))*(VLOOKUP($A869,'Waste Per Capita'!$A$3:$C$18,3,FALSE))*$C869</f>
        <v>14324.038201392994</v>
      </c>
      <c r="G869" s="75">
        <f>(INDEX('Resin Fractions'!$A$24:$I$41,MATCH('Waste Estimate from Population'!$A869,'Resin Fractions'!$A$24:$A$41,0),MATCH('Waste Estimate from Population'!G$1,'Resin Fractions'!$A$24:$I$24,0)))*(VLOOKUP($A869,'Waste Per Capita'!$A$3:$C$18,3,FALSE))*$C869</f>
        <v>23669.511850228992</v>
      </c>
      <c r="H869" s="75">
        <f>(INDEX('Resin Fractions'!$A$24:$I$41,MATCH('Waste Estimate from Population'!$A869,'Resin Fractions'!$A$24:$A$41,0),MATCH('Waste Estimate from Population'!H$1,'Resin Fractions'!$A$24:$I$24,0)))*(VLOOKUP($A869,'Waste Per Capita'!$A$3:$C$18,3,FALSE))*$C869</f>
        <v>1293.8969328524001</v>
      </c>
      <c r="I869" s="75">
        <f>(INDEX('Resin Fractions'!$A$24:$I$41,MATCH('Waste Estimate from Population'!$A869,'Resin Fractions'!$A$24:$A$41,0),MATCH('Waste Estimate from Population'!I$1,'Resin Fractions'!$A$24:$I$24,0)))*(VLOOKUP($A869,'Waste Per Capita'!$A$3:$C$18,3,FALSE))*$C869</f>
        <v>3755.7727684443598</v>
      </c>
      <c r="J869" s="75">
        <f>(INDEX('Resin Fractions'!$A$24:$I$41,MATCH('Waste Estimate from Population'!$A869,'Resin Fractions'!$A$24:$A$41,0),MATCH('Waste Estimate from Population'!J$1,'Resin Fractions'!$A$24:$I$24,0)))*(VLOOKUP($A869,'Waste Per Capita'!$A$3:$C$18,3,FALSE))*$C869</f>
        <v>7009.9793324915154</v>
      </c>
      <c r="K869" s="75">
        <f>(INDEX('Resin Fractions'!$A$24:$I$41,MATCH('Waste Estimate from Population'!$A869,'Resin Fractions'!$A$24:$A$41,0),MATCH('Waste Estimate from Population'!K$1,'Resin Fractions'!$A$24:$I$24,0)))*(VLOOKUP($A869,'Waste Per Capita'!$A$3:$C$18,3,FALSE))*$C869</f>
        <v>66751.938179389646</v>
      </c>
    </row>
    <row r="870" spans="1:11" x14ac:dyDescent="0.2">
      <c r="A870" s="13">
        <v>2006</v>
      </c>
      <c r="B870" s="68" t="s">
        <v>125</v>
      </c>
      <c r="C870" s="72">
        <v>412271</v>
      </c>
      <c r="D870" s="75">
        <f>(INDEX('Resin Fractions'!$A$24:$I$41,MATCH('Waste Estimate from Population'!$A870,'Resin Fractions'!$A$24:$A$41,0),MATCH('Waste Estimate from Population'!D$1,'Resin Fractions'!$A$24:$I$24,0)))*(VLOOKUP($A870,'Waste Per Capita'!$A$3:$C$18,3,FALSE))*$C870</f>
        <v>3317.2936856976394</v>
      </c>
      <c r="E870" s="75">
        <f>(INDEX('Resin Fractions'!$A$24:$I$41,MATCH('Waste Estimate from Population'!$A870,'Resin Fractions'!$A$24:$A$41,0),MATCH('Waste Estimate from Population'!E$1,'Resin Fractions'!$A$24:$I$24,0)))*(VLOOKUP($A870,'Waste Per Capita'!$A$3:$C$18,3,FALSE))*$C870</f>
        <v>6526.7549268137136</v>
      </c>
      <c r="F870" s="75">
        <f>(INDEX('Resin Fractions'!$A$24:$I$41,MATCH('Waste Estimate from Population'!$A870,'Resin Fractions'!$A$24:$A$41,0),MATCH('Waste Estimate from Population'!F$1,'Resin Fractions'!$A$24:$I$24,0)))*(VLOOKUP($A870,'Waste Per Capita'!$A$3:$C$18,3,FALSE))*$C870</f>
        <v>8444.1422545982059</v>
      </c>
      <c r="G870" s="75">
        <f>(INDEX('Resin Fractions'!$A$24:$I$41,MATCH('Waste Estimate from Population'!$A870,'Resin Fractions'!$A$24:$A$41,0),MATCH('Waste Estimate from Population'!G$1,'Resin Fractions'!$A$24:$I$24,0)))*(VLOOKUP($A870,'Waste Per Capita'!$A$3:$C$18,3,FALSE))*$C870</f>
        <v>13953.378394424737</v>
      </c>
      <c r="H870" s="75">
        <f>(INDEX('Resin Fractions'!$A$24:$I$41,MATCH('Waste Estimate from Population'!$A870,'Resin Fractions'!$A$24:$A$41,0),MATCH('Waste Estimate from Population'!H$1,'Resin Fractions'!$A$24:$I$24,0)))*(VLOOKUP($A870,'Waste Per Capita'!$A$3:$C$18,3,FALSE))*$C870</f>
        <v>762.76323828370153</v>
      </c>
      <c r="I870" s="75">
        <f>(INDEX('Resin Fractions'!$A$24:$I$41,MATCH('Waste Estimate from Population'!$A870,'Resin Fractions'!$A$24:$A$41,0),MATCH('Waste Estimate from Population'!I$1,'Resin Fractions'!$A$24:$I$24,0)))*(VLOOKUP($A870,'Waste Per Capita'!$A$3:$C$18,3,FALSE))*$C870</f>
        <v>2214.0599659672876</v>
      </c>
      <c r="J870" s="75">
        <f>(INDEX('Resin Fractions'!$A$24:$I$41,MATCH('Waste Estimate from Population'!$A870,'Resin Fractions'!$A$24:$A$41,0),MATCH('Waste Estimate from Population'!J$1,'Resin Fractions'!$A$24:$I$24,0)))*(VLOOKUP($A870,'Waste Per Capita'!$A$3:$C$18,3,FALSE))*$C870</f>
        <v>4132.4423918106604</v>
      </c>
      <c r="K870" s="75">
        <f>(INDEX('Resin Fractions'!$A$24:$I$41,MATCH('Waste Estimate from Population'!$A870,'Resin Fractions'!$A$24:$A$41,0),MATCH('Waste Estimate from Population'!K$1,'Resin Fractions'!$A$24:$I$24,0)))*(VLOOKUP($A870,'Waste Per Capita'!$A$3:$C$18,3,FALSE))*$C870</f>
        <v>39350.834857595946</v>
      </c>
    </row>
    <row r="871" spans="1:11" x14ac:dyDescent="0.2">
      <c r="A871" s="13">
        <v>2006</v>
      </c>
      <c r="B871" s="68" t="s">
        <v>126</v>
      </c>
      <c r="C871" s="72">
        <v>1706676</v>
      </c>
      <c r="D871" s="75">
        <f>(INDEX('Resin Fractions'!$A$24:$I$41,MATCH('Waste Estimate from Population'!$A871,'Resin Fractions'!$A$24:$A$41,0),MATCH('Waste Estimate from Population'!D$1,'Resin Fractions'!$A$24:$I$24,0)))*(VLOOKUP($A871,'Waste Per Capita'!$A$3:$C$18,3,FALSE))*$C871</f>
        <v>13732.582496299046</v>
      </c>
      <c r="E871" s="75">
        <f>(INDEX('Resin Fractions'!$A$24:$I$41,MATCH('Waste Estimate from Population'!$A871,'Resin Fractions'!$A$24:$A$41,0),MATCH('Waste Estimate from Population'!E$1,'Resin Fractions'!$A$24:$I$24,0)))*(VLOOKUP($A871,'Waste Per Capita'!$A$3:$C$18,3,FALSE))*$C871</f>
        <v>27018.771612543016</v>
      </c>
      <c r="F871" s="75">
        <f>(INDEX('Resin Fractions'!$A$24:$I$41,MATCH('Waste Estimate from Population'!$A871,'Resin Fractions'!$A$24:$A$41,0),MATCH('Waste Estimate from Population'!F$1,'Resin Fractions'!$A$24:$I$24,0)))*(VLOOKUP($A871,'Waste Per Capita'!$A$3:$C$18,3,FALSE))*$C871</f>
        <v>34956.169428624977</v>
      </c>
      <c r="G871" s="75">
        <f>(INDEX('Resin Fractions'!$A$24:$I$41,MATCH('Waste Estimate from Population'!$A871,'Resin Fractions'!$A$24:$A$41,0),MATCH('Waste Estimate from Population'!G$1,'Resin Fractions'!$A$24:$I$24,0)))*(VLOOKUP($A871,'Waste Per Capita'!$A$3:$C$18,3,FALSE))*$C871</f>
        <v>57762.7240933348</v>
      </c>
      <c r="H871" s="75">
        <f>(INDEX('Resin Fractions'!$A$24:$I$41,MATCH('Waste Estimate from Population'!$A871,'Resin Fractions'!$A$24:$A$41,0),MATCH('Waste Estimate from Population'!H$1,'Resin Fractions'!$A$24:$I$24,0)))*(VLOOKUP($A871,'Waste Per Capita'!$A$3:$C$18,3,FALSE))*$C871</f>
        <v>3157.6067985889736</v>
      </c>
      <c r="I871" s="75">
        <f>(INDEX('Resin Fractions'!$A$24:$I$41,MATCH('Waste Estimate from Population'!$A871,'Resin Fractions'!$A$24:$A$41,0),MATCH('Waste Estimate from Population'!I$1,'Resin Fractions'!$A$24:$I$24,0)))*(VLOOKUP($A871,'Waste Per Capita'!$A$3:$C$18,3,FALSE))*$C871</f>
        <v>9165.5319109934644</v>
      </c>
      <c r="J871" s="75">
        <f>(INDEX('Resin Fractions'!$A$24:$I$41,MATCH('Waste Estimate from Population'!$A871,'Resin Fractions'!$A$24:$A$41,0),MATCH('Waste Estimate from Population'!J$1,'Resin Fractions'!$A$24:$I$24,0)))*(VLOOKUP($A871,'Waste Per Capita'!$A$3:$C$18,3,FALSE))*$C871</f>
        <v>17107.049129057948</v>
      </c>
      <c r="K871" s="75">
        <f>(INDEX('Resin Fractions'!$A$24:$I$41,MATCH('Waste Estimate from Population'!$A871,'Resin Fractions'!$A$24:$A$41,0),MATCH('Waste Estimate from Population'!K$1,'Resin Fractions'!$A$24:$I$24,0)))*(VLOOKUP($A871,'Waste Per Capita'!$A$3:$C$18,3,FALSE))*$C871</f>
        <v>162900.43546944222</v>
      </c>
    </row>
    <row r="872" spans="1:11" x14ac:dyDescent="0.2">
      <c r="A872" s="13">
        <v>2006</v>
      </c>
      <c r="B872" s="68" t="s">
        <v>127</v>
      </c>
      <c r="C872" s="72">
        <v>255107</v>
      </c>
      <c r="D872" s="75">
        <f>(INDEX('Resin Fractions'!$A$24:$I$41,MATCH('Waste Estimate from Population'!$A872,'Resin Fractions'!$A$24:$A$41,0),MATCH('Waste Estimate from Population'!D$1,'Resin Fractions'!$A$24:$I$24,0)))*(VLOOKUP($A872,'Waste Per Capita'!$A$3:$C$18,3,FALSE))*$C872</f>
        <v>2052.6906822873007</v>
      </c>
      <c r="E872" s="75">
        <f>(INDEX('Resin Fractions'!$A$24:$I$41,MATCH('Waste Estimate from Population'!$A872,'Resin Fractions'!$A$24:$A$41,0),MATCH('Waste Estimate from Population'!E$1,'Resin Fractions'!$A$24:$I$24,0)))*(VLOOKUP($A872,'Waste Per Capita'!$A$3:$C$18,3,FALSE))*$C872</f>
        <v>4038.6562943177328</v>
      </c>
      <c r="F872" s="75">
        <f>(INDEX('Resin Fractions'!$A$24:$I$41,MATCH('Waste Estimate from Population'!$A872,'Resin Fractions'!$A$24:$A$41,0),MATCH('Waste Estimate from Population'!F$1,'Resin Fractions'!$A$24:$I$24,0)))*(VLOOKUP($A872,'Waste Per Capita'!$A$3:$C$18,3,FALSE))*$C872</f>
        <v>5225.1062969352306</v>
      </c>
      <c r="G872" s="75">
        <f>(INDEX('Resin Fractions'!$A$24:$I$41,MATCH('Waste Estimate from Population'!$A872,'Resin Fractions'!$A$24:$A$41,0),MATCH('Waste Estimate from Population'!G$1,'Resin Fractions'!$A$24:$I$24,0)))*(VLOOKUP($A872,'Waste Per Capita'!$A$3:$C$18,3,FALSE))*$C872</f>
        <v>8634.1375019502011</v>
      </c>
      <c r="H872" s="75">
        <f>(INDEX('Resin Fractions'!$A$24:$I$41,MATCH('Waste Estimate from Population'!$A872,'Resin Fractions'!$A$24:$A$41,0),MATCH('Waste Estimate from Population'!H$1,'Resin Fractions'!$A$24:$I$24,0)))*(VLOOKUP($A872,'Waste Per Capita'!$A$3:$C$18,3,FALSE))*$C872</f>
        <v>471.98624552500723</v>
      </c>
      <c r="I872" s="75">
        <f>(INDEX('Resin Fractions'!$A$24:$I$41,MATCH('Waste Estimate from Population'!$A872,'Resin Fractions'!$A$24:$A$41,0),MATCH('Waste Estimate from Population'!I$1,'Resin Fractions'!$A$24:$I$24,0)))*(VLOOKUP($A872,'Waste Per Capita'!$A$3:$C$18,3,FALSE))*$C872</f>
        <v>1370.0265013498811</v>
      </c>
      <c r="J872" s="75">
        <f>(INDEX('Resin Fractions'!$A$24:$I$41,MATCH('Waste Estimate from Population'!$A872,'Resin Fractions'!$A$24:$A$41,0),MATCH('Waste Estimate from Population'!J$1,'Resin Fractions'!$A$24:$I$24,0)))*(VLOOKUP($A872,'Waste Per Capita'!$A$3:$C$18,3,FALSE))*$C872</f>
        <v>2557.0922554524623</v>
      </c>
      <c r="K872" s="75">
        <f>(INDEX('Resin Fractions'!$A$24:$I$41,MATCH('Waste Estimate from Population'!$A872,'Resin Fractions'!$A$24:$A$41,0),MATCH('Waste Estimate from Population'!K$1,'Resin Fractions'!$A$24:$I$24,0)))*(VLOOKUP($A872,'Waste Per Capita'!$A$3:$C$18,3,FALSE))*$C872</f>
        <v>24349.695777817815</v>
      </c>
    </row>
    <row r="873" spans="1:11" x14ac:dyDescent="0.2">
      <c r="A873" s="13">
        <v>2006</v>
      </c>
      <c r="B873" s="68" t="s">
        <v>128</v>
      </c>
      <c r="C873" s="72">
        <v>174747</v>
      </c>
      <c r="D873" s="75">
        <f>(INDEX('Resin Fractions'!$A$24:$I$41,MATCH('Waste Estimate from Population'!$A873,'Resin Fractions'!$A$24:$A$41,0),MATCH('Waste Estimate from Population'!D$1,'Resin Fractions'!$A$24:$I$24,0)))*(VLOOKUP($A873,'Waste Per Capita'!$A$3:$C$18,3,FALSE))*$C873</f>
        <v>1406.0826972903876</v>
      </c>
      <c r="E873" s="75">
        <f>(INDEX('Resin Fractions'!$A$24:$I$41,MATCH('Waste Estimate from Population'!$A873,'Resin Fractions'!$A$24:$A$41,0),MATCH('Waste Estimate from Population'!E$1,'Resin Fractions'!$A$24:$I$24,0)))*(VLOOKUP($A873,'Waste Per Capita'!$A$3:$C$18,3,FALSE))*$C873</f>
        <v>2766.4590601713826</v>
      </c>
      <c r="F873" s="75">
        <f>(INDEX('Resin Fractions'!$A$24:$I$41,MATCH('Waste Estimate from Population'!$A873,'Resin Fractions'!$A$24:$A$41,0),MATCH('Waste Estimate from Population'!F$1,'Resin Fractions'!$A$24:$I$24,0)))*(VLOOKUP($A873,'Waste Per Capita'!$A$3:$C$18,3,FALSE))*$C873</f>
        <v>3579.1712891866578</v>
      </c>
      <c r="G873" s="75">
        <f>(INDEX('Resin Fractions'!$A$24:$I$41,MATCH('Waste Estimate from Population'!$A873,'Resin Fractions'!$A$24:$A$41,0),MATCH('Waste Estimate from Population'!G$1,'Resin Fractions'!$A$24:$I$24,0)))*(VLOOKUP($A873,'Waste Per Capita'!$A$3:$C$18,3,FALSE))*$C873</f>
        <v>5914.340359352318</v>
      </c>
      <c r="H873" s="75">
        <f>(INDEX('Resin Fractions'!$A$24:$I$41,MATCH('Waste Estimate from Population'!$A873,'Resin Fractions'!$A$24:$A$41,0),MATCH('Waste Estimate from Population'!H$1,'Resin Fractions'!$A$24:$I$24,0)))*(VLOOKUP($A873,'Waste Per Capita'!$A$3:$C$18,3,FALSE))*$C873</f>
        <v>323.30818224023034</v>
      </c>
      <c r="I873" s="75">
        <f>(INDEX('Resin Fractions'!$A$24:$I$41,MATCH('Waste Estimate from Population'!$A873,'Resin Fractions'!$A$24:$A$41,0),MATCH('Waste Estimate from Population'!I$1,'Resin Fractions'!$A$24:$I$24,0)))*(VLOOKUP($A873,'Waste Per Capita'!$A$3:$C$18,3,FALSE))*$C873</f>
        <v>938.46119875733586</v>
      </c>
      <c r="J873" s="75">
        <f>(INDEX('Resin Fractions'!$A$24:$I$41,MATCH('Waste Estimate from Population'!$A873,'Resin Fractions'!$A$24:$A$41,0),MATCH('Waste Estimate from Population'!J$1,'Resin Fractions'!$A$24:$I$24,0)))*(VLOOKUP($A873,'Waste Per Capita'!$A$3:$C$18,3,FALSE))*$C873</f>
        <v>1751.5952144141534</v>
      </c>
      <c r="K873" s="75">
        <f>(INDEX('Resin Fractions'!$A$24:$I$41,MATCH('Waste Estimate from Population'!$A873,'Resin Fractions'!$A$24:$A$41,0),MATCH('Waste Estimate from Population'!K$1,'Resin Fractions'!$A$24:$I$24,0)))*(VLOOKUP($A873,'Waste Per Capita'!$A$3:$C$18,3,FALSE))*$C873</f>
        <v>16679.418001412465</v>
      </c>
    </row>
    <row r="874" spans="1:11" x14ac:dyDescent="0.2">
      <c r="A874" s="13">
        <v>2006</v>
      </c>
      <c r="B874" s="68" t="s">
        <v>129</v>
      </c>
      <c r="C874" s="72">
        <v>3427</v>
      </c>
      <c r="D874" s="75">
        <f>(INDEX('Resin Fractions'!$A$24:$I$41,MATCH('Waste Estimate from Population'!$A874,'Resin Fractions'!$A$24:$A$41,0),MATCH('Waste Estimate from Population'!D$1,'Resin Fractions'!$A$24:$I$24,0)))*(VLOOKUP($A874,'Waste Per Capita'!$A$3:$C$18,3,FALSE))*$C874</f>
        <v>27.574982137685673</v>
      </c>
      <c r="E874" s="75">
        <f>(INDEX('Resin Fractions'!$A$24:$I$41,MATCH('Waste Estimate from Population'!$A874,'Resin Fractions'!$A$24:$A$41,0),MATCH('Waste Estimate from Population'!E$1,'Resin Fractions'!$A$24:$I$24,0)))*(VLOOKUP($A874,'Waste Per Capita'!$A$3:$C$18,3,FALSE))*$C874</f>
        <v>54.253607782722035</v>
      </c>
      <c r="F874" s="75">
        <f>(INDEX('Resin Fractions'!$A$24:$I$41,MATCH('Waste Estimate from Population'!$A874,'Resin Fractions'!$A$24:$A$41,0),MATCH('Waste Estimate from Population'!F$1,'Resin Fractions'!$A$24:$I$24,0)))*(VLOOKUP($A874,'Waste Per Capita'!$A$3:$C$18,3,FALSE))*$C874</f>
        <v>70.191877445922827</v>
      </c>
      <c r="G874" s="75">
        <f>(INDEX('Resin Fractions'!$A$24:$I$41,MATCH('Waste Estimate from Population'!$A874,'Resin Fractions'!$A$24:$A$41,0),MATCH('Waste Estimate from Population'!G$1,'Resin Fractions'!$A$24:$I$24,0)))*(VLOOKUP($A874,'Waste Per Capita'!$A$3:$C$18,3,FALSE))*$C874</f>
        <v>115.98736694478528</v>
      </c>
      <c r="H874" s="75">
        <f>(INDEX('Resin Fractions'!$A$24:$I$41,MATCH('Waste Estimate from Population'!$A874,'Resin Fractions'!$A$24:$A$41,0),MATCH('Waste Estimate from Population'!H$1,'Resin Fractions'!$A$24:$I$24,0)))*(VLOOKUP($A874,'Waste Per Capita'!$A$3:$C$18,3,FALSE))*$C874</f>
        <v>6.3404644459548338</v>
      </c>
      <c r="I874" s="75">
        <f>(INDEX('Resin Fractions'!$A$24:$I$41,MATCH('Waste Estimate from Population'!$A874,'Resin Fractions'!$A$24:$A$41,0),MATCH('Waste Estimate from Population'!I$1,'Resin Fractions'!$A$24:$I$24,0)))*(VLOOKUP($A874,'Waste Per Capita'!$A$3:$C$18,3,FALSE))*$C874</f>
        <v>18.404359034154464</v>
      </c>
      <c r="J874" s="75">
        <f>(INDEX('Resin Fractions'!$A$24:$I$41,MATCH('Waste Estimate from Population'!$A874,'Resin Fractions'!$A$24:$A$41,0),MATCH('Waste Estimate from Population'!J$1,'Resin Fractions'!$A$24:$I$24,0)))*(VLOOKUP($A874,'Waste Per Capita'!$A$3:$C$18,3,FALSE))*$C874</f>
        <v>34.350900443482885</v>
      </c>
      <c r="K874" s="75">
        <f>(INDEX('Resin Fractions'!$A$24:$I$41,MATCH('Waste Estimate from Population'!$A874,'Resin Fractions'!$A$24:$A$41,0),MATCH('Waste Estimate from Population'!K$1,'Resin Fractions'!$A$24:$I$24,0)))*(VLOOKUP($A874,'Waste Per Capita'!$A$3:$C$18,3,FALSE))*$C874</f>
        <v>327.10355823470803</v>
      </c>
    </row>
    <row r="875" spans="1:11" x14ac:dyDescent="0.2">
      <c r="A875" s="13">
        <v>2006</v>
      </c>
      <c r="B875" s="68" t="s">
        <v>130</v>
      </c>
      <c r="C875" s="72">
        <v>44918</v>
      </c>
      <c r="D875" s="75">
        <f>(INDEX('Resin Fractions'!$A$24:$I$41,MATCH('Waste Estimate from Population'!$A875,'Resin Fractions'!$A$24:$A$41,0),MATCH('Waste Estimate from Population'!D$1,'Resin Fractions'!$A$24:$I$24,0)))*(VLOOKUP($A875,'Waste Per Capita'!$A$3:$C$18,3,FALSE))*$C875</f>
        <v>361.42779330626354</v>
      </c>
      <c r="E875" s="75">
        <f>(INDEX('Resin Fractions'!$A$24:$I$41,MATCH('Waste Estimate from Population'!$A875,'Resin Fractions'!$A$24:$A$41,0),MATCH('Waste Estimate from Population'!E$1,'Resin Fractions'!$A$24:$I$24,0)))*(VLOOKUP($A875,'Waste Per Capita'!$A$3:$C$18,3,FALSE))*$C875</f>
        <v>711.10696071908626</v>
      </c>
      <c r="F875" s="75">
        <f>(INDEX('Resin Fractions'!$A$24:$I$41,MATCH('Waste Estimate from Population'!$A875,'Resin Fractions'!$A$24:$A$41,0),MATCH('Waste Estimate from Population'!F$1,'Resin Fractions'!$A$24:$I$24,0)))*(VLOOKUP($A875,'Waste Per Capita'!$A$3:$C$18,3,FALSE))*$C875</f>
        <v>920.01130759146815</v>
      </c>
      <c r="G875" s="75">
        <f>(INDEX('Resin Fractions'!$A$24:$I$41,MATCH('Waste Estimate from Population'!$A875,'Resin Fractions'!$A$24:$A$41,0),MATCH('Waste Estimate from Population'!G$1,'Resin Fractions'!$A$24:$I$24,0)))*(VLOOKUP($A875,'Waste Per Capita'!$A$3:$C$18,3,FALSE))*$C875</f>
        <v>1520.2569443903897</v>
      </c>
      <c r="H875" s="75">
        <f>(INDEX('Resin Fractions'!$A$24:$I$41,MATCH('Waste Estimate from Population'!$A875,'Resin Fractions'!$A$24:$A$41,0),MATCH('Waste Estimate from Population'!H$1,'Resin Fractions'!$A$24:$I$24,0)))*(VLOOKUP($A875,'Waste Per Capita'!$A$3:$C$18,3,FALSE))*$C875</f>
        <v>83.105042889815934</v>
      </c>
      <c r="I875" s="75">
        <f>(INDEX('Resin Fractions'!$A$24:$I$41,MATCH('Waste Estimate from Population'!$A875,'Resin Fractions'!$A$24:$A$41,0),MATCH('Waste Estimate from Population'!I$1,'Resin Fractions'!$A$24:$I$24,0)))*(VLOOKUP($A875,'Waste Per Capita'!$A$3:$C$18,3,FALSE))*$C875</f>
        <v>241.22760405490232</v>
      </c>
      <c r="J875" s="75">
        <f>(INDEX('Resin Fractions'!$A$24:$I$41,MATCH('Waste Estimate from Population'!$A875,'Resin Fractions'!$A$24:$A$41,0),MATCH('Waste Estimate from Population'!J$1,'Resin Fractions'!$A$24:$I$24,0)))*(VLOOKUP($A875,'Waste Per Capita'!$A$3:$C$18,3,FALSE))*$C875</f>
        <v>450.24036945443947</v>
      </c>
      <c r="K875" s="75">
        <f>(INDEX('Resin Fractions'!$A$24:$I$41,MATCH('Waste Estimate from Population'!$A875,'Resin Fractions'!$A$24:$A$41,0),MATCH('Waste Estimate from Population'!K$1,'Resin Fractions'!$A$24:$I$24,0)))*(VLOOKUP($A875,'Waste Per Capita'!$A$3:$C$18,3,FALSE))*$C875</f>
        <v>4287.3760224063653</v>
      </c>
    </row>
    <row r="876" spans="1:11" x14ac:dyDescent="0.2">
      <c r="A876" s="13">
        <v>2006</v>
      </c>
      <c r="B876" s="68" t="s">
        <v>131</v>
      </c>
      <c r="C876" s="72">
        <v>410964</v>
      </c>
      <c r="D876" s="75">
        <f>(INDEX('Resin Fractions'!$A$24:$I$41,MATCH('Waste Estimate from Population'!$A876,'Resin Fractions'!$A$24:$A$41,0),MATCH('Waste Estimate from Population'!D$1,'Resin Fractions'!$A$24:$I$24,0)))*(VLOOKUP($A876,'Waste Per Capita'!$A$3:$C$18,3,FALSE))*$C876</f>
        <v>3306.777052591729</v>
      </c>
      <c r="E876" s="75">
        <f>(INDEX('Resin Fractions'!$A$24:$I$41,MATCH('Waste Estimate from Population'!$A876,'Resin Fractions'!$A$24:$A$41,0),MATCH('Waste Estimate from Population'!E$1,'Resin Fractions'!$A$24:$I$24,0)))*(VLOOKUP($A876,'Waste Per Capita'!$A$3:$C$18,3,FALSE))*$C876</f>
        <v>6506.0635158501836</v>
      </c>
      <c r="F876" s="75">
        <f>(INDEX('Resin Fractions'!$A$24:$I$41,MATCH('Waste Estimate from Population'!$A876,'Resin Fractions'!$A$24:$A$41,0),MATCH('Waste Estimate from Population'!F$1,'Resin Fractions'!$A$24:$I$24,0)))*(VLOOKUP($A876,'Waste Per Capita'!$A$3:$C$18,3,FALSE))*$C876</f>
        <v>8417.3722564010004</v>
      </c>
      <c r="G876" s="75">
        <f>(INDEX('Resin Fractions'!$A$24:$I$41,MATCH('Waste Estimate from Population'!$A876,'Resin Fractions'!$A$24:$A$41,0),MATCH('Waste Estimate from Population'!G$1,'Resin Fractions'!$A$24:$I$24,0)))*(VLOOKUP($A876,'Waste Per Capita'!$A$3:$C$18,3,FALSE))*$C876</f>
        <v>13909.142768922304</v>
      </c>
      <c r="H876" s="75">
        <f>(INDEX('Resin Fractions'!$A$24:$I$41,MATCH('Waste Estimate from Population'!$A876,'Resin Fractions'!$A$24:$A$41,0),MATCH('Waste Estimate from Population'!H$1,'Resin Fractions'!$A$24:$I$24,0)))*(VLOOKUP($A876,'Waste Per Capita'!$A$3:$C$18,3,FALSE))*$C876</f>
        <v>760.34509208269105</v>
      </c>
      <c r="I876" s="75">
        <f>(INDEX('Resin Fractions'!$A$24:$I$41,MATCH('Waste Estimate from Population'!$A876,'Resin Fractions'!$A$24:$A$41,0),MATCH('Waste Estimate from Population'!I$1,'Resin Fractions'!$A$24:$I$24,0)))*(VLOOKUP($A876,'Waste Per Capita'!$A$3:$C$18,3,FALSE))*$C876</f>
        <v>2207.0408538407514</v>
      </c>
      <c r="J876" s="75">
        <f>(INDEX('Resin Fractions'!$A$24:$I$41,MATCH('Waste Estimate from Population'!$A876,'Resin Fractions'!$A$24:$A$41,0),MATCH('Waste Estimate from Population'!J$1,'Resin Fractions'!$A$24:$I$24,0)))*(VLOOKUP($A876,'Waste Per Capita'!$A$3:$C$18,3,FALSE))*$C876</f>
        <v>4119.3415377459878</v>
      </c>
      <c r="K876" s="75">
        <f>(INDEX('Resin Fractions'!$A$24:$I$41,MATCH('Waste Estimate from Population'!$A876,'Resin Fractions'!$A$24:$A$41,0),MATCH('Waste Estimate from Population'!K$1,'Resin Fractions'!$A$24:$I$24,0)))*(VLOOKUP($A876,'Waste Per Capita'!$A$3:$C$18,3,FALSE))*$C876</f>
        <v>39226.083077434647</v>
      </c>
    </row>
    <row r="877" spans="1:11" x14ac:dyDescent="0.2">
      <c r="A877" s="13">
        <v>2006</v>
      </c>
      <c r="B877" s="68" t="s">
        <v>132</v>
      </c>
      <c r="C877" s="72">
        <v>469751</v>
      </c>
      <c r="D877" s="75">
        <f>(INDEX('Resin Fractions'!$A$24:$I$41,MATCH('Waste Estimate from Population'!$A877,'Resin Fractions'!$A$24:$A$41,0),MATCH('Waste Estimate from Population'!D$1,'Resin Fractions'!$A$24:$I$24,0)))*(VLOOKUP($A877,'Waste Per Capita'!$A$3:$C$18,3,FALSE))*$C877</f>
        <v>3779.8002434082237</v>
      </c>
      <c r="E877" s="75">
        <f>(INDEX('Resin Fractions'!$A$24:$I$41,MATCH('Waste Estimate from Population'!$A877,'Resin Fractions'!$A$24:$A$41,0),MATCH('Waste Estimate from Population'!E$1,'Resin Fractions'!$A$24:$I$24,0)))*(VLOOKUP($A877,'Waste Per Capita'!$A$3:$C$18,3,FALSE))*$C877</f>
        <v>7436.7337349114268</v>
      </c>
      <c r="F877" s="75">
        <f>(INDEX('Resin Fractions'!$A$24:$I$41,MATCH('Waste Estimate from Population'!$A877,'Resin Fractions'!$A$24:$A$41,0),MATCH('Waste Estimate from Population'!F$1,'Resin Fractions'!$A$24:$I$24,0)))*(VLOOKUP($A877,'Waste Per Capita'!$A$3:$C$18,3,FALSE))*$C877</f>
        <v>9621.4486787568403</v>
      </c>
      <c r="G877" s="75">
        <f>(INDEX('Resin Fractions'!$A$24:$I$41,MATCH('Waste Estimate from Population'!$A877,'Resin Fractions'!$A$24:$A$41,0),MATCH('Waste Estimate from Population'!G$1,'Resin Fractions'!$A$24:$I$24,0)))*(VLOOKUP($A877,'Waste Per Capita'!$A$3:$C$18,3,FALSE))*$C877</f>
        <v>15898.798252022127</v>
      </c>
      <c r="H877" s="75">
        <f>(INDEX('Resin Fractions'!$A$24:$I$41,MATCH('Waste Estimate from Population'!$A877,'Resin Fractions'!$A$24:$A$41,0),MATCH('Waste Estimate from Population'!H$1,'Resin Fractions'!$A$24:$I$24,0)))*(VLOOKUP($A877,'Waste Per Capita'!$A$3:$C$18,3,FALSE))*$C877</f>
        <v>869.10986692492827</v>
      </c>
      <c r="I877" s="75">
        <f>(INDEX('Resin Fractions'!$A$24:$I$41,MATCH('Waste Estimate from Population'!$A877,'Resin Fractions'!$A$24:$A$41,0),MATCH('Waste Estimate from Population'!I$1,'Resin Fractions'!$A$24:$I$24,0)))*(VLOOKUP($A877,'Waste Per Capita'!$A$3:$C$18,3,FALSE))*$C877</f>
        <v>2522.7505283493124</v>
      </c>
      <c r="J877" s="75">
        <f>(INDEX('Resin Fractions'!$A$24:$I$41,MATCH('Waste Estimate from Population'!$A877,'Resin Fractions'!$A$24:$A$41,0),MATCH('Waste Estimate from Population'!J$1,'Resin Fractions'!$A$24:$I$24,0)))*(VLOOKUP($A877,'Waste Per Capita'!$A$3:$C$18,3,FALSE))*$C877</f>
        <v>4708.5993096663342</v>
      </c>
      <c r="K877" s="75">
        <f>(INDEX('Resin Fractions'!$A$24:$I$41,MATCH('Waste Estimate from Population'!$A877,'Resin Fractions'!$A$24:$A$41,0),MATCH('Waste Estimate from Population'!K$1,'Resin Fractions'!$A$24:$I$24,0)))*(VLOOKUP($A877,'Waste Per Capita'!$A$3:$C$18,3,FALSE))*$C877</f>
        <v>44837.240614039198</v>
      </c>
    </row>
    <row r="878" spans="1:11" x14ac:dyDescent="0.2">
      <c r="A878" s="13">
        <v>2006</v>
      </c>
      <c r="B878" s="68" t="s">
        <v>133</v>
      </c>
      <c r="C878" s="72">
        <v>500780</v>
      </c>
      <c r="D878" s="75">
        <f>(INDEX('Resin Fractions'!$A$24:$I$41,MATCH('Waste Estimate from Population'!$A878,'Resin Fractions'!$A$24:$A$41,0),MATCH('Waste Estimate from Population'!D$1,'Resin Fractions'!$A$24:$I$24,0)))*(VLOOKUP($A878,'Waste Per Capita'!$A$3:$C$18,3,FALSE))*$C878</f>
        <v>4029.4717113832012</v>
      </c>
      <c r="E878" s="75">
        <f>(INDEX('Resin Fractions'!$A$24:$I$41,MATCH('Waste Estimate from Population'!$A878,'Resin Fractions'!$A$24:$A$41,0),MATCH('Waste Estimate from Population'!E$1,'Resin Fractions'!$A$24:$I$24,0)))*(VLOOKUP($A878,'Waste Per Capita'!$A$3:$C$18,3,FALSE))*$C878</f>
        <v>7927.9608127900619</v>
      </c>
      <c r="F878" s="75">
        <f>(INDEX('Resin Fractions'!$A$24:$I$41,MATCH('Waste Estimate from Population'!$A878,'Resin Fractions'!$A$24:$A$41,0),MATCH('Waste Estimate from Population'!F$1,'Resin Fractions'!$A$24:$I$24,0)))*(VLOOKUP($A878,'Waste Per Capita'!$A$3:$C$18,3,FALSE))*$C878</f>
        <v>10256.985231213666</v>
      </c>
      <c r="G878" s="75">
        <f>(INDEX('Resin Fractions'!$A$24:$I$41,MATCH('Waste Estimate from Population'!$A878,'Resin Fractions'!$A$24:$A$41,0),MATCH('Waste Estimate from Population'!G$1,'Resin Fractions'!$A$24:$I$24,0)))*(VLOOKUP($A878,'Waste Per Capita'!$A$3:$C$18,3,FALSE))*$C878</f>
        <v>16948.97975448193</v>
      </c>
      <c r="H878" s="75">
        <f>(INDEX('Resin Fractions'!$A$24:$I$41,MATCH('Waste Estimate from Population'!$A878,'Resin Fractions'!$A$24:$A$41,0),MATCH('Waste Estimate from Population'!H$1,'Resin Fractions'!$A$24:$I$24,0)))*(VLOOKUP($A878,'Waste Per Capita'!$A$3:$C$18,3,FALSE))*$C878</f>
        <v>926.5181748600121</v>
      </c>
      <c r="I878" s="75">
        <f>(INDEX('Resin Fractions'!$A$24:$I$41,MATCH('Waste Estimate from Population'!$A878,'Resin Fractions'!$A$24:$A$41,0),MATCH('Waste Estimate from Population'!I$1,'Resin Fractions'!$A$24:$I$24,0)))*(VLOOKUP($A878,'Waste Per Capita'!$A$3:$C$18,3,FALSE))*$C878</f>
        <v>2689.3886539608616</v>
      </c>
      <c r="J878" s="75">
        <f>(INDEX('Resin Fractions'!$A$24:$I$41,MATCH('Waste Estimate from Population'!$A878,'Resin Fractions'!$A$24:$A$41,0),MATCH('Waste Estimate from Population'!J$1,'Resin Fractions'!$A$24:$I$24,0)))*(VLOOKUP($A878,'Waste Per Capita'!$A$3:$C$18,3,FALSE))*$C878</f>
        <v>5019.6218045192172</v>
      </c>
      <c r="K878" s="75">
        <f>(INDEX('Resin Fractions'!$A$24:$I$41,MATCH('Waste Estimate from Population'!$A878,'Resin Fractions'!$A$24:$A$41,0),MATCH('Waste Estimate from Population'!K$1,'Resin Fractions'!$A$24:$I$24,0)))*(VLOOKUP($A878,'Waste Per Capita'!$A$3:$C$18,3,FALSE))*$C878</f>
        <v>47798.926143208948</v>
      </c>
    </row>
    <row r="879" spans="1:11" x14ac:dyDescent="0.2">
      <c r="A879" s="13">
        <v>2006</v>
      </c>
      <c r="B879" s="68" t="s">
        <v>134</v>
      </c>
      <c r="C879" s="72">
        <v>89364</v>
      </c>
      <c r="D879" s="75">
        <f>(INDEX('Resin Fractions'!$A$24:$I$41,MATCH('Waste Estimate from Population'!$A879,'Resin Fractions'!$A$24:$A$41,0),MATCH('Waste Estimate from Population'!D$1,'Resin Fractions'!$A$24:$I$24,0)))*(VLOOKUP($A879,'Waste Per Capita'!$A$3:$C$18,3,FALSE))*$C879</f>
        <v>719.05769003564126</v>
      </c>
      <c r="E879" s="75">
        <f>(INDEX('Resin Fractions'!$A$24:$I$41,MATCH('Waste Estimate from Population'!$A879,'Resin Fractions'!$A$24:$A$41,0),MATCH('Waste Estimate from Population'!E$1,'Resin Fractions'!$A$24:$I$24,0)))*(VLOOKUP($A879,'Waste Per Capita'!$A$3:$C$18,3,FALSE))*$C879</f>
        <v>1414.7415832784279</v>
      </c>
      <c r="F879" s="75">
        <f>(INDEX('Resin Fractions'!$A$24:$I$41,MATCH('Waste Estimate from Population'!$A879,'Resin Fractions'!$A$24:$A$41,0),MATCH('Waste Estimate from Population'!F$1,'Resin Fractions'!$A$24:$I$24,0)))*(VLOOKUP($A879,'Waste Per Capita'!$A$3:$C$18,3,FALSE))*$C879</f>
        <v>1830.3551024445426</v>
      </c>
      <c r="G879" s="75">
        <f>(INDEX('Resin Fractions'!$A$24:$I$41,MATCH('Waste Estimate from Population'!$A879,'Resin Fractions'!$A$24:$A$41,0),MATCH('Waste Estimate from Population'!G$1,'Resin Fractions'!$A$24:$I$24,0)))*(VLOOKUP($A879,'Waste Per Capita'!$A$3:$C$18,3,FALSE))*$C879</f>
        <v>3024.5389727615384</v>
      </c>
      <c r="H879" s="75">
        <f>(INDEX('Resin Fractions'!$A$24:$I$41,MATCH('Waste Estimate from Population'!$A879,'Resin Fractions'!$A$24:$A$41,0),MATCH('Waste Estimate from Population'!H$1,'Resin Fractions'!$A$24:$I$24,0)))*(VLOOKUP($A879,'Waste Per Capita'!$A$3:$C$18,3,FALSE))*$C879</f>
        <v>165.33681492509709</v>
      </c>
      <c r="I879" s="75">
        <f>(INDEX('Resin Fractions'!$A$24:$I$41,MATCH('Waste Estimate from Population'!$A879,'Resin Fractions'!$A$24:$A$41,0),MATCH('Waste Estimate from Population'!I$1,'Resin Fractions'!$A$24:$I$24,0)))*(VLOOKUP($A879,'Waste Per Capita'!$A$3:$C$18,3,FALSE))*$C879</f>
        <v>479.92037955301413</v>
      </c>
      <c r="J879" s="75">
        <f>(INDEX('Resin Fractions'!$A$24:$I$41,MATCH('Waste Estimate from Population'!$A879,'Resin Fractions'!$A$24:$A$41,0),MATCH('Waste Estimate from Population'!J$1,'Resin Fractions'!$A$24:$I$24,0)))*(VLOOKUP($A879,'Waste Per Capita'!$A$3:$C$18,3,FALSE))*$C879</f>
        <v>895.74959650755886</v>
      </c>
      <c r="K879" s="75">
        <f>(INDEX('Resin Fractions'!$A$24:$I$41,MATCH('Waste Estimate from Population'!$A879,'Resin Fractions'!$A$24:$A$41,0),MATCH('Waste Estimate from Population'!K$1,'Resin Fractions'!$A$24:$I$24,0)))*(VLOOKUP($A879,'Waste Per Capita'!$A$3:$C$18,3,FALSE))*$C879</f>
        <v>8529.7001395058196</v>
      </c>
    </row>
    <row r="880" spans="1:11" x14ac:dyDescent="0.2">
      <c r="A880" s="13">
        <v>2006</v>
      </c>
      <c r="B880" s="68" t="s">
        <v>135</v>
      </c>
      <c r="C880" s="72">
        <v>61000</v>
      </c>
      <c r="D880" s="75">
        <f>(INDEX('Resin Fractions'!$A$24:$I$41,MATCH('Waste Estimate from Population'!$A880,'Resin Fractions'!$A$24:$A$41,0),MATCH('Waste Estimate from Population'!D$1,'Resin Fractions'!$A$24:$I$24,0)))*(VLOOKUP($A880,'Waste Per Capita'!$A$3:$C$18,3,FALSE))*$C880</f>
        <v>490.82985421617332</v>
      </c>
      <c r="E880" s="75">
        <f>(INDEX('Resin Fractions'!$A$24:$I$41,MATCH('Waste Estimate from Population'!$A880,'Resin Fractions'!$A$24:$A$41,0),MATCH('Waste Estimate from Population'!E$1,'Resin Fractions'!$A$24:$I$24,0)))*(VLOOKUP($A880,'Waste Per Capita'!$A$3:$C$18,3,FALSE))*$C880</f>
        <v>965.70471979750346</v>
      </c>
      <c r="F880" s="75">
        <f>(INDEX('Resin Fractions'!$A$24:$I$41,MATCH('Waste Estimate from Population'!$A880,'Resin Fractions'!$A$24:$A$41,0),MATCH('Waste Estimate from Population'!F$1,'Resin Fractions'!$A$24:$I$24,0)))*(VLOOKUP($A880,'Waste Per Capita'!$A$3:$C$18,3,FALSE))*$C880</f>
        <v>1249.4031293263181</v>
      </c>
      <c r="G880" s="75">
        <f>(INDEX('Resin Fractions'!$A$24:$I$41,MATCH('Waste Estimate from Population'!$A880,'Resin Fractions'!$A$24:$A$41,0),MATCH('Waste Estimate from Population'!G$1,'Resin Fractions'!$A$24:$I$24,0)))*(VLOOKUP($A880,'Waste Per Capita'!$A$3:$C$18,3,FALSE))*$C880</f>
        <v>2064.5548245205432</v>
      </c>
      <c r="H880" s="75">
        <f>(INDEX('Resin Fractions'!$A$24:$I$41,MATCH('Waste Estimate from Population'!$A880,'Resin Fractions'!$A$24:$A$41,0),MATCH('Waste Estimate from Population'!H$1,'Resin Fractions'!$A$24:$I$24,0)))*(VLOOKUP($A880,'Waste Per Capita'!$A$3:$C$18,3,FALSE))*$C880</f>
        <v>112.85915704792671</v>
      </c>
      <c r="I880" s="75">
        <f>(INDEX('Resin Fractions'!$A$24:$I$41,MATCH('Waste Estimate from Population'!$A880,'Resin Fractions'!$A$24:$A$41,0),MATCH('Waste Estimate from Population'!I$1,'Resin Fractions'!$A$24:$I$24,0)))*(VLOOKUP($A880,'Waste Per Capita'!$A$3:$C$18,3,FALSE))*$C880</f>
        <v>327.59436856825863</v>
      </c>
      <c r="J880" s="75">
        <f>(INDEX('Resin Fractions'!$A$24:$I$41,MATCH('Waste Estimate from Population'!$A880,'Resin Fractions'!$A$24:$A$41,0),MATCH('Waste Estimate from Population'!J$1,'Resin Fractions'!$A$24:$I$24,0)))*(VLOOKUP($A880,'Waste Per Capita'!$A$3:$C$18,3,FALSE))*$C880</f>
        <v>611.44001372992579</v>
      </c>
      <c r="K880" s="75">
        <f>(INDEX('Resin Fractions'!$A$24:$I$41,MATCH('Waste Estimate from Population'!$A880,'Resin Fractions'!$A$24:$A$41,0),MATCH('Waste Estimate from Population'!K$1,'Resin Fractions'!$A$24:$I$24,0)))*(VLOOKUP($A880,'Waste Per Capita'!$A$3:$C$18,3,FALSE))*$C880</f>
        <v>5822.3860672066494</v>
      </c>
    </row>
    <row r="881" spans="1:11" x14ac:dyDescent="0.2">
      <c r="A881" s="13">
        <v>2006</v>
      </c>
      <c r="B881" s="68" t="s">
        <v>136</v>
      </c>
      <c r="C881" s="72">
        <v>13806</v>
      </c>
      <c r="D881" s="75">
        <f>(INDEX('Resin Fractions'!$A$24:$I$41,MATCH('Waste Estimate from Population'!$A881,'Resin Fractions'!$A$24:$A$41,0),MATCH('Waste Estimate from Population'!D$1,'Resin Fractions'!$A$24:$I$24,0)))*(VLOOKUP($A881,'Waste Per Capita'!$A$3:$C$18,3,FALSE))*$C881</f>
        <v>111.08847487390966</v>
      </c>
      <c r="E881" s="75">
        <f>(INDEX('Resin Fractions'!$A$24:$I$41,MATCH('Waste Estimate from Population'!$A881,'Resin Fractions'!$A$24:$A$41,0),MATCH('Waste Estimate from Population'!E$1,'Resin Fractions'!$A$24:$I$24,0)))*(VLOOKUP($A881,'Waste Per Capita'!$A$3:$C$18,3,FALSE))*$C881</f>
        <v>218.56589117253003</v>
      </c>
      <c r="F881" s="75">
        <f>(INDEX('Resin Fractions'!$A$24:$I$41,MATCH('Waste Estimate from Population'!$A881,'Resin Fractions'!$A$24:$A$41,0),MATCH('Waste Estimate from Population'!F$1,'Resin Fractions'!$A$24:$I$24,0)))*(VLOOKUP($A881,'Waste Per Capita'!$A$3:$C$18,3,FALSE))*$C881</f>
        <v>282.77474759801885</v>
      </c>
      <c r="G881" s="75">
        <f>(INDEX('Resin Fractions'!$A$24:$I$41,MATCH('Waste Estimate from Population'!$A881,'Resin Fractions'!$A$24:$A$41,0),MATCH('Waste Estimate from Population'!G$1,'Resin Fractions'!$A$24:$I$24,0)))*(VLOOKUP($A881,'Waste Per Capita'!$A$3:$C$18,3,FALSE))*$C881</f>
        <v>467.26629356279705</v>
      </c>
      <c r="H881" s="75">
        <f>(INDEX('Resin Fractions'!$A$24:$I$41,MATCH('Waste Estimate from Population'!$A881,'Resin Fractions'!$A$24:$A$41,0),MATCH('Waste Estimate from Population'!H$1,'Resin Fractions'!$A$24:$I$24,0)))*(VLOOKUP($A881,'Waste Per Capita'!$A$3:$C$18,3,FALSE))*$C881</f>
        <v>25.543172495142233</v>
      </c>
      <c r="I881" s="75">
        <f>(INDEX('Resin Fractions'!$A$24:$I$41,MATCH('Waste Estimate from Population'!$A881,'Resin Fractions'!$A$24:$A$41,0),MATCH('Waste Estimate from Population'!I$1,'Resin Fractions'!$A$24:$I$24,0)))*(VLOOKUP($A881,'Waste Per Capita'!$A$3:$C$18,3,FALSE))*$C881</f>
        <v>74.143735286120958</v>
      </c>
      <c r="J881" s="75">
        <f>(INDEX('Resin Fractions'!$A$24:$I$41,MATCH('Waste Estimate from Population'!$A881,'Resin Fractions'!$A$24:$A$41,0),MATCH('Waste Estimate from Population'!J$1,'Resin Fractions'!$A$24:$I$24,0)))*(VLOOKUP($A881,'Waste Per Capita'!$A$3:$C$18,3,FALSE))*$C881</f>
        <v>138.3859152386124</v>
      </c>
      <c r="K881" s="75">
        <f>(INDEX('Resin Fractions'!$A$24:$I$41,MATCH('Waste Estimate from Population'!$A881,'Resin Fractions'!$A$24:$A$41,0),MATCH('Waste Estimate from Population'!K$1,'Resin Fractions'!$A$24:$I$24,0)))*(VLOOKUP($A881,'Waste Per Capita'!$A$3:$C$18,3,FALSE))*$C881</f>
        <v>1317.7682302271312</v>
      </c>
    </row>
    <row r="882" spans="1:11" x14ac:dyDescent="0.2">
      <c r="A882" s="13">
        <v>2006</v>
      </c>
      <c r="B882" s="68" t="s">
        <v>137</v>
      </c>
      <c r="C882" s="72">
        <v>412239</v>
      </c>
      <c r="D882" s="75">
        <f>(INDEX('Resin Fractions'!$A$24:$I$41,MATCH('Waste Estimate from Population'!$A882,'Resin Fractions'!$A$24:$A$41,0),MATCH('Waste Estimate from Population'!D$1,'Resin Fractions'!$A$24:$I$24,0)))*(VLOOKUP($A882,'Waste Per Capita'!$A$3:$C$18,3,FALSE))*$C882</f>
        <v>3317.036201183952</v>
      </c>
      <c r="E882" s="75">
        <f>(INDEX('Resin Fractions'!$A$24:$I$41,MATCH('Waste Estimate from Population'!$A882,'Resin Fractions'!$A$24:$A$41,0),MATCH('Waste Estimate from Population'!E$1,'Resin Fractions'!$A$24:$I$24,0)))*(VLOOKUP($A882,'Waste Per Capita'!$A$3:$C$18,3,FALSE))*$C882</f>
        <v>6526.248327616443</v>
      </c>
      <c r="F882" s="75">
        <f>(INDEX('Resin Fractions'!$A$24:$I$41,MATCH('Waste Estimate from Population'!$A882,'Resin Fractions'!$A$24:$A$41,0),MATCH('Waste Estimate from Population'!F$1,'Resin Fractions'!$A$24:$I$24,0)))*(VLOOKUP($A882,'Waste Per Capita'!$A$3:$C$18,3,FALSE))*$C882</f>
        <v>8443.4868300057715</v>
      </c>
      <c r="G882" s="75">
        <f>(INDEX('Resin Fractions'!$A$24:$I$41,MATCH('Waste Estimate from Population'!$A882,'Resin Fractions'!$A$24:$A$41,0),MATCH('Waste Estimate from Population'!G$1,'Resin Fractions'!$A$24:$I$24,0)))*(VLOOKUP($A882,'Waste Per Capita'!$A$3:$C$18,3,FALSE))*$C882</f>
        <v>13952.295349270889</v>
      </c>
      <c r="H882" s="75">
        <f>(INDEX('Resin Fractions'!$A$24:$I$41,MATCH('Waste Estimate from Population'!$A882,'Resin Fractions'!$A$24:$A$41,0),MATCH('Waste Estimate from Population'!H$1,'Resin Fractions'!$A$24:$I$24,0)))*(VLOOKUP($A882,'Waste Per Capita'!$A$3:$C$18,3,FALSE))*$C882</f>
        <v>762.70403348000434</v>
      </c>
      <c r="I882" s="75">
        <f>(INDEX('Resin Fractions'!$A$24:$I$41,MATCH('Waste Estimate from Population'!$A882,'Resin Fractions'!$A$24:$A$41,0),MATCH('Waste Estimate from Population'!I$1,'Resin Fractions'!$A$24:$I$24,0)))*(VLOOKUP($A882,'Waste Per Capita'!$A$3:$C$18,3,FALSE))*$C882</f>
        <v>2213.8881131837766</v>
      </c>
      <c r="J882" s="75">
        <f>(INDEX('Resin Fractions'!$A$24:$I$41,MATCH('Waste Estimate from Population'!$A882,'Resin Fractions'!$A$24:$A$41,0),MATCH('Waste Estimate from Population'!J$1,'Resin Fractions'!$A$24:$I$24,0)))*(VLOOKUP($A882,'Waste Per Capita'!$A$3:$C$18,3,FALSE))*$C882</f>
        <v>4132.121636393621</v>
      </c>
      <c r="K882" s="75">
        <f>(INDEX('Resin Fractions'!$A$24:$I$41,MATCH('Waste Estimate from Population'!$A882,'Resin Fractions'!$A$24:$A$41,0),MATCH('Waste Estimate from Population'!K$1,'Resin Fractions'!$A$24:$I$24,0)))*(VLOOKUP($A882,'Waste Per Capita'!$A$3:$C$18,3,FALSE))*$C882</f>
        <v>39347.780491134457</v>
      </c>
    </row>
    <row r="883" spans="1:11" x14ac:dyDescent="0.2">
      <c r="A883" s="13">
        <v>2006</v>
      </c>
      <c r="B883" s="68" t="s">
        <v>138</v>
      </c>
      <c r="C883" s="72">
        <v>56506</v>
      </c>
      <c r="D883" s="75">
        <f>(INDEX('Resin Fractions'!$A$24:$I$41,MATCH('Waste Estimate from Population'!$A883,'Resin Fractions'!$A$24:$A$41,0),MATCH('Waste Estimate from Population'!D$1,'Resin Fractions'!$A$24:$I$24,0)))*(VLOOKUP($A883,'Waste Per Capita'!$A$3:$C$18,3,FALSE))*$C883</f>
        <v>454.66937282523099</v>
      </c>
      <c r="E883" s="75">
        <f>(INDEX('Resin Fractions'!$A$24:$I$41,MATCH('Waste Estimate from Population'!$A883,'Resin Fractions'!$A$24:$A$41,0),MATCH('Waste Estimate from Population'!E$1,'Resin Fractions'!$A$24:$I$24,0)))*(VLOOKUP($A883,'Waste Per Capita'!$A$3:$C$18,3,FALSE))*$C883</f>
        <v>894.55919503078246</v>
      </c>
      <c r="F883" s="75">
        <f>(INDEX('Resin Fractions'!$A$24:$I$41,MATCH('Waste Estimate from Population'!$A883,'Resin Fractions'!$A$24:$A$41,0),MATCH('Waste Estimate from Population'!F$1,'Resin Fractions'!$A$24:$I$24,0)))*(VLOOKUP($A883,'Waste Per Capita'!$A$3:$C$18,3,FALSE))*$C883</f>
        <v>1157.3569381264415</v>
      </c>
      <c r="G883" s="75">
        <f>(INDEX('Resin Fractions'!$A$24:$I$41,MATCH('Waste Estimate from Population'!$A883,'Resin Fractions'!$A$24:$A$41,0),MATCH('Waste Estimate from Population'!G$1,'Resin Fractions'!$A$24:$I$24,0)))*(VLOOKUP($A883,'Waste Per Capita'!$A$3:$C$18,3,FALSE))*$C883</f>
        <v>1912.4546707271775</v>
      </c>
      <c r="H883" s="75">
        <f>(INDEX('Resin Fractions'!$A$24:$I$41,MATCH('Waste Estimate from Population'!$A883,'Resin Fractions'!$A$24:$A$41,0),MATCH('Waste Estimate from Population'!H$1,'Resin Fractions'!$A$24:$I$24,0)))*(VLOOKUP($A883,'Waste Per Capita'!$A$3:$C$18,3,FALSE))*$C883</f>
        <v>104.54458242869093</v>
      </c>
      <c r="I883" s="75">
        <f>(INDEX('Resin Fractions'!$A$24:$I$41,MATCH('Waste Estimate from Population'!$A883,'Resin Fractions'!$A$24:$A$41,0),MATCH('Waste Estimate from Population'!I$1,'Resin Fractions'!$A$24:$I$24,0)))*(VLOOKUP($A883,'Waste Per Capita'!$A$3:$C$18,3,FALSE))*$C883</f>
        <v>303.459793283902</v>
      </c>
      <c r="J883" s="75">
        <f>(INDEX('Resin Fractions'!$A$24:$I$41,MATCH('Waste Estimate from Population'!$A883,'Resin Fractions'!$A$24:$A$41,0),MATCH('Waste Estimate from Population'!J$1,'Resin Fractions'!$A$24:$I$24,0)))*(VLOOKUP($A883,'Waste Per Capita'!$A$3:$C$18,3,FALSE))*$C883</f>
        <v>566.39392484956045</v>
      </c>
      <c r="K883" s="75">
        <f>(INDEX('Resin Fractions'!$A$24:$I$41,MATCH('Waste Estimate from Population'!$A883,'Resin Fractions'!$A$24:$A$41,0),MATCH('Waste Estimate from Population'!K$1,'Resin Fractions'!$A$24:$I$24,0)))*(VLOOKUP($A883,'Waste Per Capita'!$A$3:$C$18,3,FALSE))*$C883</f>
        <v>5393.4384772717858</v>
      </c>
    </row>
    <row r="884" spans="1:11" x14ac:dyDescent="0.2">
      <c r="A884" s="13">
        <v>2006</v>
      </c>
      <c r="B884" s="68" t="s">
        <v>139</v>
      </c>
      <c r="C884" s="72">
        <v>799049</v>
      </c>
      <c r="D884" s="75">
        <f>(INDEX('Resin Fractions'!$A$24:$I$41,MATCH('Waste Estimate from Population'!$A884,'Resin Fractions'!$A$24:$A$41,0),MATCH('Waste Estimate from Population'!D$1,'Resin Fractions'!$A$24:$I$24,0)))*(VLOOKUP($A884,'Waste Per Capita'!$A$3:$C$18,3,FALSE))*$C884</f>
        <v>6429.4607242881821</v>
      </c>
      <c r="E884" s="75">
        <f>(INDEX('Resin Fractions'!$A$24:$I$41,MATCH('Waste Estimate from Population'!$A884,'Resin Fractions'!$A$24:$A$41,0),MATCH('Waste Estimate from Population'!E$1,'Resin Fractions'!$A$24:$I$24,0)))*(VLOOKUP($A884,'Waste Per Capita'!$A$3:$C$18,3,FALSE))*$C884</f>
        <v>12649.924436876645</v>
      </c>
      <c r="F884" s="75">
        <f>(INDEX('Resin Fractions'!$A$24:$I$41,MATCH('Waste Estimate from Population'!$A884,'Resin Fractions'!$A$24:$A$41,0),MATCH('Waste Estimate from Population'!F$1,'Resin Fractions'!$A$24:$I$24,0)))*(VLOOKUP($A884,'Waste Per Capita'!$A$3:$C$18,3,FALSE))*$C884</f>
        <v>16366.136411230578</v>
      </c>
      <c r="G884" s="75">
        <f>(INDEX('Resin Fractions'!$A$24:$I$41,MATCH('Waste Estimate from Population'!$A884,'Resin Fractions'!$A$24:$A$41,0),MATCH('Waste Estimate from Population'!G$1,'Resin Fractions'!$A$24:$I$24,0)))*(VLOOKUP($A884,'Waste Per Capita'!$A$3:$C$18,3,FALSE))*$C884</f>
        <v>27043.942098005173</v>
      </c>
      <c r="H884" s="75">
        <f>(INDEX('Resin Fractions'!$A$24:$I$41,MATCH('Waste Estimate from Population'!$A884,'Resin Fractions'!$A$24:$A$41,0),MATCH('Waste Estimate from Population'!H$1,'Resin Fractions'!$A$24:$I$24,0)))*(VLOOKUP($A884,'Waste Per Capita'!$A$3:$C$18,3,FALSE))*$C884</f>
        <v>1478.3605996719475</v>
      </c>
      <c r="I884" s="75">
        <f>(INDEX('Resin Fractions'!$A$24:$I$41,MATCH('Waste Estimate from Population'!$A884,'Resin Fractions'!$A$24:$A$41,0),MATCH('Waste Estimate from Population'!I$1,'Resin Fractions'!$A$24:$I$24,0)))*(VLOOKUP($A884,'Waste Per Capita'!$A$3:$C$18,3,FALSE))*$C884</f>
        <v>4291.2123378704664</v>
      </c>
      <c r="J884" s="75">
        <f>(INDEX('Resin Fractions'!$A$24:$I$41,MATCH('Waste Estimate from Population'!$A884,'Resin Fractions'!$A$24:$A$41,0),MATCH('Waste Estimate from Population'!J$1,'Resin Fractions'!$A$24:$I$24,0)))*(VLOOKUP($A884,'Waste Per Capita'!$A$3:$C$18,3,FALSE))*$C884</f>
        <v>8009.3529759161229</v>
      </c>
      <c r="K884" s="75">
        <f>(INDEX('Resin Fractions'!$A$24:$I$41,MATCH('Waste Estimate from Population'!$A884,'Resin Fractions'!$A$24:$A$41,0),MATCH('Waste Estimate from Population'!K$1,'Resin Fractions'!$A$24:$I$24,0)))*(VLOOKUP($A884,'Waste Per Capita'!$A$3:$C$18,3,FALSE))*$C884</f>
        <v>76268.389583859112</v>
      </c>
    </row>
    <row r="885" spans="1:11" x14ac:dyDescent="0.2">
      <c r="A885" s="13">
        <v>2006</v>
      </c>
      <c r="B885" s="68" t="s">
        <v>140</v>
      </c>
      <c r="C885" s="72">
        <v>189078</v>
      </c>
      <c r="D885" s="75">
        <f>(INDEX('Resin Fractions'!$A$24:$I$41,MATCH('Waste Estimate from Population'!$A885,'Resin Fractions'!$A$24:$A$41,0),MATCH('Waste Estimate from Population'!D$1,'Resin Fractions'!$A$24:$I$24,0)))*(VLOOKUP($A885,'Waste Per Capita'!$A$3:$C$18,3,FALSE))*$C885</f>
        <v>1521.3955274669775</v>
      </c>
      <c r="E885" s="75">
        <f>(INDEX('Resin Fractions'!$A$24:$I$41,MATCH('Waste Estimate from Population'!$A885,'Resin Fractions'!$A$24:$A$41,0),MATCH('Waste Estimate from Population'!E$1,'Resin Fractions'!$A$24:$I$24,0)))*(VLOOKUP($A885,'Waste Per Capita'!$A$3:$C$18,3,FALSE))*$C885</f>
        <v>2993.3363444241368</v>
      </c>
      <c r="F885" s="75">
        <f>(INDEX('Resin Fractions'!$A$24:$I$41,MATCH('Waste Estimate from Population'!$A885,'Resin Fractions'!$A$24:$A$41,0),MATCH('Waste Estimate from Population'!F$1,'Resin Fractions'!$A$24:$I$24,0)))*(VLOOKUP($A885,'Waste Per Capita'!$A$3:$C$18,3,FALSE))*$C885</f>
        <v>3872.6990965042883</v>
      </c>
      <c r="G885" s="75">
        <f>(INDEX('Resin Fractions'!$A$24:$I$41,MATCH('Waste Estimate from Population'!$A885,'Resin Fractions'!$A$24:$A$41,0),MATCH('Waste Estimate from Population'!G$1,'Resin Fractions'!$A$24:$I$24,0)))*(VLOOKUP($A885,'Waste Per Capita'!$A$3:$C$18,3,FALSE))*$C885</f>
        <v>6399.375362470415</v>
      </c>
      <c r="H885" s="75">
        <f>(INDEX('Resin Fractions'!$A$24:$I$41,MATCH('Waste Estimate from Population'!$A885,'Resin Fractions'!$A$24:$A$41,0),MATCH('Waste Estimate from Population'!H$1,'Resin Fractions'!$A$24:$I$24,0)))*(VLOOKUP($A885,'Waste Per Capita'!$A$3:$C$18,3,FALSE))*$C885</f>
        <v>349.82268354603093</v>
      </c>
      <c r="I885" s="75">
        <f>(INDEX('Resin Fractions'!$A$24:$I$41,MATCH('Waste Estimate from Population'!$A885,'Resin Fractions'!$A$24:$A$41,0),MATCH('Waste Estimate from Population'!I$1,'Resin Fractions'!$A$24:$I$24,0)))*(VLOOKUP($A885,'Waste Per Capita'!$A$3:$C$18,3,FALSE))*$C885</f>
        <v>1015.4243937729377</v>
      </c>
      <c r="J885" s="75">
        <f>(INDEX('Resin Fractions'!$A$24:$I$41,MATCH('Waste Estimate from Population'!$A885,'Resin Fractions'!$A$24:$A$41,0),MATCH('Waste Estimate from Population'!J$1,'Resin Fractions'!$A$24:$I$24,0)))*(VLOOKUP($A885,'Waste Per Capita'!$A$3:$C$18,3,FALSE))*$C885</f>
        <v>1895.243523213556</v>
      </c>
      <c r="K885" s="75">
        <f>(INDEX('Resin Fractions'!$A$24:$I$41,MATCH('Waste Estimate from Population'!$A885,'Resin Fractions'!$A$24:$A$41,0),MATCH('Waste Estimate from Population'!K$1,'Resin Fractions'!$A$24:$I$24,0)))*(VLOOKUP($A885,'Waste Per Capita'!$A$3:$C$18,3,FALSE))*$C885</f>
        <v>18047.296931398341</v>
      </c>
    </row>
    <row r="886" spans="1:11" x14ac:dyDescent="0.2">
      <c r="A886" s="13">
        <v>2006</v>
      </c>
      <c r="B886" s="68" t="s">
        <v>141</v>
      </c>
      <c r="C886" s="72">
        <v>68464</v>
      </c>
      <c r="D886" s="75">
        <f>(INDEX('Resin Fractions'!$A$24:$I$41,MATCH('Waste Estimate from Population'!$A886,'Resin Fractions'!$A$24:$A$41,0),MATCH('Waste Estimate from Population'!D$1,'Resin Fractions'!$A$24:$I$24,0)))*(VLOOKUP($A886,'Waste Per Capita'!$A$3:$C$18,3,FALSE))*$C886</f>
        <v>550.88811703370641</v>
      </c>
      <c r="E886" s="75">
        <f>(INDEX('Resin Fractions'!$A$24:$I$41,MATCH('Waste Estimate from Population'!$A886,'Resin Fractions'!$A$24:$A$41,0),MATCH('Waste Estimate from Population'!E$1,'Resin Fractions'!$A$24:$I$24,0)))*(VLOOKUP($A886,'Waste Per Capita'!$A$3:$C$18,3,FALSE))*$C886</f>
        <v>1083.8689825609226</v>
      </c>
      <c r="F886" s="75">
        <f>(INDEX('Resin Fractions'!$A$24:$I$41,MATCH('Waste Estimate from Population'!$A886,'Resin Fractions'!$A$24:$A$41,0),MATCH('Waste Estimate from Population'!F$1,'Resin Fractions'!$A$24:$I$24,0)))*(VLOOKUP($A886,'Waste Per Capita'!$A$3:$C$18,3,FALSE))*$C886</f>
        <v>1402.2809155114271</v>
      </c>
      <c r="G886" s="75">
        <f>(INDEX('Resin Fractions'!$A$24:$I$41,MATCH('Waste Estimate from Population'!$A886,'Resin Fractions'!$A$24:$A$41,0),MATCH('Waste Estimate from Population'!G$1,'Resin Fractions'!$A$24:$I$24,0)))*(VLOOKUP($A886,'Waste Per Capita'!$A$3:$C$18,3,FALSE))*$C886</f>
        <v>2317.1751066553193</v>
      </c>
      <c r="H886" s="75">
        <f>(INDEX('Resin Fractions'!$A$24:$I$41,MATCH('Waste Estimate from Population'!$A886,'Resin Fractions'!$A$24:$A$41,0),MATCH('Waste Estimate from Population'!H$1,'Resin Fractions'!$A$24:$I$24,0)))*(VLOOKUP($A886,'Waste Per Capita'!$A$3:$C$18,3,FALSE))*$C886</f>
        <v>126.66867751031565</v>
      </c>
      <c r="I886" s="75">
        <f>(INDEX('Resin Fractions'!$A$24:$I$41,MATCH('Waste Estimate from Population'!$A886,'Resin Fractions'!$A$24:$A$41,0),MATCH('Waste Estimate from Population'!I$1,'Resin Fractions'!$A$24:$I$24,0)))*(VLOOKUP($A886,'Waste Per Capita'!$A$3:$C$18,3,FALSE))*$C886</f>
        <v>367.67903032225013</v>
      </c>
      <c r="J886" s="75">
        <f>(INDEX('Resin Fractions'!$A$24:$I$41,MATCH('Waste Estimate from Population'!$A886,'Resin Fractions'!$A$24:$A$41,0),MATCH('Waste Estimate from Population'!J$1,'Resin Fractions'!$A$24:$I$24,0)))*(VLOOKUP($A886,'Waste Per Capita'!$A$3:$C$18,3,FALSE))*$C886</f>
        <v>686.25621475419086</v>
      </c>
      <c r="K886" s="75">
        <f>(INDEX('Resin Fractions'!$A$24:$I$41,MATCH('Waste Estimate from Population'!$A886,'Resin Fractions'!$A$24:$A$41,0),MATCH('Waste Estimate from Population'!K$1,'Resin Fractions'!$A$24:$I$24,0)))*(VLOOKUP($A886,'Waste Per Capita'!$A$3:$C$18,3,FALSE))*$C886</f>
        <v>6534.8170443481322</v>
      </c>
    </row>
    <row r="887" spans="1:11" x14ac:dyDescent="0.2">
      <c r="A887" s="13">
        <v>2006</v>
      </c>
      <c r="B887" s="68" t="s">
        <v>142</v>
      </c>
      <c r="C887" s="73">
        <v>36116202</v>
      </c>
      <c r="D887" s="75">
        <f>(INDEX('Resin Fractions'!$A$24:$I$41,MATCH('Waste Estimate from Population'!$A887,'Resin Fractions'!$A$24:$A$41,0),MATCH('Waste Estimate from Population'!D$1,'Resin Fractions'!$A$24:$I$24,0)))*(VLOOKUP($A887,'Waste Per Capita'!$A$3:$C$18,3,FALSE))*$C887</f>
        <v>290605.08463117818</v>
      </c>
      <c r="E887" s="75">
        <f>(INDEX('Resin Fractions'!$A$24:$I$41,MATCH('Waste Estimate from Population'!$A887,'Resin Fractions'!$A$24:$A$41,0),MATCH('Waste Estimate from Population'!E$1,'Resin Fractions'!$A$24:$I$24,0)))*(VLOOKUP($A887,'Waste Per Capita'!$A$3:$C$18,3,FALSE))*$C887</f>
        <v>571763.71692721371</v>
      </c>
      <c r="F887" s="75">
        <f>(INDEX('Resin Fractions'!$A$24:$I$41,MATCH('Waste Estimate from Population'!$A887,'Resin Fractions'!$A$24:$A$41,0),MATCH('Waste Estimate from Population'!F$1,'Resin Fractions'!$A$24:$I$24,0)))*(VLOOKUP($A887,'Waste Per Capita'!$A$3:$C$18,3,FALSE))*$C887</f>
        <v>739732.71800297429</v>
      </c>
      <c r="G887" s="75">
        <f>(INDEX('Resin Fractions'!$A$24:$I$41,MATCH('Waste Estimate from Population'!$A887,'Resin Fractions'!$A$24:$A$41,0),MATCH('Waste Estimate from Population'!G$1,'Resin Fractions'!$A$24:$I$24,0)))*(VLOOKUP($A887,'Waste Per Capita'!$A$3:$C$18,3,FALSE))*$C887</f>
        <v>1222358.6734829261</v>
      </c>
      <c r="H887" s="75">
        <f>(INDEX('Resin Fractions'!$A$24:$I$41,MATCH('Waste Estimate from Population'!$A887,'Resin Fractions'!$A$24:$A$41,0),MATCH('Waste Estimate from Population'!H$1,'Resin Fractions'!$A$24:$I$24,0)))*(VLOOKUP($A887,'Waste Per Capita'!$A$3:$C$18,3,FALSE))*$C887</f>
        <v>66820.395303158119</v>
      </c>
      <c r="I887" s="75">
        <f>(INDEX('Resin Fractions'!$A$24:$I$41,MATCH('Waste Estimate from Population'!$A887,'Resin Fractions'!$A$24:$A$41,0),MATCH('Waste Estimate from Population'!I$1,'Resin Fractions'!$A$24:$I$24,0)))*(VLOOKUP($A887,'Waste Per Capita'!$A$3:$C$18,3,FALSE))*$C887</f>
        <v>193958.43261104391</v>
      </c>
      <c r="J887" s="75">
        <f>(INDEX('Resin Fractions'!$A$24:$I$41,MATCH('Waste Estimate from Population'!$A887,'Resin Fractions'!$A$24:$A$41,0),MATCH('Waste Estimate from Population'!J$1,'Resin Fractions'!$A$24:$I$24,0)))*(VLOOKUP($A887,'Waste Per Capita'!$A$3:$C$18,3,FALSE))*$C887</f>
        <v>362014.60732381599</v>
      </c>
      <c r="K887" s="75">
        <f>(INDEX('Resin Fractions'!$A$24:$I$41,MATCH('Waste Estimate from Population'!$A887,'Resin Fractions'!$A$24:$A$41,0),MATCH('Waste Estimate from Population'!K$1,'Resin Fractions'!$A$24:$I$24,0)))*(VLOOKUP($A887,'Waste Per Capita'!$A$3:$C$18,3,FALSE))*$C887</f>
        <v>3447253.6282823104</v>
      </c>
    </row>
    <row r="888" spans="1:11" x14ac:dyDescent="0.2">
      <c r="A888" s="13">
        <v>2005</v>
      </c>
      <c r="B888" s="68" t="s">
        <v>84</v>
      </c>
      <c r="C888" s="72">
        <v>1462736</v>
      </c>
      <c r="D888" s="75">
        <f>(INDEX('Resin Fractions'!$A$24:$I$41,MATCH('Waste Estimate from Population'!$A888,'Resin Fractions'!$A$24:$A$41,0),MATCH('Waste Estimate from Population'!D$1,'Resin Fractions'!$A$24:$I$24,0)))*(VLOOKUP($A888,'Waste Per Capita'!$A$3:$C$18,3,FALSE))*$C888</f>
        <v>11751.978322836634</v>
      </c>
      <c r="E888" s="75">
        <f>(INDEX('Resin Fractions'!$A$24:$I$41,MATCH('Waste Estimate from Population'!$A888,'Resin Fractions'!$A$24:$A$41,0),MATCH('Waste Estimate from Population'!E$1,'Resin Fractions'!$A$24:$I$24,0)))*(VLOOKUP($A888,'Waste Per Capita'!$A$3:$C$18,3,FALSE))*$C888</f>
        <v>23631.047848659327</v>
      </c>
      <c r="F888" s="75">
        <f>(INDEX('Resin Fractions'!$A$24:$I$41,MATCH('Waste Estimate from Population'!$A888,'Resin Fractions'!$A$24:$A$41,0),MATCH('Waste Estimate from Population'!F$1,'Resin Fractions'!$A$24:$I$24,0)))*(VLOOKUP($A888,'Waste Per Capita'!$A$3:$C$18,3,FALSE))*$C888</f>
        <v>29512.621570697684</v>
      </c>
      <c r="G888" s="75">
        <f>(INDEX('Resin Fractions'!$A$24:$I$41,MATCH('Waste Estimate from Population'!$A888,'Resin Fractions'!$A$24:$A$41,0),MATCH('Waste Estimate from Population'!G$1,'Resin Fractions'!$A$24:$I$24,0)))*(VLOOKUP($A888,'Waste Per Capita'!$A$3:$C$18,3,FALSE))*$C888</f>
        <v>51326.183248850255</v>
      </c>
      <c r="H888" s="75">
        <f>(INDEX('Resin Fractions'!$A$24:$I$41,MATCH('Waste Estimate from Population'!$A888,'Resin Fractions'!$A$24:$A$41,0),MATCH('Waste Estimate from Population'!H$1,'Resin Fractions'!$A$24:$I$24,0)))*(VLOOKUP($A888,'Waste Per Capita'!$A$3:$C$18,3,FALSE))*$C888</f>
        <v>2677.4929223996683</v>
      </c>
      <c r="I888" s="75">
        <f>(INDEX('Resin Fractions'!$A$24:$I$41,MATCH('Waste Estimate from Population'!$A888,'Resin Fractions'!$A$24:$A$41,0),MATCH('Waste Estimate from Population'!I$1,'Resin Fractions'!$A$24:$I$24,0)))*(VLOOKUP($A888,'Waste Per Capita'!$A$3:$C$18,3,FALSE))*$C888</f>
        <v>7802.6999434973131</v>
      </c>
      <c r="J888" s="75">
        <f>(INDEX('Resin Fractions'!$A$24:$I$41,MATCH('Waste Estimate from Population'!$A888,'Resin Fractions'!$A$24:$A$41,0),MATCH('Waste Estimate from Population'!J$1,'Resin Fractions'!$A$24:$I$24,0)))*(VLOOKUP($A888,'Waste Per Capita'!$A$3:$C$18,3,FALSE))*$C888</f>
        <v>13889.934394643284</v>
      </c>
      <c r="K888" s="75">
        <f>(INDEX('Resin Fractions'!$A$24:$I$41,MATCH('Waste Estimate from Population'!$A888,'Resin Fractions'!$A$24:$A$41,0),MATCH('Waste Estimate from Population'!K$1,'Resin Fractions'!$A$24:$I$24,0)))*(VLOOKUP($A888,'Waste Per Capita'!$A$3:$C$18,3,FALSE))*$C888</f>
        <v>140591.95825158418</v>
      </c>
    </row>
    <row r="889" spans="1:11" x14ac:dyDescent="0.2">
      <c r="A889" s="13">
        <v>2005</v>
      </c>
      <c r="B889" s="68" t="s">
        <v>85</v>
      </c>
      <c r="C889" s="72">
        <v>1237</v>
      </c>
      <c r="D889" s="75">
        <f>(INDEX('Resin Fractions'!$A$24:$I$41,MATCH('Waste Estimate from Population'!$A889,'Resin Fractions'!$A$24:$A$41,0),MATCH('Waste Estimate from Population'!D$1,'Resin Fractions'!$A$24:$I$24,0)))*(VLOOKUP($A889,'Waste Per Capita'!$A$3:$C$18,3,FALSE))*$C889</f>
        <v>9.9383601588727686</v>
      </c>
      <c r="E889" s="75">
        <f>(INDEX('Resin Fractions'!$A$24:$I$41,MATCH('Waste Estimate from Population'!$A889,'Resin Fractions'!$A$24:$A$41,0),MATCH('Waste Estimate from Population'!E$1,'Resin Fractions'!$A$24:$I$24,0)))*(VLOOKUP($A889,'Waste Per Capita'!$A$3:$C$18,3,FALSE))*$C889</f>
        <v>19.984198234535548</v>
      </c>
      <c r="F889" s="75">
        <f>(INDEX('Resin Fractions'!$A$24:$I$41,MATCH('Waste Estimate from Population'!$A889,'Resin Fractions'!$A$24:$A$41,0),MATCH('Waste Estimate from Population'!F$1,'Resin Fractions'!$A$24:$I$24,0)))*(VLOOKUP($A889,'Waste Per Capita'!$A$3:$C$18,3,FALSE))*$C889</f>
        <v>24.958101040073558</v>
      </c>
      <c r="G889" s="75">
        <f>(INDEX('Resin Fractions'!$A$24:$I$41,MATCH('Waste Estimate from Population'!$A889,'Resin Fractions'!$A$24:$A$41,0),MATCH('Waste Estimate from Population'!G$1,'Resin Fractions'!$A$24:$I$24,0)))*(VLOOKUP($A889,'Waste Per Capita'!$A$3:$C$18,3,FALSE))*$C889</f>
        <v>43.405295746346411</v>
      </c>
      <c r="H889" s="75">
        <f>(INDEX('Resin Fractions'!$A$24:$I$41,MATCH('Waste Estimate from Population'!$A889,'Resin Fractions'!$A$24:$A$41,0),MATCH('Waste Estimate from Population'!H$1,'Resin Fractions'!$A$24:$I$24,0)))*(VLOOKUP($A889,'Waste Per Capita'!$A$3:$C$18,3,FALSE))*$C889</f>
        <v>2.26429016925022</v>
      </c>
      <c r="I889" s="75">
        <f>(INDEX('Resin Fractions'!$A$24:$I$41,MATCH('Waste Estimate from Population'!$A889,'Resin Fractions'!$A$24:$A$41,0),MATCH('Waste Estimate from Population'!I$1,'Resin Fractions'!$A$24:$I$24,0)))*(VLOOKUP($A889,'Waste Per Capita'!$A$3:$C$18,3,FALSE))*$C889</f>
        <v>6.5985521858395337</v>
      </c>
      <c r="J889" s="75">
        <f>(INDEX('Resin Fractions'!$A$24:$I$41,MATCH('Waste Estimate from Population'!$A889,'Resin Fractions'!$A$24:$A$41,0),MATCH('Waste Estimate from Population'!J$1,'Resin Fractions'!$A$24:$I$24,0)))*(VLOOKUP($A889,'Waste Per Capita'!$A$3:$C$18,3,FALSE))*$C889</f>
        <v>11.746377231553568</v>
      </c>
      <c r="K889" s="75">
        <f>(INDEX('Resin Fractions'!$A$24:$I$41,MATCH('Waste Estimate from Population'!$A889,'Resin Fractions'!$A$24:$A$41,0),MATCH('Waste Estimate from Population'!K$1,'Resin Fractions'!$A$24:$I$24,0)))*(VLOOKUP($A889,'Waste Per Capita'!$A$3:$C$18,3,FALSE))*$C889</f>
        <v>118.89517476647161</v>
      </c>
    </row>
    <row r="890" spans="1:11" x14ac:dyDescent="0.2">
      <c r="A890" s="13">
        <v>2005</v>
      </c>
      <c r="B890" s="68" t="s">
        <v>86</v>
      </c>
      <c r="C890" s="72">
        <v>37434</v>
      </c>
      <c r="D890" s="75">
        <f>(INDEX('Resin Fractions'!$A$24:$I$41,MATCH('Waste Estimate from Population'!$A890,'Resin Fractions'!$A$24:$A$41,0),MATCH('Waste Estimate from Population'!D$1,'Resin Fractions'!$A$24:$I$24,0)))*(VLOOKUP($A890,'Waste Per Capita'!$A$3:$C$18,3,FALSE))*$C890</f>
        <v>300.75389990884656</v>
      </c>
      <c r="E890" s="75">
        <f>(INDEX('Resin Fractions'!$A$24:$I$41,MATCH('Waste Estimate from Population'!$A890,'Resin Fractions'!$A$24:$A$41,0),MATCH('Waste Estimate from Population'!E$1,'Resin Fractions'!$A$24:$I$24,0)))*(VLOOKUP($A890,'Waste Per Capita'!$A$3:$C$18,3,FALSE))*$C890</f>
        <v>604.76028836831335</v>
      </c>
      <c r="F890" s="75">
        <f>(INDEX('Resin Fractions'!$A$24:$I$41,MATCH('Waste Estimate from Population'!$A890,'Resin Fractions'!$A$24:$A$41,0),MATCH('Waste Estimate from Population'!F$1,'Resin Fractions'!$A$24:$I$24,0)))*(VLOOKUP($A890,'Waste Per Capita'!$A$3:$C$18,3,FALSE))*$C890</f>
        <v>755.28015710114278</v>
      </c>
      <c r="G890" s="75">
        <f>(INDEX('Resin Fractions'!$A$24:$I$41,MATCH('Waste Estimate from Population'!$A890,'Resin Fractions'!$A$24:$A$41,0),MATCH('Waste Estimate from Population'!G$1,'Resin Fractions'!$A$24:$I$24,0)))*(VLOOKUP($A890,'Waste Per Capita'!$A$3:$C$18,3,FALSE))*$C890</f>
        <v>1313.5277614945282</v>
      </c>
      <c r="H890" s="75">
        <f>(INDEX('Resin Fractions'!$A$24:$I$41,MATCH('Waste Estimate from Population'!$A890,'Resin Fractions'!$A$24:$A$41,0),MATCH('Waste Estimate from Population'!H$1,'Resin Fractions'!$A$24:$I$24,0)))*(VLOOKUP($A890,'Waste Per Capita'!$A$3:$C$18,3,FALSE))*$C890</f>
        <v>68.521777037762917</v>
      </c>
      <c r="I890" s="75">
        <f>(INDEX('Resin Fractions'!$A$24:$I$41,MATCH('Waste Estimate from Population'!$A890,'Resin Fractions'!$A$24:$A$41,0),MATCH('Waste Estimate from Population'!I$1,'Resin Fractions'!$A$24:$I$24,0)))*(VLOOKUP($A890,'Waste Per Capita'!$A$3:$C$18,3,FALSE))*$C890</f>
        <v>199.68488482192168</v>
      </c>
      <c r="J890" s="75">
        <f>(INDEX('Resin Fractions'!$A$24:$I$41,MATCH('Waste Estimate from Population'!$A890,'Resin Fractions'!$A$24:$A$41,0),MATCH('Waste Estimate from Population'!J$1,'Resin Fractions'!$A$24:$I$24,0)))*(VLOOKUP($A890,'Waste Per Capita'!$A$3:$C$18,3,FALSE))*$C890</f>
        <v>355.46797517055478</v>
      </c>
      <c r="K890" s="75">
        <f>(INDEX('Resin Fractions'!$A$24:$I$41,MATCH('Waste Estimate from Population'!$A890,'Resin Fractions'!$A$24:$A$41,0),MATCH('Waste Estimate from Population'!K$1,'Resin Fractions'!$A$24:$I$24,0)))*(VLOOKUP($A890,'Waste Per Capita'!$A$3:$C$18,3,FALSE))*$C890</f>
        <v>3597.9967439030706</v>
      </c>
    </row>
    <row r="891" spans="1:11" x14ac:dyDescent="0.2">
      <c r="A891" s="13">
        <v>2005</v>
      </c>
      <c r="B891" s="68" t="s">
        <v>87</v>
      </c>
      <c r="C891" s="72">
        <v>212955</v>
      </c>
      <c r="D891" s="75">
        <f>(INDEX('Resin Fractions'!$A$24:$I$41,MATCH('Waste Estimate from Population'!$A891,'Resin Fractions'!$A$24:$A$41,0),MATCH('Waste Estimate from Population'!D$1,'Resin Fractions'!$A$24:$I$24,0)))*(VLOOKUP($A891,'Waste Per Capita'!$A$3:$C$18,3,FALSE))*$C891</f>
        <v>1710.9324879812048</v>
      </c>
      <c r="E891" s="75">
        <f>(INDEX('Resin Fractions'!$A$24:$I$41,MATCH('Waste Estimate from Population'!$A891,'Resin Fractions'!$A$24:$A$41,0),MATCH('Waste Estimate from Population'!E$1,'Resin Fractions'!$A$24:$I$24,0)))*(VLOOKUP($A891,'Waste Per Capita'!$A$3:$C$18,3,FALSE))*$C891</f>
        <v>3440.3677728662228</v>
      </c>
      <c r="F891" s="75">
        <f>(INDEX('Resin Fractions'!$A$24:$I$41,MATCH('Waste Estimate from Population'!$A891,'Resin Fractions'!$A$24:$A$41,0),MATCH('Waste Estimate from Population'!F$1,'Resin Fractions'!$A$24:$I$24,0)))*(VLOOKUP($A891,'Waste Per Capita'!$A$3:$C$18,3,FALSE))*$C891</f>
        <v>4296.6470549627038</v>
      </c>
      <c r="G891" s="75">
        <f>(INDEX('Resin Fractions'!$A$24:$I$41,MATCH('Waste Estimate from Population'!$A891,'Resin Fractions'!$A$24:$A$41,0),MATCH('Waste Estimate from Population'!G$1,'Resin Fractions'!$A$24:$I$24,0)))*(VLOOKUP($A891,'Waste Per Capita'!$A$3:$C$18,3,FALSE))*$C891</f>
        <v>7472.4128986767992</v>
      </c>
      <c r="H891" s="75">
        <f>(INDEX('Resin Fractions'!$A$24:$I$41,MATCH('Waste Estimate from Population'!$A891,'Resin Fractions'!$A$24:$A$41,0),MATCH('Waste Estimate from Population'!H$1,'Resin Fractions'!$A$24:$I$24,0)))*(VLOOKUP($A891,'Waste Per Capita'!$A$3:$C$18,3,FALSE))*$C891</f>
        <v>389.80752869254695</v>
      </c>
      <c r="I891" s="75">
        <f>(INDEX('Resin Fractions'!$A$24:$I$41,MATCH('Waste Estimate from Population'!$A891,'Resin Fractions'!$A$24:$A$41,0),MATCH('Waste Estimate from Population'!I$1,'Resin Fractions'!$A$24:$I$24,0)))*(VLOOKUP($A891,'Waste Per Capita'!$A$3:$C$18,3,FALSE))*$C891</f>
        <v>1135.9698308289878</v>
      </c>
      <c r="J891" s="75">
        <f>(INDEX('Resin Fractions'!$A$24:$I$41,MATCH('Waste Estimate from Population'!$A891,'Resin Fractions'!$A$24:$A$41,0),MATCH('Waste Estimate from Population'!J$1,'Resin Fractions'!$A$24:$I$24,0)))*(VLOOKUP($A891,'Waste Per Capita'!$A$3:$C$18,3,FALSE))*$C891</f>
        <v>2022.1905928419485</v>
      </c>
      <c r="K891" s="75">
        <f>(INDEX('Resin Fractions'!$A$24:$I$41,MATCH('Waste Estimate from Population'!$A891,'Resin Fractions'!$A$24:$A$41,0),MATCH('Waste Estimate from Population'!K$1,'Resin Fractions'!$A$24:$I$24,0)))*(VLOOKUP($A891,'Waste Per Capita'!$A$3:$C$18,3,FALSE))*$C891</f>
        <v>20468.328166850413</v>
      </c>
    </row>
    <row r="892" spans="1:11" x14ac:dyDescent="0.2">
      <c r="A892" s="13">
        <v>2005</v>
      </c>
      <c r="B892" s="68" t="s">
        <v>88</v>
      </c>
      <c r="C892" s="72">
        <v>44348</v>
      </c>
      <c r="D892" s="75">
        <f>(INDEX('Resin Fractions'!$A$24:$I$41,MATCH('Waste Estimate from Population'!$A892,'Resin Fractions'!$A$24:$A$41,0),MATCH('Waste Estimate from Population'!D$1,'Resin Fractions'!$A$24:$I$24,0)))*(VLOOKUP($A892,'Waste Per Capita'!$A$3:$C$18,3,FALSE))*$C892</f>
        <v>356.30266477420332</v>
      </c>
      <c r="E892" s="75">
        <f>(INDEX('Resin Fractions'!$A$24:$I$41,MATCH('Waste Estimate from Population'!$A892,'Resin Fractions'!$A$24:$A$41,0),MATCH('Waste Estimate from Population'!E$1,'Resin Fractions'!$A$24:$I$24,0)))*(VLOOKUP($A892,'Waste Per Capita'!$A$3:$C$18,3,FALSE))*$C892</f>
        <v>716.45854753854678</v>
      </c>
      <c r="F892" s="75">
        <f>(INDEX('Resin Fractions'!$A$24:$I$41,MATCH('Waste Estimate from Population'!$A892,'Resin Fractions'!$A$24:$A$41,0),MATCH('Waste Estimate from Population'!F$1,'Resin Fractions'!$A$24:$I$24,0)))*(VLOOKUP($A892,'Waste Per Capita'!$A$3:$C$18,3,FALSE))*$C892</f>
        <v>894.77919557411656</v>
      </c>
      <c r="G892" s="75">
        <f>(INDEX('Resin Fractions'!$A$24:$I$41,MATCH('Waste Estimate from Population'!$A892,'Resin Fractions'!$A$24:$A$41,0),MATCH('Waste Estimate from Population'!G$1,'Resin Fractions'!$A$24:$I$24,0)))*(VLOOKUP($A892,'Waste Per Capita'!$A$3:$C$18,3,FALSE))*$C892</f>
        <v>1556.1342407105665</v>
      </c>
      <c r="H892" s="75">
        <f>(INDEX('Resin Fractions'!$A$24:$I$41,MATCH('Waste Estimate from Population'!$A892,'Resin Fractions'!$A$24:$A$41,0),MATCH('Waste Estimate from Population'!H$1,'Resin Fractions'!$A$24:$I$24,0)))*(VLOOKUP($A892,'Waste Per Capita'!$A$3:$C$18,3,FALSE))*$C892</f>
        <v>81.177639794590746</v>
      </c>
      <c r="I892" s="75">
        <f>(INDEX('Resin Fractions'!$A$24:$I$41,MATCH('Waste Estimate from Population'!$A892,'Resin Fractions'!$A$24:$A$41,0),MATCH('Waste Estimate from Population'!I$1,'Resin Fractions'!$A$24:$I$24,0)))*(VLOOKUP($A892,'Waste Per Capita'!$A$3:$C$18,3,FALSE))*$C892</f>
        <v>236.56636405627458</v>
      </c>
      <c r="J892" s="75">
        <f>(INDEX('Resin Fractions'!$A$24:$I$41,MATCH('Waste Estimate from Population'!$A892,'Resin Fractions'!$A$24:$A$41,0),MATCH('Waste Estimate from Population'!J$1,'Resin Fractions'!$A$24:$I$24,0)))*(VLOOKUP($A892,'Waste Per Capita'!$A$3:$C$18,3,FALSE))*$C892</f>
        <v>421.12234233220505</v>
      </c>
      <c r="K892" s="75">
        <f>(INDEX('Resin Fractions'!$A$24:$I$41,MATCH('Waste Estimate from Population'!$A892,'Resin Fractions'!$A$24:$A$41,0),MATCH('Waste Estimate from Population'!K$1,'Resin Fractions'!$A$24:$I$24,0)))*(VLOOKUP($A892,'Waste Per Capita'!$A$3:$C$18,3,FALSE))*$C892</f>
        <v>4262.5409947805038</v>
      </c>
    </row>
    <row r="893" spans="1:11" x14ac:dyDescent="0.2">
      <c r="A893" s="13">
        <v>2005</v>
      </c>
      <c r="B893" s="68" t="s">
        <v>89</v>
      </c>
      <c r="C893" s="72">
        <v>20374</v>
      </c>
      <c r="D893" s="75">
        <f>(INDEX('Resin Fractions'!$A$24:$I$41,MATCH('Waste Estimate from Population'!$A893,'Resin Fractions'!$A$24:$A$41,0),MATCH('Waste Estimate from Population'!D$1,'Resin Fractions'!$A$24:$I$24,0)))*(VLOOKUP($A893,'Waste Per Capita'!$A$3:$C$18,3,FALSE))*$C893</f>
        <v>163.68969270563764</v>
      </c>
      <c r="E893" s="75">
        <f>(INDEX('Resin Fractions'!$A$24:$I$41,MATCH('Waste Estimate from Population'!$A893,'Resin Fractions'!$A$24:$A$41,0),MATCH('Waste Estimate from Population'!E$1,'Resin Fractions'!$A$24:$I$24,0)))*(VLOOKUP($A893,'Waste Per Capita'!$A$3:$C$18,3,FALSE))*$C893</f>
        <v>329.14959970123465</v>
      </c>
      <c r="F893" s="75">
        <f>(INDEX('Resin Fractions'!$A$24:$I$41,MATCH('Waste Estimate from Population'!$A893,'Resin Fractions'!$A$24:$A$41,0),MATCH('Waste Estimate from Population'!F$1,'Resin Fractions'!$A$24:$I$24,0)))*(VLOOKUP($A893,'Waste Per Capita'!$A$3:$C$18,3,FALSE))*$C893</f>
        <v>411.07223168185828</v>
      </c>
      <c r="G893" s="75">
        <f>(INDEX('Resin Fractions'!$A$24:$I$41,MATCH('Waste Estimate from Population'!$A893,'Resin Fractions'!$A$24:$A$41,0),MATCH('Waste Estimate from Population'!G$1,'Resin Fractions'!$A$24:$I$24,0)))*(VLOOKUP($A893,'Waste Per Capita'!$A$3:$C$18,3,FALSE))*$C893</f>
        <v>714.90662533230545</v>
      </c>
      <c r="H893" s="75">
        <f>(INDEX('Resin Fractions'!$A$24:$I$41,MATCH('Waste Estimate from Population'!$A893,'Resin Fractions'!$A$24:$A$41,0),MATCH('Waste Estimate from Population'!H$1,'Resin Fractions'!$A$24:$I$24,0)))*(VLOOKUP($A893,'Waste Per Capita'!$A$3:$C$18,3,FALSE))*$C893</f>
        <v>37.293975673649136</v>
      </c>
      <c r="I893" s="75">
        <f>(INDEX('Resin Fractions'!$A$24:$I$41,MATCH('Waste Estimate from Population'!$A893,'Resin Fractions'!$A$24:$A$41,0),MATCH('Waste Estimate from Population'!I$1,'Resin Fractions'!$A$24:$I$24,0)))*(VLOOKUP($A893,'Waste Per Capita'!$A$3:$C$18,3,FALSE))*$C893</f>
        <v>108.68140843516142</v>
      </c>
      <c r="J893" s="75">
        <f>(INDEX('Resin Fractions'!$A$24:$I$41,MATCH('Waste Estimate from Population'!$A893,'Resin Fractions'!$A$24:$A$41,0),MATCH('Waste Estimate from Population'!J$1,'Resin Fractions'!$A$24:$I$24,0)))*(VLOOKUP($A893,'Waste Per Capita'!$A$3:$C$18,3,FALSE))*$C893</f>
        <v>193.46862547750396</v>
      </c>
      <c r="K893" s="75">
        <f>(INDEX('Resin Fractions'!$A$24:$I$41,MATCH('Waste Estimate from Population'!$A893,'Resin Fractions'!$A$24:$A$41,0),MATCH('Waste Estimate from Population'!K$1,'Resin Fractions'!$A$24:$I$24,0)))*(VLOOKUP($A893,'Waste Per Capita'!$A$3:$C$18,3,FALSE))*$C893</f>
        <v>1958.2621590073504</v>
      </c>
    </row>
    <row r="894" spans="1:11" x14ac:dyDescent="0.2">
      <c r="A894" s="13">
        <v>2005</v>
      </c>
      <c r="B894" s="68" t="s">
        <v>90</v>
      </c>
      <c r="C894" s="72">
        <v>1001216</v>
      </c>
      <c r="D894" s="75">
        <f>(INDEX('Resin Fractions'!$A$24:$I$41,MATCH('Waste Estimate from Population'!$A894,'Resin Fractions'!$A$24:$A$41,0),MATCH('Waste Estimate from Population'!D$1,'Resin Fractions'!$A$24:$I$24,0)))*(VLOOKUP($A894,'Waste Per Capita'!$A$3:$C$18,3,FALSE))*$C894</f>
        <v>8044.0139085092624</v>
      </c>
      <c r="E894" s="75">
        <f>(INDEX('Resin Fractions'!$A$24:$I$41,MATCH('Waste Estimate from Population'!$A894,'Resin Fractions'!$A$24:$A$41,0),MATCH('Waste Estimate from Population'!E$1,'Resin Fractions'!$A$24:$I$24,0)))*(VLOOKUP($A894,'Waste Per Capita'!$A$3:$C$18,3,FALSE))*$C894</f>
        <v>16175.019417614181</v>
      </c>
      <c r="F894" s="75">
        <f>(INDEX('Resin Fractions'!$A$24:$I$41,MATCH('Waste Estimate from Population'!$A894,'Resin Fractions'!$A$24:$A$41,0),MATCH('Waste Estimate from Population'!F$1,'Resin Fractions'!$A$24:$I$24,0)))*(VLOOKUP($A894,'Waste Per Capita'!$A$3:$C$18,3,FALSE))*$C894</f>
        <v>20200.848901324403</v>
      </c>
      <c r="G894" s="75">
        <f>(INDEX('Resin Fractions'!$A$24:$I$41,MATCH('Waste Estimate from Population'!$A894,'Resin Fractions'!$A$24:$A$41,0),MATCH('Waste Estimate from Population'!G$1,'Resin Fractions'!$A$24:$I$24,0)))*(VLOOKUP($A894,'Waste Per Capita'!$A$3:$C$18,3,FALSE))*$C894</f>
        <v>35131.832324958748</v>
      </c>
      <c r="H894" s="75">
        <f>(INDEX('Resin Fractions'!$A$24:$I$41,MATCH('Waste Estimate from Population'!$A894,'Resin Fractions'!$A$24:$A$41,0),MATCH('Waste Estimate from Population'!H$1,'Resin Fractions'!$A$24:$I$24,0)))*(VLOOKUP($A894,'Waste Per Capita'!$A$3:$C$18,3,FALSE))*$C894</f>
        <v>1832.694863456773</v>
      </c>
      <c r="I894" s="75">
        <f>(INDEX('Resin Fractions'!$A$24:$I$41,MATCH('Waste Estimate from Population'!$A894,'Resin Fractions'!$A$24:$A$41,0),MATCH('Waste Estimate from Population'!I$1,'Resin Fractions'!$A$24:$I$24,0)))*(VLOOKUP($A894,'Waste Per Capita'!$A$3:$C$18,3,FALSE))*$C894</f>
        <v>5340.8051942582979</v>
      </c>
      <c r="J894" s="75">
        <f>(INDEX('Resin Fractions'!$A$24:$I$41,MATCH('Waste Estimate from Population'!$A894,'Resin Fractions'!$A$24:$A$41,0),MATCH('Waste Estimate from Population'!J$1,'Resin Fractions'!$A$24:$I$24,0)))*(VLOOKUP($A894,'Waste Per Capita'!$A$3:$C$18,3,FALSE))*$C894</f>
        <v>9507.405680086611</v>
      </c>
      <c r="K894" s="75">
        <f>(INDEX('Resin Fractions'!$A$24:$I$41,MATCH('Waste Estimate from Population'!$A894,'Resin Fractions'!$A$24:$A$41,0),MATCH('Waste Estimate from Population'!K$1,'Resin Fractions'!$A$24:$I$24,0)))*(VLOOKUP($A894,'Waste Per Capita'!$A$3:$C$18,3,FALSE))*$C894</f>
        <v>96232.620290208273</v>
      </c>
    </row>
    <row r="895" spans="1:11" x14ac:dyDescent="0.2">
      <c r="A895" s="13">
        <v>2005</v>
      </c>
      <c r="B895" s="68" t="s">
        <v>91</v>
      </c>
      <c r="C895" s="72">
        <v>28251</v>
      </c>
      <c r="D895" s="75">
        <f>(INDEX('Resin Fractions'!$A$24:$I$41,MATCH('Waste Estimate from Population'!$A895,'Resin Fractions'!$A$24:$A$41,0),MATCH('Waste Estimate from Population'!D$1,'Resin Fractions'!$A$24:$I$24,0)))*(VLOOKUP($A895,'Waste Per Capita'!$A$3:$C$18,3,FALSE))*$C895</f>
        <v>226.97543480057766</v>
      </c>
      <c r="E895" s="75">
        <f>(INDEX('Resin Fractions'!$A$24:$I$41,MATCH('Waste Estimate from Population'!$A895,'Resin Fractions'!$A$24:$A$41,0),MATCH('Waste Estimate from Population'!E$1,'Resin Fractions'!$A$24:$I$24,0)))*(VLOOKUP($A895,'Waste Per Capita'!$A$3:$C$18,3,FALSE))*$C895</f>
        <v>456.40548449786883</v>
      </c>
      <c r="F895" s="75">
        <f>(INDEX('Resin Fractions'!$A$24:$I$41,MATCH('Waste Estimate from Population'!$A895,'Resin Fractions'!$A$24:$A$41,0),MATCH('Waste Estimate from Population'!F$1,'Resin Fractions'!$A$24:$I$24,0)))*(VLOOKUP($A895,'Waste Per Capita'!$A$3:$C$18,3,FALSE))*$C895</f>
        <v>570.00106102111408</v>
      </c>
      <c r="G895" s="75">
        <f>(INDEX('Resin Fractions'!$A$24:$I$41,MATCH('Waste Estimate from Population'!$A895,'Resin Fractions'!$A$24:$A$41,0),MATCH('Waste Estimate from Population'!G$1,'Resin Fractions'!$A$24:$I$24,0)))*(VLOOKUP($A895,'Waste Per Capita'!$A$3:$C$18,3,FALSE))*$C895</f>
        <v>991.30396938563661</v>
      </c>
      <c r="H895" s="75">
        <f>(INDEX('Resin Fractions'!$A$24:$I$41,MATCH('Waste Estimate from Population'!$A895,'Resin Fractions'!$A$24:$A$41,0),MATCH('Waste Estimate from Population'!H$1,'Resin Fractions'!$A$24:$I$24,0)))*(VLOOKUP($A895,'Waste Per Capita'!$A$3:$C$18,3,FALSE))*$C895</f>
        <v>51.712580090127702</v>
      </c>
      <c r="I895" s="75">
        <f>(INDEX('Resin Fractions'!$A$24:$I$41,MATCH('Waste Estimate from Population'!$A895,'Resin Fractions'!$A$24:$A$41,0),MATCH('Waste Estimate from Population'!I$1,'Resin Fractions'!$A$24:$I$24,0)))*(VLOOKUP($A895,'Waste Per Capita'!$A$3:$C$18,3,FALSE))*$C895</f>
        <v>150.69983654175641</v>
      </c>
      <c r="J895" s="75">
        <f>(INDEX('Resin Fractions'!$A$24:$I$41,MATCH('Waste Estimate from Population'!$A895,'Resin Fractions'!$A$24:$A$41,0),MATCH('Waste Estimate from Population'!J$1,'Resin Fractions'!$A$24:$I$24,0)))*(VLOOKUP($A895,'Waste Per Capita'!$A$3:$C$18,3,FALSE))*$C895</f>
        <v>268.26750458255447</v>
      </c>
      <c r="K895" s="75">
        <f>(INDEX('Resin Fractions'!$A$24:$I$41,MATCH('Waste Estimate from Population'!$A895,'Resin Fractions'!$A$24:$A$41,0),MATCH('Waste Estimate from Population'!K$1,'Resin Fractions'!$A$24:$I$24,0)))*(VLOOKUP($A895,'Waste Per Capita'!$A$3:$C$18,3,FALSE))*$C895</f>
        <v>2715.3658709196357</v>
      </c>
    </row>
    <row r="896" spans="1:11" x14ac:dyDescent="0.2">
      <c r="A896" s="13">
        <v>2005</v>
      </c>
      <c r="B896" s="68" t="s">
        <v>92</v>
      </c>
      <c r="C896" s="72">
        <v>171739</v>
      </c>
      <c r="D896" s="75">
        <f>(INDEX('Resin Fractions'!$A$24:$I$41,MATCH('Waste Estimate from Population'!$A896,'Resin Fractions'!$A$24:$A$41,0),MATCH('Waste Estimate from Population'!D$1,'Resin Fractions'!$A$24:$I$24,0)))*(VLOOKUP($A896,'Waste Per Capita'!$A$3:$C$18,3,FALSE))*$C896</f>
        <v>1379.7930762527487</v>
      </c>
      <c r="E896" s="75">
        <f>(INDEX('Resin Fractions'!$A$24:$I$41,MATCH('Waste Estimate from Population'!$A896,'Resin Fractions'!$A$24:$A$41,0),MATCH('Waste Estimate from Population'!E$1,'Resin Fractions'!$A$24:$I$24,0)))*(VLOOKUP($A896,'Waste Per Capita'!$A$3:$C$18,3,FALSE))*$C896</f>
        <v>2774.5078582060632</v>
      </c>
      <c r="F896" s="75">
        <f>(INDEX('Resin Fractions'!$A$24:$I$41,MATCH('Waste Estimate from Population'!$A896,'Resin Fractions'!$A$24:$A$41,0),MATCH('Waste Estimate from Population'!F$1,'Resin Fractions'!$A$24:$I$24,0)))*(VLOOKUP($A896,'Waste Per Capita'!$A$3:$C$18,3,FALSE))*$C896</f>
        <v>3465.0600764116352</v>
      </c>
      <c r="G896" s="75">
        <f>(INDEX('Resin Fractions'!$A$24:$I$41,MATCH('Waste Estimate from Population'!$A896,'Resin Fractions'!$A$24:$A$41,0),MATCH('Waste Estimate from Population'!G$1,'Resin Fractions'!$A$24:$I$24,0)))*(VLOOKUP($A896,'Waste Per Capita'!$A$3:$C$18,3,FALSE))*$C896</f>
        <v>6026.1779193062139</v>
      </c>
      <c r="H896" s="75">
        <f>(INDEX('Resin Fractions'!$A$24:$I$41,MATCH('Waste Estimate from Population'!$A896,'Resin Fractions'!$A$24:$A$41,0),MATCH('Waste Estimate from Population'!H$1,'Resin Fractions'!$A$24:$I$24,0)))*(VLOOKUP($A896,'Waste Per Capita'!$A$3:$C$18,3,FALSE))*$C896</f>
        <v>314.36291784710068</v>
      </c>
      <c r="I896" s="75">
        <f>(INDEX('Resin Fractions'!$A$24:$I$41,MATCH('Waste Estimate from Population'!$A896,'Resin Fractions'!$A$24:$A$41,0),MATCH('Waste Estimate from Population'!I$1,'Resin Fractions'!$A$24:$I$24,0)))*(VLOOKUP($A896,'Waste Per Capita'!$A$3:$C$18,3,FALSE))*$C896</f>
        <v>916.11055282449126</v>
      </c>
      <c r="J896" s="75">
        <f>(INDEX('Resin Fractions'!$A$24:$I$41,MATCH('Waste Estimate from Population'!$A896,'Resin Fractions'!$A$24:$A$41,0),MATCH('Waste Estimate from Population'!J$1,'Resin Fractions'!$A$24:$I$24,0)))*(VLOOKUP($A896,'Waste Per Capita'!$A$3:$C$18,3,FALSE))*$C896</f>
        <v>1630.8092800079048</v>
      </c>
      <c r="K896" s="75">
        <f>(INDEX('Resin Fractions'!$A$24:$I$41,MATCH('Waste Estimate from Population'!$A896,'Resin Fractions'!$A$24:$A$41,0),MATCH('Waste Estimate from Population'!K$1,'Resin Fractions'!$A$24:$I$24,0)))*(VLOOKUP($A896,'Waste Per Capita'!$A$3:$C$18,3,FALSE))*$C896</f>
        <v>16506.821680856159</v>
      </c>
    </row>
    <row r="897" spans="1:11" x14ac:dyDescent="0.2">
      <c r="A897" s="13">
        <v>2005</v>
      </c>
      <c r="B897" s="68" t="s">
        <v>93</v>
      </c>
      <c r="C897" s="72">
        <v>866058</v>
      </c>
      <c r="D897" s="75">
        <f>(INDEX('Resin Fractions'!$A$24:$I$41,MATCH('Waste Estimate from Population'!$A897,'Resin Fractions'!$A$24:$A$41,0),MATCH('Waste Estimate from Population'!D$1,'Resin Fractions'!$A$24:$I$24,0)))*(VLOOKUP($A897,'Waste Per Capita'!$A$3:$C$18,3,FALSE))*$C897</f>
        <v>6958.1215218051993</v>
      </c>
      <c r="E897" s="75">
        <f>(INDEX('Resin Fractions'!$A$24:$I$41,MATCH('Waste Estimate from Population'!$A897,'Resin Fractions'!$A$24:$A$41,0),MATCH('Waste Estimate from Population'!E$1,'Resin Fractions'!$A$24:$I$24,0)))*(VLOOKUP($A897,'Waste Per Capita'!$A$3:$C$18,3,FALSE))*$C897</f>
        <v>13991.491313343078</v>
      </c>
      <c r="F897" s="75">
        <f>(INDEX('Resin Fractions'!$A$24:$I$41,MATCH('Waste Estimate from Population'!$A897,'Resin Fractions'!$A$24:$A$41,0),MATCH('Waste Estimate from Population'!F$1,'Resin Fractions'!$A$24:$I$24,0)))*(VLOOKUP($A897,'Waste Per Capita'!$A$3:$C$18,3,FALSE))*$C897</f>
        <v>17473.858585742946</v>
      </c>
      <c r="G897" s="75">
        <f>(INDEX('Resin Fractions'!$A$24:$I$41,MATCH('Waste Estimate from Population'!$A897,'Resin Fractions'!$A$24:$A$41,0),MATCH('Waste Estimate from Population'!G$1,'Resin Fractions'!$A$24:$I$24,0)))*(VLOOKUP($A897,'Waste Per Capita'!$A$3:$C$18,3,FALSE))*$C897</f>
        <v>30389.251110338948</v>
      </c>
      <c r="H897" s="75">
        <f>(INDEX('Resin Fractions'!$A$24:$I$41,MATCH('Waste Estimate from Population'!$A897,'Resin Fractions'!$A$24:$A$41,0),MATCH('Waste Estimate from Population'!H$1,'Resin Fractions'!$A$24:$I$24,0)))*(VLOOKUP($A897,'Waste Per Capita'!$A$3:$C$18,3,FALSE))*$C897</f>
        <v>1585.2923325792297</v>
      </c>
      <c r="I897" s="75">
        <f>(INDEX('Resin Fractions'!$A$24:$I$41,MATCH('Waste Estimate from Population'!$A897,'Resin Fractions'!$A$24:$A$41,0),MATCH('Waste Estimate from Population'!I$1,'Resin Fractions'!$A$24:$I$24,0)))*(VLOOKUP($A897,'Waste Per Capita'!$A$3:$C$18,3,FALSE))*$C897</f>
        <v>4619.8293524363908</v>
      </c>
      <c r="J897" s="75">
        <f>(INDEX('Resin Fractions'!$A$24:$I$41,MATCH('Waste Estimate from Population'!$A897,'Resin Fractions'!$A$24:$A$41,0),MATCH('Waste Estimate from Population'!J$1,'Resin Fractions'!$A$24:$I$24,0)))*(VLOOKUP($A897,'Waste Per Capita'!$A$3:$C$18,3,FALSE))*$C897</f>
        <v>8223.964407764608</v>
      </c>
      <c r="K897" s="75">
        <f>(INDEX('Resin Fractions'!$A$24:$I$41,MATCH('Waste Estimate from Population'!$A897,'Resin Fractions'!$A$24:$A$41,0),MATCH('Waste Estimate from Population'!K$1,'Resin Fractions'!$A$24:$I$24,0)))*(VLOOKUP($A897,'Waste Per Capita'!$A$3:$C$18,3,FALSE))*$C897</f>
        <v>83241.808624010402</v>
      </c>
    </row>
    <row r="898" spans="1:11" x14ac:dyDescent="0.2">
      <c r="A898" s="13">
        <v>2005</v>
      </c>
      <c r="B898" s="68" t="s">
        <v>94</v>
      </c>
      <c r="C898" s="72">
        <v>27394</v>
      </c>
      <c r="D898" s="75">
        <f>(INDEX('Resin Fractions'!$A$24:$I$41,MATCH('Waste Estimate from Population'!$A898,'Resin Fractions'!$A$24:$A$41,0),MATCH('Waste Estimate from Population'!D$1,'Resin Fractions'!$A$24:$I$24,0)))*(VLOOKUP($A898,'Waste Per Capita'!$A$3:$C$18,3,FALSE))*$C898</f>
        <v>220.09008746334729</v>
      </c>
      <c r="E898" s="75">
        <f>(INDEX('Resin Fractions'!$A$24:$I$41,MATCH('Waste Estimate from Population'!$A898,'Resin Fractions'!$A$24:$A$41,0),MATCH('Waste Estimate from Population'!E$1,'Resin Fractions'!$A$24:$I$24,0)))*(VLOOKUP($A898,'Waste Per Capita'!$A$3:$C$18,3,FALSE))*$C898</f>
        <v>442.56032856658589</v>
      </c>
      <c r="F898" s="75">
        <f>(INDEX('Resin Fractions'!$A$24:$I$41,MATCH('Waste Estimate from Population'!$A898,'Resin Fractions'!$A$24:$A$41,0),MATCH('Waste Estimate from Population'!F$1,'Resin Fractions'!$A$24:$I$24,0)))*(VLOOKUP($A898,'Waste Per Capita'!$A$3:$C$18,3,FALSE))*$C898</f>
        <v>552.7099594921383</v>
      </c>
      <c r="G898" s="75">
        <f>(INDEX('Resin Fractions'!$A$24:$I$41,MATCH('Waste Estimate from Population'!$A898,'Resin Fractions'!$A$24:$A$41,0),MATCH('Waste Estimate from Population'!G$1,'Resin Fractions'!$A$24:$I$24,0)))*(VLOOKUP($A898,'Waste Per Capita'!$A$3:$C$18,3,FALSE))*$C898</f>
        <v>961.23255592191879</v>
      </c>
      <c r="H898" s="75">
        <f>(INDEX('Resin Fractions'!$A$24:$I$41,MATCH('Waste Estimate from Population'!$A898,'Resin Fractions'!$A$24:$A$41,0),MATCH('Waste Estimate from Population'!H$1,'Resin Fractions'!$A$24:$I$24,0)))*(VLOOKUP($A898,'Waste Per Capita'!$A$3:$C$18,3,FALSE))*$C898</f>
        <v>50.143868145869462</v>
      </c>
      <c r="I898" s="75">
        <f>(INDEX('Resin Fractions'!$A$24:$I$41,MATCH('Waste Estimate from Population'!$A898,'Resin Fractions'!$A$24:$A$41,0),MATCH('Waste Estimate from Population'!I$1,'Resin Fractions'!$A$24:$I$24,0)))*(VLOOKUP($A898,'Waste Per Capita'!$A$3:$C$18,3,FALSE))*$C898</f>
        <v>146.12832544776734</v>
      </c>
      <c r="J898" s="75">
        <f>(INDEX('Resin Fractions'!$A$24:$I$41,MATCH('Waste Estimate from Population'!$A898,'Resin Fractions'!$A$24:$A$41,0),MATCH('Waste Estimate from Population'!J$1,'Resin Fractions'!$A$24:$I$24,0)))*(VLOOKUP($A898,'Waste Per Capita'!$A$3:$C$18,3,FALSE))*$C898</f>
        <v>260.12955366303839</v>
      </c>
      <c r="K898" s="75">
        <f>(INDEX('Resin Fractions'!$A$24:$I$41,MATCH('Waste Estimate from Population'!$A898,'Resin Fractions'!$A$24:$A$41,0),MATCH('Waste Estimate from Population'!K$1,'Resin Fractions'!$A$24:$I$24,0)))*(VLOOKUP($A898,'Waste Per Capita'!$A$3:$C$18,3,FALSE))*$C898</f>
        <v>2632.9946787006656</v>
      </c>
    </row>
    <row r="899" spans="1:11" x14ac:dyDescent="0.2">
      <c r="A899" s="13">
        <v>2005</v>
      </c>
      <c r="B899" s="68" t="s">
        <v>95</v>
      </c>
      <c r="C899" s="72">
        <v>131467</v>
      </c>
      <c r="D899" s="75">
        <f>(INDEX('Resin Fractions'!$A$24:$I$41,MATCH('Waste Estimate from Population'!$A899,'Resin Fractions'!$A$24:$A$41,0),MATCH('Waste Estimate from Population'!D$1,'Resin Fractions'!$A$24:$I$24,0)))*(VLOOKUP($A899,'Waste Per Capita'!$A$3:$C$18,3,FALSE))*$C899</f>
        <v>1056.2379911127939</v>
      </c>
      <c r="E899" s="75">
        <f>(INDEX('Resin Fractions'!$A$24:$I$41,MATCH('Waste Estimate from Population'!$A899,'Resin Fractions'!$A$24:$A$41,0),MATCH('Waste Estimate from Population'!E$1,'Resin Fractions'!$A$24:$I$24,0)))*(VLOOKUP($A899,'Waste Per Capita'!$A$3:$C$18,3,FALSE))*$C899</f>
        <v>2123.898617057142</v>
      </c>
      <c r="F899" s="75">
        <f>(INDEX('Resin Fractions'!$A$24:$I$41,MATCH('Waste Estimate from Population'!$A899,'Resin Fractions'!$A$24:$A$41,0),MATCH('Waste Estimate from Population'!F$1,'Resin Fractions'!$A$24:$I$24,0)))*(VLOOKUP($A899,'Waste Per Capita'!$A$3:$C$18,3,FALSE))*$C899</f>
        <v>2652.519538751294</v>
      </c>
      <c r="G899" s="75">
        <f>(INDEX('Resin Fractions'!$A$24:$I$41,MATCH('Waste Estimate from Population'!$A899,'Resin Fractions'!$A$24:$A$41,0),MATCH('Waste Estimate from Population'!G$1,'Resin Fractions'!$A$24:$I$24,0)))*(VLOOKUP($A899,'Waste Per Capita'!$A$3:$C$18,3,FALSE))*$C899</f>
        <v>4613.0671106587906</v>
      </c>
      <c r="H899" s="75">
        <f>(INDEX('Resin Fractions'!$A$24:$I$41,MATCH('Waste Estimate from Population'!$A899,'Resin Fractions'!$A$24:$A$41,0),MATCH('Waste Estimate from Population'!H$1,'Resin Fractions'!$A$24:$I$24,0)))*(VLOOKUP($A899,'Waste Per Capita'!$A$3:$C$18,3,FALSE))*$C899</f>
        <v>240.6462697500555</v>
      </c>
      <c r="I899" s="75">
        <f>(INDEX('Resin Fractions'!$A$24:$I$41,MATCH('Waste Estimate from Population'!$A899,'Resin Fractions'!$A$24:$A$41,0),MATCH('Waste Estimate from Population'!I$1,'Resin Fractions'!$A$24:$I$24,0)))*(VLOOKUP($A899,'Waste Per Capita'!$A$3:$C$18,3,FALSE))*$C899</f>
        <v>701.28687163764425</v>
      </c>
      <c r="J899" s="75">
        <f>(INDEX('Resin Fractions'!$A$24:$I$41,MATCH('Waste Estimate from Population'!$A899,'Resin Fractions'!$A$24:$A$41,0),MATCH('Waste Estimate from Population'!J$1,'Resin Fractions'!$A$24:$I$24,0)))*(VLOOKUP($A899,'Waste Per Capita'!$A$3:$C$18,3,FALSE))*$C899</f>
        <v>1248.3920578016598</v>
      </c>
      <c r="K899" s="75">
        <f>(INDEX('Resin Fractions'!$A$24:$I$41,MATCH('Waste Estimate from Population'!$A899,'Resin Fractions'!$A$24:$A$41,0),MATCH('Waste Estimate from Population'!K$1,'Resin Fractions'!$A$24:$I$24,0)))*(VLOOKUP($A899,'Waste Per Capita'!$A$3:$C$18,3,FALSE))*$C899</f>
        <v>12636.04845676938</v>
      </c>
    </row>
    <row r="900" spans="1:11" x14ac:dyDescent="0.2">
      <c r="A900" s="13">
        <v>2005</v>
      </c>
      <c r="B900" s="68" t="s">
        <v>96</v>
      </c>
      <c r="C900" s="72">
        <v>155793</v>
      </c>
      <c r="D900" s="75">
        <f>(INDEX('Resin Fractions'!$A$24:$I$41,MATCH('Waste Estimate from Population'!$A900,'Resin Fractions'!$A$24:$A$41,0),MATCH('Waste Estimate from Population'!D$1,'Resin Fractions'!$A$24:$I$24,0)))*(VLOOKUP($A900,'Waste Per Capita'!$A$3:$C$18,3,FALSE))*$C900</f>
        <v>1251.6790171635125</v>
      </c>
      <c r="E900" s="75">
        <f>(INDEX('Resin Fractions'!$A$24:$I$41,MATCH('Waste Estimate from Population'!$A900,'Resin Fractions'!$A$24:$A$41,0),MATCH('Waste Estimate from Population'!E$1,'Resin Fractions'!$A$24:$I$24,0)))*(VLOOKUP($A900,'Waste Per Capita'!$A$3:$C$18,3,FALSE))*$C900</f>
        <v>2516.894256712204</v>
      </c>
      <c r="F900" s="75">
        <f>(INDEX('Resin Fractions'!$A$24:$I$41,MATCH('Waste Estimate from Population'!$A900,'Resin Fractions'!$A$24:$A$41,0),MATCH('Waste Estimate from Population'!F$1,'Resin Fractions'!$A$24:$I$24,0)))*(VLOOKUP($A900,'Waste Per Capita'!$A$3:$C$18,3,FALSE))*$C900</f>
        <v>3143.3285653485691</v>
      </c>
      <c r="G900" s="75">
        <f>(INDEX('Resin Fractions'!$A$24:$I$41,MATCH('Waste Estimate from Population'!$A900,'Resin Fractions'!$A$24:$A$41,0),MATCH('Waste Estimate from Population'!G$1,'Resin Fractions'!$A$24:$I$24,0)))*(VLOOKUP($A900,'Waste Per Capita'!$A$3:$C$18,3,FALSE))*$C900</f>
        <v>5466.6461117304334</v>
      </c>
      <c r="H900" s="75">
        <f>(INDEX('Resin Fractions'!$A$24:$I$41,MATCH('Waste Estimate from Population'!$A900,'Resin Fractions'!$A$24:$A$41,0),MATCH('Waste Estimate from Population'!H$1,'Resin Fractions'!$A$24:$I$24,0)))*(VLOOKUP($A900,'Waste Per Capita'!$A$3:$C$18,3,FALSE))*$C900</f>
        <v>285.1742589636213</v>
      </c>
      <c r="I900" s="75">
        <f>(INDEX('Resin Fractions'!$A$24:$I$41,MATCH('Waste Estimate from Population'!$A900,'Resin Fractions'!$A$24:$A$41,0),MATCH('Waste Estimate from Population'!I$1,'Resin Fractions'!$A$24:$I$24,0)))*(VLOOKUP($A900,'Waste Per Capita'!$A$3:$C$18,3,FALSE))*$C900</f>
        <v>831.04950742805056</v>
      </c>
      <c r="J900" s="75">
        <f>(INDEX('Resin Fractions'!$A$24:$I$41,MATCH('Waste Estimate from Population'!$A900,'Resin Fractions'!$A$24:$A$41,0),MATCH('Waste Estimate from Population'!J$1,'Resin Fractions'!$A$24:$I$24,0)))*(VLOOKUP($A900,'Waste Per Capita'!$A$3:$C$18,3,FALSE))*$C900</f>
        <v>1479.3883169243534</v>
      </c>
      <c r="K900" s="75">
        <f>(INDEX('Resin Fractions'!$A$24:$I$41,MATCH('Waste Estimate from Population'!$A900,'Resin Fractions'!$A$24:$A$41,0),MATCH('Waste Estimate from Population'!K$1,'Resin Fractions'!$A$24:$I$24,0)))*(VLOOKUP($A900,'Waste Per Capita'!$A$3:$C$18,3,FALSE))*$C900</f>
        <v>14974.160034270744</v>
      </c>
    </row>
    <row r="901" spans="1:11" x14ac:dyDescent="0.2">
      <c r="A901" s="13">
        <v>2005</v>
      </c>
      <c r="B901" s="68" t="s">
        <v>97</v>
      </c>
      <c r="C901" s="72">
        <v>18511</v>
      </c>
      <c r="D901" s="75">
        <f>(INDEX('Resin Fractions'!$A$24:$I$41,MATCH('Waste Estimate from Population'!$A901,'Resin Fractions'!$A$24:$A$41,0),MATCH('Waste Estimate from Population'!D$1,'Resin Fractions'!$A$24:$I$24,0)))*(VLOOKUP($A901,'Waste Per Capita'!$A$3:$C$18,3,FALSE))*$C901</f>
        <v>148.7218956353224</v>
      </c>
      <c r="E901" s="75">
        <f>(INDEX('Resin Fractions'!$A$24:$I$41,MATCH('Waste Estimate from Population'!$A901,'Resin Fractions'!$A$24:$A$41,0),MATCH('Waste Estimate from Population'!E$1,'Resin Fractions'!$A$24:$I$24,0)))*(VLOOKUP($A901,'Waste Per Capita'!$A$3:$C$18,3,FALSE))*$C901</f>
        <v>299.0521370408145</v>
      </c>
      <c r="F901" s="75">
        <f>(INDEX('Resin Fractions'!$A$24:$I$41,MATCH('Waste Estimate from Population'!$A901,'Resin Fractions'!$A$24:$A$41,0),MATCH('Waste Estimate from Population'!F$1,'Resin Fractions'!$A$24:$I$24,0)))*(VLOOKUP($A901,'Waste Per Capita'!$A$3:$C$18,3,FALSE))*$C901</f>
        <v>373.48375776297627</v>
      </c>
      <c r="G901" s="75">
        <f>(INDEX('Resin Fractions'!$A$24:$I$41,MATCH('Waste Estimate from Population'!$A901,'Resin Fractions'!$A$24:$A$41,0),MATCH('Waste Estimate from Population'!G$1,'Resin Fractions'!$A$24:$I$24,0)))*(VLOOKUP($A901,'Waste Per Capita'!$A$3:$C$18,3,FALSE))*$C901</f>
        <v>649.5355129835234</v>
      </c>
      <c r="H901" s="75">
        <f>(INDEX('Resin Fractions'!$A$24:$I$41,MATCH('Waste Estimate from Population'!$A901,'Resin Fractions'!$A$24:$A$41,0),MATCH('Waste Estimate from Population'!H$1,'Resin Fractions'!$A$24:$I$24,0)))*(VLOOKUP($A901,'Waste Per Capita'!$A$3:$C$18,3,FALSE))*$C901</f>
        <v>33.883811902175282</v>
      </c>
      <c r="I901" s="75">
        <f>(INDEX('Resin Fractions'!$A$24:$I$41,MATCH('Waste Estimate from Population'!$A901,'Resin Fractions'!$A$24:$A$41,0),MATCH('Waste Estimate from Population'!I$1,'Resin Fractions'!$A$24:$I$24,0)))*(VLOOKUP($A901,'Waste Per Capita'!$A$3:$C$18,3,FALSE))*$C901</f>
        <v>98.74357276643137</v>
      </c>
      <c r="J901" s="75">
        <f>(INDEX('Resin Fractions'!$A$24:$I$41,MATCH('Waste Estimate from Population'!$A901,'Resin Fractions'!$A$24:$A$41,0),MATCH('Waste Estimate from Population'!J$1,'Resin Fractions'!$A$24:$I$24,0)))*(VLOOKUP($A901,'Waste Per Capita'!$A$3:$C$18,3,FALSE))*$C901</f>
        <v>175.77784068980446</v>
      </c>
      <c r="K901" s="75">
        <f>(INDEX('Resin Fractions'!$A$24:$I$41,MATCH('Waste Estimate from Population'!$A901,'Resin Fractions'!$A$24:$A$41,0),MATCH('Waste Estimate from Population'!K$1,'Resin Fractions'!$A$24:$I$24,0)))*(VLOOKUP($A901,'Waste Per Capita'!$A$3:$C$18,3,FALSE))*$C901</f>
        <v>1779.1985287810476</v>
      </c>
    </row>
    <row r="902" spans="1:11" x14ac:dyDescent="0.2">
      <c r="A902" s="13">
        <v>2005</v>
      </c>
      <c r="B902" s="68" t="s">
        <v>98</v>
      </c>
      <c r="C902" s="72">
        <v>750969</v>
      </c>
      <c r="D902" s="75">
        <f>(INDEX('Resin Fractions'!$A$24:$I$41,MATCH('Waste Estimate from Population'!$A902,'Resin Fractions'!$A$24:$A$41,0),MATCH('Waste Estimate from Population'!D$1,'Resin Fractions'!$A$24:$I$24,0)))*(VLOOKUP($A902,'Waste Per Capita'!$A$3:$C$18,3,FALSE))*$C902</f>
        <v>6033.4683833051931</v>
      </c>
      <c r="E902" s="75">
        <f>(INDEX('Resin Fractions'!$A$24:$I$41,MATCH('Waste Estimate from Population'!$A902,'Resin Fractions'!$A$24:$A$41,0),MATCH('Waste Estimate from Population'!E$1,'Resin Fractions'!$A$24:$I$24,0)))*(VLOOKUP($A902,'Waste Per Capita'!$A$3:$C$18,3,FALSE))*$C902</f>
        <v>12132.185419556125</v>
      </c>
      <c r="F902" s="75">
        <f>(INDEX('Resin Fractions'!$A$24:$I$41,MATCH('Waste Estimate from Population'!$A902,'Resin Fractions'!$A$24:$A$41,0),MATCH('Waste Estimate from Population'!F$1,'Resin Fractions'!$A$24:$I$24,0)))*(VLOOKUP($A902,'Waste Per Capita'!$A$3:$C$18,3,FALSE))*$C902</f>
        <v>15151.786725919968</v>
      </c>
      <c r="G902" s="75">
        <f>(INDEX('Resin Fractions'!$A$24:$I$41,MATCH('Waste Estimate from Population'!$A902,'Resin Fractions'!$A$24:$A$41,0),MATCH('Waste Estimate from Population'!G$1,'Resin Fractions'!$A$24:$I$24,0)))*(VLOOKUP($A902,'Waste Per Capita'!$A$3:$C$18,3,FALSE))*$C902</f>
        <v>26350.874326061454</v>
      </c>
      <c r="H902" s="75">
        <f>(INDEX('Resin Fractions'!$A$24:$I$41,MATCH('Waste Estimate from Population'!$A902,'Resin Fractions'!$A$24:$A$41,0),MATCH('Waste Estimate from Population'!H$1,'Resin Fractions'!$A$24:$I$24,0)))*(VLOOKUP($A902,'Waste Per Capita'!$A$3:$C$18,3,FALSE))*$C902</f>
        <v>1374.6254843263287</v>
      </c>
      <c r="I902" s="75">
        <f>(INDEX('Resin Fractions'!$A$24:$I$41,MATCH('Waste Estimate from Population'!$A902,'Resin Fractions'!$A$24:$A$41,0),MATCH('Waste Estimate from Population'!I$1,'Resin Fractions'!$A$24:$I$24,0)))*(VLOOKUP($A902,'Waste Per Capita'!$A$3:$C$18,3,FALSE))*$C902</f>
        <v>4005.9079518575013</v>
      </c>
      <c r="J902" s="75">
        <f>(INDEX('Resin Fractions'!$A$24:$I$41,MATCH('Waste Estimate from Population'!$A902,'Resin Fractions'!$A$24:$A$41,0),MATCH('Waste Estimate from Population'!J$1,'Resin Fractions'!$A$24:$I$24,0)))*(VLOOKUP($A902,'Waste Per Capita'!$A$3:$C$18,3,FALSE))*$C902</f>
        <v>7131.0955240117637</v>
      </c>
      <c r="K902" s="75">
        <f>(INDEX('Resin Fractions'!$A$24:$I$41,MATCH('Waste Estimate from Population'!$A902,'Resin Fractions'!$A$24:$A$41,0),MATCH('Waste Estimate from Population'!K$1,'Resin Fractions'!$A$24:$I$24,0)))*(VLOOKUP($A902,'Waste Per Capita'!$A$3:$C$18,3,FALSE))*$C902</f>
        <v>72179.943815038336</v>
      </c>
    </row>
    <row r="903" spans="1:11" x14ac:dyDescent="0.2">
      <c r="A903" s="13">
        <v>2005</v>
      </c>
      <c r="B903" s="68" t="s">
        <v>99</v>
      </c>
      <c r="C903" s="72">
        <v>143607</v>
      </c>
      <c r="D903" s="75">
        <f>(INDEX('Resin Fractions'!$A$24:$I$41,MATCH('Waste Estimate from Population'!$A903,'Resin Fractions'!$A$24:$A$41,0),MATCH('Waste Estimate from Population'!D$1,'Resin Fractions'!$A$24:$I$24,0)))*(VLOOKUP($A903,'Waste Per Capita'!$A$3:$C$18,3,FALSE))*$C903</f>
        <v>1153.7737165200012</v>
      </c>
      <c r="E903" s="75">
        <f>(INDEX('Resin Fractions'!$A$24:$I$41,MATCH('Waste Estimate from Population'!$A903,'Resin Fractions'!$A$24:$A$41,0),MATCH('Waste Estimate from Population'!E$1,'Resin Fractions'!$A$24:$I$24,0)))*(VLOOKUP($A903,'Waste Per Capita'!$A$3:$C$18,3,FALSE))*$C903</f>
        <v>2320.0248632715816</v>
      </c>
      <c r="F903" s="75">
        <f>(INDEX('Resin Fractions'!$A$24:$I$41,MATCH('Waste Estimate from Population'!$A903,'Resin Fractions'!$A$24:$A$41,0),MATCH('Waste Estimate from Population'!F$1,'Resin Fractions'!$A$24:$I$24,0)))*(VLOOKUP($A903,'Waste Per Capita'!$A$3:$C$18,3,FALSE))*$C903</f>
        <v>2897.4599968163648</v>
      </c>
      <c r="G903" s="75">
        <f>(INDEX('Resin Fractions'!$A$24:$I$41,MATCH('Waste Estimate from Population'!$A903,'Resin Fractions'!$A$24:$A$41,0),MATCH('Waste Estimate from Population'!G$1,'Resin Fractions'!$A$24:$I$24,0)))*(VLOOKUP($A903,'Waste Per Capita'!$A$3:$C$18,3,FALSE))*$C903</f>
        <v>5039.0495604248736</v>
      </c>
      <c r="H903" s="75">
        <f>(INDEX('Resin Fractions'!$A$24:$I$41,MATCH('Waste Estimate from Population'!$A903,'Resin Fractions'!$A$24:$A$41,0),MATCH('Waste Estimate from Population'!H$1,'Resin Fractions'!$A$24:$I$24,0)))*(VLOOKUP($A903,'Waste Per Capita'!$A$3:$C$18,3,FALSE))*$C903</f>
        <v>262.86816356953625</v>
      </c>
      <c r="I903" s="75">
        <f>(INDEX('Resin Fractions'!$A$24:$I$41,MATCH('Waste Estimate from Population'!$A903,'Resin Fractions'!$A$24:$A$41,0),MATCH('Waste Estimate from Population'!I$1,'Resin Fractions'!$A$24:$I$24,0)))*(VLOOKUP($A903,'Waste Per Capita'!$A$3:$C$18,3,FALSE))*$C903</f>
        <v>766.04550020360386</v>
      </c>
      <c r="J903" s="75">
        <f>(INDEX('Resin Fractions'!$A$24:$I$41,MATCH('Waste Estimate from Population'!$A903,'Resin Fractions'!$A$24:$A$41,0),MATCH('Waste Estimate from Population'!J$1,'Resin Fractions'!$A$24:$I$24,0)))*(VLOOKUP($A903,'Waste Per Capita'!$A$3:$C$18,3,FALSE))*$C903</f>
        <v>1363.6717826125412</v>
      </c>
      <c r="K903" s="75">
        <f>(INDEX('Resin Fractions'!$A$24:$I$41,MATCH('Waste Estimate from Population'!$A903,'Resin Fractions'!$A$24:$A$41,0),MATCH('Waste Estimate from Population'!K$1,'Resin Fractions'!$A$24:$I$24,0)))*(VLOOKUP($A903,'Waste Per Capita'!$A$3:$C$18,3,FALSE))*$C903</f>
        <v>13802.893583418503</v>
      </c>
    </row>
    <row r="904" spans="1:11" x14ac:dyDescent="0.2">
      <c r="A904" s="13">
        <v>2005</v>
      </c>
      <c r="B904" s="68" t="s">
        <v>100</v>
      </c>
      <c r="C904" s="72">
        <v>62870</v>
      </c>
      <c r="D904" s="75">
        <f>(INDEX('Resin Fractions'!$A$24:$I$41,MATCH('Waste Estimate from Population'!$A904,'Resin Fractions'!$A$24:$A$41,0),MATCH('Waste Estimate from Population'!D$1,'Resin Fractions'!$A$24:$I$24,0)))*(VLOOKUP($A904,'Waste Per Capita'!$A$3:$C$18,3,FALSE))*$C904</f>
        <v>505.11293709646799</v>
      </c>
      <c r="E904" s="75">
        <f>(INDEX('Resin Fractions'!$A$24:$I$41,MATCH('Waste Estimate from Population'!$A904,'Resin Fractions'!$A$24:$A$41,0),MATCH('Waste Estimate from Population'!E$1,'Resin Fractions'!$A$24:$I$24,0)))*(VLOOKUP($A904,'Waste Per Capita'!$A$3:$C$18,3,FALSE))*$C904</f>
        <v>1015.688393698666</v>
      </c>
      <c r="F904" s="75">
        <f>(INDEX('Resin Fractions'!$A$24:$I$41,MATCH('Waste Estimate from Population'!$A904,'Resin Fractions'!$A$24:$A$41,0),MATCH('Waste Estimate from Population'!F$1,'Resin Fractions'!$A$24:$I$24,0)))*(VLOOKUP($A904,'Waste Per Capita'!$A$3:$C$18,3,FALSE))*$C904</f>
        <v>1268.4848927966245</v>
      </c>
      <c r="G904" s="75">
        <f>(INDEX('Resin Fractions'!$A$24:$I$41,MATCH('Waste Estimate from Population'!$A904,'Resin Fractions'!$A$24:$A$41,0),MATCH('Waste Estimate from Population'!G$1,'Resin Fractions'!$A$24:$I$24,0)))*(VLOOKUP($A904,'Waste Per Capita'!$A$3:$C$18,3,FALSE))*$C904</f>
        <v>2206.055734497008</v>
      </c>
      <c r="H904" s="75">
        <f>(INDEX('Resin Fractions'!$A$24:$I$41,MATCH('Waste Estimate from Population'!$A904,'Resin Fractions'!$A$24:$A$41,0),MATCH('Waste Estimate from Population'!H$1,'Resin Fractions'!$A$24:$I$24,0)))*(VLOOKUP($A904,'Waste Per Capita'!$A$3:$C$18,3,FALSE))*$C904</f>
        <v>115.08158685591053</v>
      </c>
      <c r="I904" s="75">
        <f>(INDEX('Resin Fractions'!$A$24:$I$41,MATCH('Waste Estimate from Population'!$A904,'Resin Fractions'!$A$24:$A$41,0),MATCH('Waste Estimate from Population'!I$1,'Resin Fractions'!$A$24:$I$24,0)))*(VLOOKUP($A904,'Waste Per Capita'!$A$3:$C$18,3,FALSE))*$C904</f>
        <v>335.36861432799634</v>
      </c>
      <c r="J904" s="75">
        <f>(INDEX('Resin Fractions'!$A$24:$I$41,MATCH('Waste Estimate from Population'!$A904,'Resin Fractions'!$A$24:$A$41,0),MATCH('Waste Estimate from Population'!J$1,'Resin Fractions'!$A$24:$I$24,0)))*(VLOOKUP($A904,'Waste Per Capita'!$A$3:$C$18,3,FALSE))*$C904</f>
        <v>597.00463746788432</v>
      </c>
      <c r="K904" s="75">
        <f>(INDEX('Resin Fractions'!$A$24:$I$41,MATCH('Waste Estimate from Population'!$A904,'Resin Fractions'!$A$24:$A$41,0),MATCH('Waste Estimate from Population'!K$1,'Resin Fractions'!$A$24:$I$24,0)))*(VLOOKUP($A904,'Waste Per Capita'!$A$3:$C$18,3,FALSE))*$C904</f>
        <v>6042.7967967405575</v>
      </c>
    </row>
    <row r="905" spans="1:11" x14ac:dyDescent="0.2">
      <c r="A905" s="13">
        <v>2005</v>
      </c>
      <c r="B905" s="68" t="s">
        <v>101</v>
      </c>
      <c r="C905" s="72">
        <v>34552</v>
      </c>
      <c r="D905" s="75">
        <f>(INDEX('Resin Fractions'!$A$24:$I$41,MATCH('Waste Estimate from Population'!$A905,'Resin Fractions'!$A$24:$A$41,0),MATCH('Waste Estimate from Population'!D$1,'Resin Fractions'!$A$24:$I$24,0)))*(VLOOKUP($A905,'Waste Per Capita'!$A$3:$C$18,3,FALSE))*$C905</f>
        <v>277.59920792996917</v>
      </c>
      <c r="E905" s="75">
        <f>(INDEX('Resin Fractions'!$A$24:$I$41,MATCH('Waste Estimate from Population'!$A905,'Resin Fractions'!$A$24:$A$41,0),MATCH('Waste Estimate from Population'!E$1,'Resin Fractions'!$A$24:$I$24,0)))*(VLOOKUP($A905,'Waste Per Capita'!$A$3:$C$18,3,FALSE))*$C905</f>
        <v>558.20049911048682</v>
      </c>
      <c r="F905" s="75">
        <f>(INDEX('Resin Fractions'!$A$24:$I$41,MATCH('Waste Estimate from Population'!$A905,'Resin Fractions'!$A$24:$A$41,0),MATCH('Waste Estimate from Population'!F$1,'Resin Fractions'!$A$24:$I$24,0)))*(VLOOKUP($A905,'Waste Per Capita'!$A$3:$C$18,3,FALSE))*$C905</f>
        <v>697.13201870381693</v>
      </c>
      <c r="G905" s="75">
        <f>(INDEX('Resin Fractions'!$A$24:$I$41,MATCH('Waste Estimate from Population'!$A905,'Resin Fractions'!$A$24:$A$41,0),MATCH('Waste Estimate from Population'!G$1,'Resin Fractions'!$A$24:$I$24,0)))*(VLOOKUP($A905,'Waste Per Capita'!$A$3:$C$18,3,FALSE))*$C905</f>
        <v>1212.4007911299605</v>
      </c>
      <c r="H905" s="75">
        <f>(INDEX('Resin Fractions'!$A$24:$I$41,MATCH('Waste Estimate from Population'!$A905,'Resin Fractions'!$A$24:$A$41,0),MATCH('Waste Estimate from Population'!H$1,'Resin Fractions'!$A$24:$I$24,0)))*(VLOOKUP($A905,'Waste Per Capita'!$A$3:$C$18,3,FALSE))*$C905</f>
        <v>63.246365341902667</v>
      </c>
      <c r="I905" s="75">
        <f>(INDEX('Resin Fractions'!$A$24:$I$41,MATCH('Waste Estimate from Population'!$A905,'Resin Fractions'!$A$24:$A$41,0),MATCH('Waste Estimate from Population'!I$1,'Resin Fractions'!$A$24:$I$24,0)))*(VLOOKUP($A905,'Waste Per Capita'!$A$3:$C$18,3,FALSE))*$C905</f>
        <v>184.31137843583474</v>
      </c>
      <c r="J905" s="75">
        <f>(INDEX('Resin Fractions'!$A$24:$I$41,MATCH('Waste Estimate from Population'!$A905,'Resin Fractions'!$A$24:$A$41,0),MATCH('Waste Estimate from Population'!J$1,'Resin Fractions'!$A$24:$I$24,0)))*(VLOOKUP($A905,'Waste Per Capita'!$A$3:$C$18,3,FALSE))*$C905</f>
        <v>328.10091035136531</v>
      </c>
      <c r="K905" s="75">
        <f>(INDEX('Resin Fractions'!$A$24:$I$41,MATCH('Waste Estimate from Population'!$A905,'Resin Fractions'!$A$24:$A$41,0),MATCH('Waste Estimate from Population'!K$1,'Resin Fractions'!$A$24:$I$24,0)))*(VLOOKUP($A905,'Waste Per Capita'!$A$3:$C$18,3,FALSE))*$C905</f>
        <v>3320.9911710033361</v>
      </c>
    </row>
    <row r="906" spans="1:11" x14ac:dyDescent="0.2">
      <c r="A906" s="13">
        <v>2005</v>
      </c>
      <c r="B906" s="68" t="s">
        <v>102</v>
      </c>
      <c r="C906" s="72">
        <v>9816153</v>
      </c>
      <c r="D906" s="75">
        <f>(INDEX('Resin Fractions'!$A$24:$I$41,MATCH('Waste Estimate from Population'!$A906,'Resin Fractions'!$A$24:$A$41,0),MATCH('Waste Estimate from Population'!D$1,'Resin Fractions'!$A$24:$I$24,0)))*(VLOOKUP($A906,'Waste Per Capita'!$A$3:$C$18,3,FALSE))*$C906</f>
        <v>78865.37096895666</v>
      </c>
      <c r="E906" s="75">
        <f>(INDEX('Resin Fractions'!$A$24:$I$41,MATCH('Waste Estimate from Population'!$A906,'Resin Fractions'!$A$24:$A$41,0),MATCH('Waste Estimate from Population'!E$1,'Resin Fractions'!$A$24:$I$24,0)))*(VLOOKUP($A906,'Waste Per Capita'!$A$3:$C$18,3,FALSE))*$C906</f>
        <v>158583.62769000066</v>
      </c>
      <c r="F906" s="75">
        <f>(INDEX('Resin Fractions'!$A$24:$I$41,MATCH('Waste Estimate from Population'!$A906,'Resin Fractions'!$A$24:$A$41,0),MATCH('Waste Estimate from Population'!F$1,'Resin Fractions'!$A$24:$I$24,0)))*(VLOOKUP($A906,'Waste Per Capita'!$A$3:$C$18,3,FALSE))*$C906</f>
        <v>198053.79013647631</v>
      </c>
      <c r="G906" s="75">
        <f>(INDEX('Resin Fractions'!$A$24:$I$41,MATCH('Waste Estimate from Population'!$A906,'Resin Fractions'!$A$24:$A$41,0),MATCH('Waste Estimate from Population'!G$1,'Resin Fractions'!$A$24:$I$24,0)))*(VLOOKUP($A906,'Waste Per Capita'!$A$3:$C$18,3,FALSE))*$C906</f>
        <v>344440.60150071589</v>
      </c>
      <c r="H906" s="75">
        <f>(INDEX('Resin Fractions'!$A$24:$I$41,MATCH('Waste Estimate from Population'!$A906,'Resin Fractions'!$A$24:$A$41,0),MATCH('Waste Estimate from Population'!H$1,'Resin Fractions'!$A$24:$I$24,0)))*(VLOOKUP($A906,'Waste Per Capita'!$A$3:$C$18,3,FALSE))*$C906</f>
        <v>17968.163894709825</v>
      </c>
      <c r="I906" s="75">
        <f>(INDEX('Resin Fractions'!$A$24:$I$41,MATCH('Waste Estimate from Population'!$A906,'Resin Fractions'!$A$24:$A$41,0),MATCH('Waste Estimate from Population'!I$1,'Resin Fractions'!$A$24:$I$24,0)))*(VLOOKUP($A906,'Waste Per Capita'!$A$3:$C$18,3,FALSE))*$C906</f>
        <v>52362.488144450523</v>
      </c>
      <c r="J906" s="75">
        <f>(INDEX('Resin Fractions'!$A$24:$I$41,MATCH('Waste Estimate from Population'!$A906,'Resin Fractions'!$A$24:$A$41,0),MATCH('Waste Estimate from Population'!J$1,'Resin Fractions'!$A$24:$I$24,0)))*(VLOOKUP($A906,'Waste Per Capita'!$A$3:$C$18,3,FALSE))*$C906</f>
        <v>93212.802021541036</v>
      </c>
      <c r="K906" s="75">
        <f>(INDEX('Resin Fractions'!$A$24:$I$41,MATCH('Waste Estimate from Population'!$A906,'Resin Fractions'!$A$24:$A$41,0),MATCH('Waste Estimate from Population'!K$1,'Resin Fractions'!$A$24:$I$24,0)))*(VLOOKUP($A906,'Waste Per Capita'!$A$3:$C$18,3,FALSE))*$C906</f>
        <v>943486.84435685095</v>
      </c>
    </row>
    <row r="907" spans="1:11" x14ac:dyDescent="0.2">
      <c r="A907" s="13">
        <v>2005</v>
      </c>
      <c r="B907" s="68" t="s">
        <v>103</v>
      </c>
      <c r="C907" s="72">
        <v>138174</v>
      </c>
      <c r="D907" s="75">
        <f>(INDEX('Resin Fractions'!$A$24:$I$41,MATCH('Waste Estimate from Population'!$A907,'Resin Fractions'!$A$24:$A$41,0),MATCH('Waste Estimate from Population'!D$1,'Resin Fractions'!$A$24:$I$24,0)))*(VLOOKUP($A907,'Waste Per Capita'!$A$3:$C$18,3,FALSE))*$C907</f>
        <v>1110.1236674147824</v>
      </c>
      <c r="E907" s="75">
        <f>(INDEX('Resin Fractions'!$A$24:$I$41,MATCH('Waste Estimate from Population'!$A907,'Resin Fractions'!$A$24:$A$41,0),MATCH('Waste Estimate from Population'!E$1,'Resin Fractions'!$A$24:$I$24,0)))*(VLOOKUP($A907,'Waste Per Capita'!$A$3:$C$18,3,FALSE))*$C907</f>
        <v>2232.2527137095512</v>
      </c>
      <c r="F907" s="75">
        <f>(INDEX('Resin Fractions'!$A$24:$I$41,MATCH('Waste Estimate from Population'!$A907,'Resin Fractions'!$A$24:$A$41,0),MATCH('Waste Estimate from Population'!F$1,'Resin Fractions'!$A$24:$I$24,0)))*(VLOOKUP($A907,'Waste Per Capita'!$A$3:$C$18,3,FALSE))*$C907</f>
        <v>2787.8420801221696</v>
      </c>
      <c r="G907" s="75">
        <f>(INDEX('Resin Fractions'!$A$24:$I$41,MATCH('Waste Estimate from Population'!$A907,'Resin Fractions'!$A$24:$A$41,0),MATCH('Waste Estimate from Population'!G$1,'Resin Fractions'!$A$24:$I$24,0)))*(VLOOKUP($A907,'Waste Per Capita'!$A$3:$C$18,3,FALSE))*$C907</f>
        <v>4848.410132947186</v>
      </c>
      <c r="H907" s="75">
        <f>(INDEX('Resin Fractions'!$A$24:$I$41,MATCH('Waste Estimate from Population'!$A907,'Resin Fractions'!$A$24:$A$41,0),MATCH('Waste Estimate from Population'!H$1,'Resin Fractions'!$A$24:$I$24,0)))*(VLOOKUP($A907,'Waste Per Capita'!$A$3:$C$18,3,FALSE))*$C907</f>
        <v>252.92322542116401</v>
      </c>
      <c r="I907" s="75">
        <f>(INDEX('Resin Fractions'!$A$24:$I$41,MATCH('Waste Estimate from Population'!$A907,'Resin Fractions'!$A$24:$A$41,0),MATCH('Waste Estimate from Population'!I$1,'Resin Fractions'!$A$24:$I$24,0)))*(VLOOKUP($A907,'Waste Per Capita'!$A$3:$C$18,3,FALSE))*$C907</f>
        <v>737.06414690880501</v>
      </c>
      <c r="J907" s="75">
        <f>(INDEX('Resin Fractions'!$A$24:$I$41,MATCH('Waste Estimate from Population'!$A907,'Resin Fractions'!$A$24:$A$41,0),MATCH('Waste Estimate from Population'!J$1,'Resin Fractions'!$A$24:$I$24,0)))*(VLOOKUP($A907,'Waste Per Capita'!$A$3:$C$18,3,FALSE))*$C907</f>
        <v>1312.080782209121</v>
      </c>
      <c r="K907" s="75">
        <f>(INDEX('Resin Fractions'!$A$24:$I$41,MATCH('Waste Estimate from Population'!$A907,'Resin Fractions'!$A$24:$A$41,0),MATCH('Waste Estimate from Population'!K$1,'Resin Fractions'!$A$24:$I$24,0)))*(VLOOKUP($A907,'Waste Per Capita'!$A$3:$C$18,3,FALSE))*$C907</f>
        <v>13280.69674873278</v>
      </c>
    </row>
    <row r="908" spans="1:11" x14ac:dyDescent="0.2">
      <c r="A908" s="13">
        <v>2005</v>
      </c>
      <c r="B908" s="68" t="s">
        <v>104</v>
      </c>
      <c r="C908" s="72">
        <v>246688</v>
      </c>
      <c r="D908" s="75">
        <f>(INDEX('Resin Fractions'!$A$24:$I$41,MATCH('Waste Estimate from Population'!$A908,'Resin Fractions'!$A$24:$A$41,0),MATCH('Waste Estimate from Population'!D$1,'Resin Fractions'!$A$24:$I$24,0)))*(VLOOKUP($A908,'Waste Per Capita'!$A$3:$C$18,3,FALSE))*$C908</f>
        <v>1981.9516498561079</v>
      </c>
      <c r="E908" s="75">
        <f>(INDEX('Resin Fractions'!$A$24:$I$41,MATCH('Waste Estimate from Population'!$A908,'Resin Fractions'!$A$24:$A$41,0),MATCH('Waste Estimate from Population'!E$1,'Resin Fractions'!$A$24:$I$24,0)))*(VLOOKUP($A908,'Waste Per Capita'!$A$3:$C$18,3,FALSE))*$C908</f>
        <v>3985.3370202757519</v>
      </c>
      <c r="F908" s="75">
        <f>(INDEX('Resin Fractions'!$A$24:$I$41,MATCH('Waste Estimate from Population'!$A908,'Resin Fractions'!$A$24:$A$41,0),MATCH('Waste Estimate from Population'!F$1,'Resin Fractions'!$A$24:$I$24,0)))*(VLOOKUP($A908,'Waste Per Capita'!$A$3:$C$18,3,FALSE))*$C908</f>
        <v>4977.2546720886548</v>
      </c>
      <c r="G908" s="75">
        <f>(INDEX('Resin Fractions'!$A$24:$I$41,MATCH('Waste Estimate from Population'!$A908,'Resin Fractions'!$A$24:$A$41,0),MATCH('Waste Estimate from Population'!G$1,'Resin Fractions'!$A$24:$I$24,0)))*(VLOOKUP($A908,'Waste Per Capita'!$A$3:$C$18,3,FALSE))*$C908</f>
        <v>8656.0756645713045</v>
      </c>
      <c r="H908" s="75">
        <f>(INDEX('Resin Fractions'!$A$24:$I$41,MATCH('Waste Estimate from Population'!$A908,'Resin Fractions'!$A$24:$A$41,0),MATCH('Waste Estimate from Population'!H$1,'Resin Fractions'!$A$24:$I$24,0)))*(VLOOKUP($A908,'Waste Per Capita'!$A$3:$C$18,3,FALSE))*$C908</f>
        <v>451.55473991269059</v>
      </c>
      <c r="I908" s="75">
        <f>(INDEX('Resin Fractions'!$A$24:$I$41,MATCH('Waste Estimate from Population'!$A908,'Resin Fractions'!$A$24:$A$41,0),MATCH('Waste Estimate from Population'!I$1,'Resin Fractions'!$A$24:$I$24,0)))*(VLOOKUP($A908,'Waste Per Capita'!$A$3:$C$18,3,FALSE))*$C908</f>
        <v>1315.9124022800186</v>
      </c>
      <c r="J908" s="75">
        <f>(INDEX('Resin Fractions'!$A$24:$I$41,MATCH('Waste Estimate from Population'!$A908,'Resin Fractions'!$A$24:$A$41,0),MATCH('Waste Estimate from Population'!J$1,'Resin Fractions'!$A$24:$I$24,0)))*(VLOOKUP($A908,'Waste Per Capita'!$A$3:$C$18,3,FALSE))*$C908</f>
        <v>2342.5143949050016</v>
      </c>
      <c r="K908" s="75">
        <f>(INDEX('Resin Fractions'!$A$24:$I$41,MATCH('Waste Estimate from Population'!$A908,'Resin Fractions'!$A$24:$A$41,0),MATCH('Waste Estimate from Population'!K$1,'Resin Fractions'!$A$24:$I$24,0)))*(VLOOKUP($A908,'Waste Per Capita'!$A$3:$C$18,3,FALSE))*$C908</f>
        <v>23710.60054388953</v>
      </c>
    </row>
    <row r="909" spans="1:11" x14ac:dyDescent="0.2">
      <c r="A909" s="13">
        <v>2005</v>
      </c>
      <c r="B909" s="68" t="s">
        <v>105</v>
      </c>
      <c r="C909" s="72">
        <v>17965</v>
      </c>
      <c r="D909" s="75">
        <f>(INDEX('Resin Fractions'!$A$24:$I$41,MATCH('Waste Estimate from Population'!$A909,'Resin Fractions'!$A$24:$A$41,0),MATCH('Waste Estimate from Population'!D$1,'Resin Fractions'!$A$24:$I$24,0)))*(VLOOKUP($A909,'Waste Per Capita'!$A$3:$C$18,3,FALSE))*$C909</f>
        <v>144.33519826527831</v>
      </c>
      <c r="E909" s="75">
        <f>(INDEX('Resin Fractions'!$A$24:$I$41,MATCH('Waste Estimate from Population'!$A909,'Resin Fractions'!$A$24:$A$41,0),MATCH('Waste Estimate from Population'!E$1,'Resin Fractions'!$A$24:$I$24,0)))*(VLOOKUP($A909,'Waste Per Capita'!$A$3:$C$18,3,FALSE))*$C909</f>
        <v>290.23130257350937</v>
      </c>
      <c r="F909" s="75">
        <f>(INDEX('Resin Fractions'!$A$24:$I$41,MATCH('Waste Estimate from Population'!$A909,'Resin Fractions'!$A$24:$A$41,0),MATCH('Waste Estimate from Population'!F$1,'Resin Fractions'!$A$24:$I$24,0)))*(VLOOKUP($A909,'Waste Per Capita'!$A$3:$C$18,3,FALSE))*$C909</f>
        <v>362.46749004439891</v>
      </c>
      <c r="G909" s="75">
        <f>(INDEX('Resin Fractions'!$A$24:$I$41,MATCH('Waste Estimate from Population'!$A909,'Resin Fractions'!$A$24:$A$41,0),MATCH('Waste Estimate from Population'!G$1,'Resin Fractions'!$A$24:$I$24,0)))*(VLOOKUP($A909,'Waste Per Capita'!$A$3:$C$18,3,FALSE))*$C909</f>
        <v>630.37682949322016</v>
      </c>
      <c r="H909" s="75">
        <f>(INDEX('Resin Fractions'!$A$24:$I$41,MATCH('Waste Estimate from Population'!$A909,'Resin Fractions'!$A$24:$A$41,0),MATCH('Waste Estimate from Population'!H$1,'Resin Fractions'!$A$24:$I$24,0)))*(VLOOKUP($A909,'Waste Per Capita'!$A$3:$C$18,3,FALSE))*$C909</f>
        <v>32.884375821002585</v>
      </c>
      <c r="I909" s="75">
        <f>(INDEX('Resin Fractions'!$A$24:$I$41,MATCH('Waste Estimate from Population'!$A909,'Resin Fractions'!$A$24:$A$41,0),MATCH('Waste Estimate from Population'!I$1,'Resin Fractions'!$A$24:$I$24,0)))*(VLOOKUP($A909,'Waste Per Capita'!$A$3:$C$18,3,FALSE))*$C909</f>
        <v>95.831034776562021</v>
      </c>
      <c r="J909" s="75">
        <f>(INDEX('Resin Fractions'!$A$24:$I$41,MATCH('Waste Estimate from Population'!$A909,'Resin Fractions'!$A$24:$A$41,0),MATCH('Waste Estimate from Population'!J$1,'Resin Fractions'!$A$24:$I$24,0)))*(VLOOKUP($A909,'Waste Per Capita'!$A$3:$C$18,3,FALSE))*$C909</f>
        <v>170.59310183092956</v>
      </c>
      <c r="K909" s="75">
        <f>(INDEX('Resin Fractions'!$A$24:$I$41,MATCH('Waste Estimate from Population'!$A909,'Resin Fractions'!$A$24:$A$41,0),MATCH('Waste Estimate from Population'!K$1,'Resin Fractions'!$A$24:$I$24,0)))*(VLOOKUP($A909,'Waste Per Capita'!$A$3:$C$18,3,FALSE))*$C909</f>
        <v>1726.7193328049009</v>
      </c>
    </row>
    <row r="910" spans="1:11" x14ac:dyDescent="0.2">
      <c r="A910" s="13">
        <v>2005</v>
      </c>
      <c r="B910" s="68" t="s">
        <v>106</v>
      </c>
      <c r="C910" s="72">
        <v>88129</v>
      </c>
      <c r="D910" s="75">
        <f>(INDEX('Resin Fractions'!$A$24:$I$41,MATCH('Waste Estimate from Population'!$A910,'Resin Fractions'!$A$24:$A$41,0),MATCH('Waste Estimate from Population'!D$1,'Resin Fractions'!$A$24:$I$24,0)))*(VLOOKUP($A910,'Waste Per Capita'!$A$3:$C$18,3,FALSE))*$C910</f>
        <v>708.04991304874545</v>
      </c>
      <c r="E910" s="75">
        <f>(INDEX('Resin Fractions'!$A$24:$I$41,MATCH('Waste Estimate from Population'!$A910,'Resin Fractions'!$A$24:$A$41,0),MATCH('Waste Estimate from Population'!E$1,'Resin Fractions'!$A$24:$I$24,0)))*(VLOOKUP($A910,'Waste Per Capita'!$A$3:$C$18,3,FALSE))*$C910</f>
        <v>1423.7569977456615</v>
      </c>
      <c r="F910" s="75">
        <f>(INDEX('Resin Fractions'!$A$24:$I$41,MATCH('Waste Estimate from Population'!$A910,'Resin Fractions'!$A$24:$A$41,0),MATCH('Waste Estimate from Population'!F$1,'Resin Fractions'!$A$24:$I$24,0)))*(VLOOKUP($A910,'Waste Per Capita'!$A$3:$C$18,3,FALSE))*$C910</f>
        <v>1778.118420825095</v>
      </c>
      <c r="G910" s="75">
        <f>(INDEX('Resin Fractions'!$A$24:$I$41,MATCH('Waste Estimate from Population'!$A910,'Resin Fractions'!$A$24:$A$41,0),MATCH('Waste Estimate from Population'!G$1,'Resin Fractions'!$A$24:$I$24,0)))*(VLOOKUP($A910,'Waste Per Capita'!$A$3:$C$18,3,FALSE))*$C910</f>
        <v>3092.3729254888949</v>
      </c>
      <c r="H910" s="75">
        <f>(INDEX('Resin Fractions'!$A$24:$I$41,MATCH('Waste Estimate from Population'!$A910,'Resin Fractions'!$A$24:$A$41,0),MATCH('Waste Estimate from Population'!H$1,'Resin Fractions'!$A$24:$I$24,0)))*(VLOOKUP($A910,'Waste Per Capita'!$A$3:$C$18,3,FALSE))*$C910</f>
        <v>161.31740365873293</v>
      </c>
      <c r="I910" s="75">
        <f>(INDEX('Resin Fractions'!$A$24:$I$41,MATCH('Waste Estimate from Population'!$A910,'Resin Fractions'!$A$24:$A$41,0),MATCH('Waste Estimate from Population'!I$1,'Resin Fractions'!$A$24:$I$24,0)))*(VLOOKUP($A910,'Waste Per Capita'!$A$3:$C$18,3,FALSE))*$C910</f>
        <v>470.10816943076173</v>
      </c>
      <c r="J910" s="75">
        <f>(INDEX('Resin Fractions'!$A$24:$I$41,MATCH('Waste Estimate from Population'!$A910,'Resin Fractions'!$A$24:$A$41,0),MATCH('Waste Estimate from Population'!J$1,'Resin Fractions'!$A$24:$I$24,0)))*(VLOOKUP($A910,'Waste Per Capita'!$A$3:$C$18,3,FALSE))*$C910</f>
        <v>836.86053277250164</v>
      </c>
      <c r="K910" s="75">
        <f>(INDEX('Resin Fractions'!$A$24:$I$41,MATCH('Waste Estimate from Population'!$A910,'Resin Fractions'!$A$24:$A$41,0),MATCH('Waste Estimate from Population'!K$1,'Resin Fractions'!$A$24:$I$24,0)))*(VLOOKUP($A910,'Waste Per Capita'!$A$3:$C$18,3,FALSE))*$C910</f>
        <v>8470.5843629703941</v>
      </c>
    </row>
    <row r="911" spans="1:11" x14ac:dyDescent="0.2">
      <c r="A911" s="13">
        <v>2005</v>
      </c>
      <c r="B911" s="68" t="s">
        <v>107</v>
      </c>
      <c r="C911" s="72">
        <v>238069</v>
      </c>
      <c r="D911" s="75">
        <f>(INDEX('Resin Fractions'!$A$24:$I$41,MATCH('Waste Estimate from Population'!$A911,'Resin Fractions'!$A$24:$A$41,0),MATCH('Waste Estimate from Population'!D$1,'Resin Fractions'!$A$24:$I$24,0)))*(VLOOKUP($A911,'Waste Per Capita'!$A$3:$C$18,3,FALSE))*$C911</f>
        <v>1912.7044985146977</v>
      </c>
      <c r="E911" s="75">
        <f>(INDEX('Resin Fractions'!$A$24:$I$41,MATCH('Waste Estimate from Population'!$A911,'Resin Fractions'!$A$24:$A$41,0),MATCH('Waste Estimate from Population'!E$1,'Resin Fractions'!$A$24:$I$24,0)))*(VLOOKUP($A911,'Waste Per Capita'!$A$3:$C$18,3,FALSE))*$C911</f>
        <v>3846.0938476132928</v>
      </c>
      <c r="F911" s="75">
        <f>(INDEX('Resin Fractions'!$A$24:$I$41,MATCH('Waste Estimate from Population'!$A911,'Resin Fractions'!$A$24:$A$41,0),MATCH('Waste Estimate from Population'!F$1,'Resin Fractions'!$A$24:$I$24,0)))*(VLOOKUP($A911,'Waste Per Capita'!$A$3:$C$18,3,FALSE))*$C911</f>
        <v>4803.355017388255</v>
      </c>
      <c r="G911" s="75">
        <f>(INDEX('Resin Fractions'!$A$24:$I$41,MATCH('Waste Estimate from Population'!$A911,'Resin Fractions'!$A$24:$A$41,0),MATCH('Waste Estimate from Population'!G$1,'Resin Fractions'!$A$24:$I$24,0)))*(VLOOKUP($A911,'Waste Per Capita'!$A$3:$C$18,3,FALSE))*$C911</f>
        <v>8353.6421609029458</v>
      </c>
      <c r="H911" s="75">
        <f>(INDEX('Resin Fractions'!$A$24:$I$41,MATCH('Waste Estimate from Population'!$A911,'Resin Fractions'!$A$24:$A$41,0),MATCH('Waste Estimate from Population'!H$1,'Resin Fractions'!$A$24:$I$24,0)))*(VLOOKUP($A911,'Waste Per Capita'!$A$3:$C$18,3,FALSE))*$C911</f>
        <v>435.77792748846451</v>
      </c>
      <c r="I911" s="75">
        <f>(INDEX('Resin Fractions'!$A$24:$I$41,MATCH('Waste Estimate from Population'!$A911,'Resin Fractions'!$A$24:$A$41,0),MATCH('Waste Estimate from Population'!I$1,'Resin Fractions'!$A$24:$I$24,0)))*(VLOOKUP($A911,'Waste Per Capita'!$A$3:$C$18,3,FALSE))*$C911</f>
        <v>1269.9359097256524</v>
      </c>
      <c r="J911" s="75">
        <f>(INDEX('Resin Fractions'!$A$24:$I$41,MATCH('Waste Estimate from Population'!$A911,'Resin Fractions'!$A$24:$A$41,0),MATCH('Waste Estimate from Population'!J$1,'Resin Fractions'!$A$24:$I$24,0)))*(VLOOKUP($A911,'Waste Per Capita'!$A$3:$C$18,3,FALSE))*$C911</f>
        <v>2260.669588632762</v>
      </c>
      <c r="K911" s="75">
        <f>(INDEX('Resin Fractions'!$A$24:$I$41,MATCH('Waste Estimate from Population'!$A911,'Resin Fractions'!$A$24:$A$41,0),MATCH('Waste Estimate from Population'!K$1,'Resin Fractions'!$A$24:$I$24,0)))*(VLOOKUP($A911,'Waste Per Capita'!$A$3:$C$18,3,FALSE))*$C911</f>
        <v>22882.178950266072</v>
      </c>
    </row>
    <row r="912" spans="1:11" x14ac:dyDescent="0.2">
      <c r="A912" s="13">
        <v>2005</v>
      </c>
      <c r="B912" s="68" t="s">
        <v>108</v>
      </c>
      <c r="C912" s="72">
        <v>9595</v>
      </c>
      <c r="D912" s="75">
        <f>(INDEX('Resin Fractions'!$A$24:$I$41,MATCH('Waste Estimate from Population'!$A912,'Resin Fractions'!$A$24:$A$41,0),MATCH('Waste Estimate from Population'!D$1,'Resin Fractions'!$A$24:$I$24,0)))*(VLOOKUP($A912,'Waste Per Capita'!$A$3:$C$18,3,FALSE))*$C912</f>
        <v>77.088573746470658</v>
      </c>
      <c r="E912" s="75">
        <f>(INDEX('Resin Fractions'!$A$24:$I$41,MATCH('Waste Estimate from Population'!$A912,'Resin Fractions'!$A$24:$A$41,0),MATCH('Waste Estimate from Population'!E$1,'Resin Fractions'!$A$24:$I$24,0)))*(VLOOKUP($A912,'Waste Per Capita'!$A$3:$C$18,3,FALSE))*$C912</f>
        <v>155.01081815712899</v>
      </c>
      <c r="F912" s="75">
        <f>(INDEX('Resin Fractions'!$A$24:$I$41,MATCH('Waste Estimate from Population'!$A912,'Resin Fractions'!$A$24:$A$41,0),MATCH('Waste Estimate from Population'!F$1,'Resin Fractions'!$A$24:$I$24,0)))*(VLOOKUP($A912,'Waste Per Capita'!$A$3:$C$18,3,FALSE))*$C912</f>
        <v>193.59173765521891</v>
      </c>
      <c r="G912" s="75">
        <f>(INDEX('Resin Fractions'!$A$24:$I$41,MATCH('Waste Estimate from Population'!$A912,'Resin Fractions'!$A$24:$A$41,0),MATCH('Waste Estimate from Population'!G$1,'Resin Fractions'!$A$24:$I$24,0)))*(VLOOKUP($A912,'Waste Per Capita'!$A$3:$C$18,3,FALSE))*$C912</f>
        <v>336.68052763637331</v>
      </c>
      <c r="H912" s="75">
        <f>(INDEX('Resin Fractions'!$A$24:$I$41,MATCH('Waste Estimate from Population'!$A912,'Resin Fractions'!$A$24:$A$41,0),MATCH('Waste Estimate from Population'!H$1,'Resin Fractions'!$A$24:$I$24,0)))*(VLOOKUP($A912,'Waste Per Capita'!$A$3:$C$18,3,FALSE))*$C912</f>
        <v>17.563350181047582</v>
      </c>
      <c r="I912" s="75">
        <f>(INDEX('Resin Fractions'!$A$24:$I$41,MATCH('Waste Estimate from Population'!$A912,'Resin Fractions'!$A$24:$A$41,0),MATCH('Waste Estimate from Population'!I$1,'Resin Fractions'!$A$24:$I$24,0)))*(VLOOKUP($A912,'Waste Per Capita'!$A$3:$C$18,3,FALSE))*$C912</f>
        <v>51.182787569224196</v>
      </c>
      <c r="J912" s="75">
        <f>(INDEX('Resin Fractions'!$A$24:$I$41,MATCH('Waste Estimate from Population'!$A912,'Resin Fractions'!$A$24:$A$41,0),MATCH('Waste Estimate from Population'!J$1,'Resin Fractions'!$A$24:$I$24,0)))*(VLOOKUP($A912,'Waste Per Capita'!$A$3:$C$18,3,FALSE))*$C912</f>
        <v>91.112764378946238</v>
      </c>
      <c r="K912" s="75">
        <f>(INDEX('Resin Fractions'!$A$24:$I$41,MATCH('Waste Estimate from Population'!$A912,'Resin Fractions'!$A$24:$A$41,0),MATCH('Waste Estimate from Population'!K$1,'Resin Fractions'!$A$24:$I$24,0)))*(VLOOKUP($A912,'Waste Per Capita'!$A$3:$C$18,3,FALSE))*$C912</f>
        <v>922.23055932440991</v>
      </c>
    </row>
    <row r="913" spans="1:11" x14ac:dyDescent="0.2">
      <c r="A913" s="13">
        <v>2005</v>
      </c>
      <c r="B913" s="68" t="s">
        <v>109</v>
      </c>
      <c r="C913" s="72">
        <v>13763</v>
      </c>
      <c r="D913" s="75">
        <f>(INDEX('Resin Fractions'!$A$24:$I$41,MATCH('Waste Estimate from Population'!$A913,'Resin Fractions'!$A$24:$A$41,0),MATCH('Waste Estimate from Population'!D$1,'Resin Fractions'!$A$24:$I$24,0)))*(VLOOKUP($A913,'Waste Per Capita'!$A$3:$C$18,3,FALSE))*$C913</f>
        <v>110.57530385332733</v>
      </c>
      <c r="E913" s="75">
        <f>(INDEX('Resin Fractions'!$A$24:$I$41,MATCH('Waste Estimate from Population'!$A913,'Resin Fractions'!$A$24:$A$41,0),MATCH('Waste Estimate from Population'!E$1,'Resin Fractions'!$A$24:$I$24,0)))*(VLOOKUP($A913,'Waste Per Capita'!$A$3:$C$18,3,FALSE))*$C913</f>
        <v>222.34641899912106</v>
      </c>
      <c r="F913" s="75">
        <f>(INDEX('Resin Fractions'!$A$24:$I$41,MATCH('Waste Estimate from Population'!$A913,'Resin Fractions'!$A$24:$A$41,0),MATCH('Waste Estimate from Population'!F$1,'Resin Fractions'!$A$24:$I$24,0)))*(VLOOKUP($A913,'Waste Per Capita'!$A$3:$C$18,3,FALSE))*$C913</f>
        <v>277.68661650325981</v>
      </c>
      <c r="G913" s="75">
        <f>(INDEX('Resin Fractions'!$A$24:$I$41,MATCH('Waste Estimate from Population'!$A913,'Resin Fractions'!$A$24:$A$41,0),MATCH('Waste Estimate from Population'!G$1,'Resin Fractions'!$A$24:$I$24,0)))*(VLOOKUP($A913,'Waste Per Capita'!$A$3:$C$18,3,FALSE))*$C913</f>
        <v>482.93216277846858</v>
      </c>
      <c r="H913" s="75">
        <f>(INDEX('Resin Fractions'!$A$24:$I$41,MATCH('Waste Estimate from Population'!$A913,'Resin Fractions'!$A$24:$A$41,0),MATCH('Waste Estimate from Population'!H$1,'Resin Fractions'!$A$24:$I$24,0)))*(VLOOKUP($A913,'Waste Per Capita'!$A$3:$C$18,3,FALSE))*$C913</f>
        <v>25.19274502780176</v>
      </c>
      <c r="I913" s="75">
        <f>(INDEX('Resin Fractions'!$A$24:$I$41,MATCH('Waste Estimate from Population'!$A913,'Resin Fractions'!$A$24:$A$41,0),MATCH('Waste Estimate from Population'!I$1,'Resin Fractions'!$A$24:$I$24,0)))*(VLOOKUP($A913,'Waste Per Capita'!$A$3:$C$18,3,FALSE))*$C913</f>
        <v>73.41622775562611</v>
      </c>
      <c r="J913" s="75">
        <f>(INDEX('Resin Fractions'!$A$24:$I$41,MATCH('Waste Estimate from Population'!$A913,'Resin Fractions'!$A$24:$A$41,0),MATCH('Waste Estimate from Population'!J$1,'Resin Fractions'!$A$24:$I$24,0)))*(VLOOKUP($A913,'Waste Per Capita'!$A$3:$C$18,3,FALSE))*$C913</f>
        <v>130.69150350676779</v>
      </c>
      <c r="K913" s="75">
        <f>(INDEX('Resin Fractions'!$A$24:$I$41,MATCH('Waste Estimate from Population'!$A913,'Resin Fractions'!$A$24:$A$41,0),MATCH('Waste Estimate from Population'!K$1,'Resin Fractions'!$A$24:$I$24,0)))*(VLOOKUP($A913,'Waste Per Capita'!$A$3:$C$18,3,FALSE))*$C913</f>
        <v>1322.8409784243725</v>
      </c>
    </row>
    <row r="914" spans="1:11" x14ac:dyDescent="0.2">
      <c r="A914" s="13">
        <v>2005</v>
      </c>
      <c r="B914" s="68" t="s">
        <v>110</v>
      </c>
      <c r="C914" s="72">
        <v>409557</v>
      </c>
      <c r="D914" s="75">
        <f>(INDEX('Resin Fractions'!$A$24:$I$41,MATCH('Waste Estimate from Population'!$A914,'Resin Fractions'!$A$24:$A$41,0),MATCH('Waste Estimate from Population'!D$1,'Resin Fractions'!$A$24:$I$24,0)))*(VLOOKUP($A914,'Waste Per Capita'!$A$3:$C$18,3,FALSE))*$C914</f>
        <v>3290.4809794563089</v>
      </c>
      <c r="E914" s="75">
        <f>(INDEX('Resin Fractions'!$A$24:$I$41,MATCH('Waste Estimate from Population'!$A914,'Resin Fractions'!$A$24:$A$41,0),MATCH('Waste Estimate from Population'!E$1,'Resin Fractions'!$A$24:$I$24,0)))*(VLOOKUP($A914,'Waste Per Capita'!$A$3:$C$18,3,FALSE))*$C914</f>
        <v>6616.5467068243124</v>
      </c>
      <c r="F914" s="75">
        <f>(INDEX('Resin Fractions'!$A$24:$I$41,MATCH('Waste Estimate from Population'!$A914,'Resin Fractions'!$A$24:$A$41,0),MATCH('Waste Estimate from Population'!F$1,'Resin Fractions'!$A$24:$I$24,0)))*(VLOOKUP($A914,'Waste Per Capita'!$A$3:$C$18,3,FALSE))*$C914</f>
        <v>8263.3508388596656</v>
      </c>
      <c r="G914" s="75">
        <f>(INDEX('Resin Fractions'!$A$24:$I$41,MATCH('Waste Estimate from Population'!$A914,'Resin Fractions'!$A$24:$A$41,0),MATCH('Waste Estimate from Population'!G$1,'Resin Fractions'!$A$24:$I$24,0)))*(VLOOKUP($A914,'Waste Per Capita'!$A$3:$C$18,3,FALSE))*$C914</f>
        <v>14371.012700069845</v>
      </c>
      <c r="H914" s="75">
        <f>(INDEX('Resin Fractions'!$A$24:$I$41,MATCH('Waste Estimate from Population'!$A914,'Resin Fractions'!$A$24:$A$41,0),MATCH('Waste Estimate from Population'!H$1,'Resin Fractions'!$A$24:$I$24,0)))*(VLOOKUP($A914,'Waste Per Capita'!$A$3:$C$18,3,FALSE))*$C914</f>
        <v>749.68139761326779</v>
      </c>
      <c r="I914" s="75">
        <f>(INDEX('Resin Fractions'!$A$24:$I$41,MATCH('Waste Estimate from Population'!$A914,'Resin Fractions'!$A$24:$A$41,0),MATCH('Waste Estimate from Population'!I$1,'Resin Fractions'!$A$24:$I$24,0)))*(VLOOKUP($A914,'Waste Per Capita'!$A$3:$C$18,3,FALSE))*$C914</f>
        <v>2184.7075485657897</v>
      </c>
      <c r="J914" s="75">
        <f>(INDEX('Resin Fractions'!$A$24:$I$41,MATCH('Waste Estimate from Population'!$A914,'Resin Fractions'!$A$24:$A$41,0),MATCH('Waste Estimate from Population'!J$1,'Resin Fractions'!$A$24:$I$24,0)))*(VLOOKUP($A914,'Waste Per Capita'!$A$3:$C$18,3,FALSE))*$C914</f>
        <v>3889.095408102979</v>
      </c>
      <c r="K914" s="75">
        <f>(INDEX('Resin Fractions'!$A$24:$I$41,MATCH('Waste Estimate from Population'!$A914,'Resin Fractions'!$A$24:$A$41,0),MATCH('Waste Estimate from Population'!K$1,'Resin Fractions'!$A$24:$I$24,0)))*(VLOOKUP($A914,'Waste Per Capita'!$A$3:$C$18,3,FALSE))*$C914</f>
        <v>39364.875579492167</v>
      </c>
    </row>
    <row r="915" spans="1:11" x14ac:dyDescent="0.2">
      <c r="A915" s="13">
        <v>2005</v>
      </c>
      <c r="B915" s="68" t="s">
        <v>111</v>
      </c>
      <c r="C915" s="72">
        <v>130472</v>
      </c>
      <c r="D915" s="75">
        <f>(INDEX('Resin Fractions'!$A$24:$I$41,MATCH('Waste Estimate from Population'!$A915,'Resin Fractions'!$A$24:$A$41,0),MATCH('Waste Estimate from Population'!D$1,'Resin Fractions'!$A$24:$I$24,0)))*(VLOOKUP($A915,'Waste Per Capita'!$A$3:$C$18,3,FALSE))*$C915</f>
        <v>1048.2439180666513</v>
      </c>
      <c r="E915" s="75">
        <f>(INDEX('Resin Fractions'!$A$24:$I$41,MATCH('Waste Estimate from Population'!$A915,'Resin Fractions'!$A$24:$A$41,0),MATCH('Waste Estimate from Population'!E$1,'Resin Fractions'!$A$24:$I$24,0)))*(VLOOKUP($A915,'Waste Per Capita'!$A$3:$C$18,3,FALSE))*$C915</f>
        <v>2107.8240194473096</v>
      </c>
      <c r="F915" s="75">
        <f>(INDEX('Resin Fractions'!$A$24:$I$41,MATCH('Waste Estimate from Population'!$A915,'Resin Fractions'!$A$24:$A$41,0),MATCH('Waste Estimate from Population'!F$1,'Resin Fractions'!$A$24:$I$24,0)))*(VLOOKUP($A915,'Waste Per Capita'!$A$3:$C$18,3,FALSE))*$C915</f>
        <v>2632.4441058209195</v>
      </c>
      <c r="G915" s="75">
        <f>(INDEX('Resin Fractions'!$A$24:$I$41,MATCH('Waste Estimate from Population'!$A915,'Resin Fractions'!$A$24:$A$41,0),MATCH('Waste Estimate from Population'!G$1,'Resin Fractions'!$A$24:$I$24,0)))*(VLOOKUP($A915,'Waste Per Capita'!$A$3:$C$18,3,FALSE))*$C915</f>
        <v>4578.1533925766444</v>
      </c>
      <c r="H915" s="75">
        <f>(INDEX('Resin Fractions'!$A$24:$I$41,MATCH('Waste Estimate from Population'!$A915,'Resin Fractions'!$A$24:$A$41,0),MATCH('Waste Estimate from Population'!H$1,'Resin Fractions'!$A$24:$I$24,0)))*(VLOOKUP($A915,'Waste Per Capita'!$A$3:$C$18,3,FALSE))*$C915</f>
        <v>238.8249530819844</v>
      </c>
      <c r="I915" s="75">
        <f>(INDEX('Resin Fractions'!$A$24:$I$41,MATCH('Waste Estimate from Population'!$A915,'Resin Fractions'!$A$24:$A$41,0),MATCH('Waste Estimate from Population'!I$1,'Resin Fractions'!$A$24:$I$24,0)))*(VLOOKUP($A915,'Waste Per Capita'!$A$3:$C$18,3,FALSE))*$C915</f>
        <v>695.97922456819379</v>
      </c>
      <c r="J915" s="75">
        <f>(INDEX('Resin Fractions'!$A$24:$I$41,MATCH('Waste Estimate from Population'!$A915,'Resin Fractions'!$A$24:$A$41,0),MATCH('Waste Estimate from Population'!J$1,'Resin Fractions'!$A$24:$I$24,0)))*(VLOOKUP($A915,'Waste Per Capita'!$A$3:$C$18,3,FALSE))*$C915</f>
        <v>1238.943678379351</v>
      </c>
      <c r="K915" s="75">
        <f>(INDEX('Resin Fractions'!$A$24:$I$41,MATCH('Waste Estimate from Population'!$A915,'Resin Fractions'!$A$24:$A$41,0),MATCH('Waste Estimate from Population'!K$1,'Resin Fractions'!$A$24:$I$24,0)))*(VLOOKUP($A915,'Waste Per Capita'!$A$3:$C$18,3,FALSE))*$C915</f>
        <v>12540.413291941055</v>
      </c>
    </row>
    <row r="916" spans="1:11" x14ac:dyDescent="0.2">
      <c r="A916" s="13">
        <v>2005</v>
      </c>
      <c r="B916" s="68" t="s">
        <v>112</v>
      </c>
      <c r="C916" s="72">
        <v>97454</v>
      </c>
      <c r="D916" s="75">
        <f>(INDEX('Resin Fractions'!$A$24:$I$41,MATCH('Waste Estimate from Population'!$A916,'Resin Fractions'!$A$24:$A$41,0),MATCH('Waste Estimate from Population'!D$1,'Resin Fractions'!$A$24:$I$24,0)))*(VLOOKUP($A916,'Waste Per Capita'!$A$3:$C$18,3,FALSE))*$C916</f>
        <v>782.96924084299656</v>
      </c>
      <c r="E916" s="75">
        <f>(INDEX('Resin Fractions'!$A$24:$I$41,MATCH('Waste Estimate from Population'!$A916,'Resin Fractions'!$A$24:$A$41,0),MATCH('Waste Estimate from Population'!E$1,'Resin Fractions'!$A$24:$I$24,0)))*(VLOOKUP($A916,'Waste Per Capita'!$A$3:$C$18,3,FALSE))*$C916</f>
        <v>1574.4058647925847</v>
      </c>
      <c r="F916" s="75">
        <f>(INDEX('Resin Fractions'!$A$24:$I$41,MATCH('Waste Estimate from Population'!$A916,'Resin Fractions'!$A$24:$A$41,0),MATCH('Waste Estimate from Population'!F$1,'Resin Fractions'!$A$24:$I$24,0)))*(VLOOKUP($A916,'Waste Per Capita'!$A$3:$C$18,3,FALSE))*$C916</f>
        <v>1966.2625535645341</v>
      </c>
      <c r="G916" s="75">
        <f>(INDEX('Resin Fractions'!$A$24:$I$41,MATCH('Waste Estimate from Population'!$A916,'Resin Fractions'!$A$24:$A$41,0),MATCH('Waste Estimate from Population'!G$1,'Resin Fractions'!$A$24:$I$24,0)))*(VLOOKUP($A916,'Waste Per Capita'!$A$3:$C$18,3,FALSE))*$C916</f>
        <v>3419.5793788718215</v>
      </c>
      <c r="H916" s="75">
        <f>(INDEX('Resin Fractions'!$A$24:$I$41,MATCH('Waste Estimate from Population'!$A916,'Resin Fractions'!$A$24:$A$41,0),MATCH('Waste Estimate from Population'!H$1,'Resin Fractions'!$A$24:$I$24,0)))*(VLOOKUP($A916,'Waste Per Capita'!$A$3:$C$18,3,FALSE))*$C916</f>
        <v>178.38652720623358</v>
      </c>
      <c r="I916" s="75">
        <f>(INDEX('Resin Fractions'!$A$24:$I$41,MATCH('Waste Estimate from Population'!$A916,'Resin Fractions'!$A$24:$A$41,0),MATCH('Waste Estimate from Population'!I$1,'Resin Fractions'!$A$24:$I$24,0)))*(VLOOKUP($A916,'Waste Per Capita'!$A$3:$C$18,3,FALSE))*$C916</f>
        <v>519.8506909610395</v>
      </c>
      <c r="J916" s="75">
        <f>(INDEX('Resin Fractions'!$A$24:$I$41,MATCH('Waste Estimate from Population'!$A916,'Resin Fractions'!$A$24:$A$41,0),MATCH('Waste Estimate from Population'!J$1,'Resin Fractions'!$A$24:$I$24,0)))*(VLOOKUP($A916,'Waste Per Capita'!$A$3:$C$18,3,FALSE))*$C916</f>
        <v>925.40941529815802</v>
      </c>
      <c r="K916" s="75">
        <f>(INDEX('Resin Fractions'!$A$24:$I$41,MATCH('Waste Estimate from Population'!$A916,'Resin Fractions'!$A$24:$A$41,0),MATCH('Waste Estimate from Population'!K$1,'Resin Fractions'!$A$24:$I$24,0)))*(VLOOKUP($A916,'Waste Per Capita'!$A$3:$C$18,3,FALSE))*$C916</f>
        <v>9366.8636715373686</v>
      </c>
    </row>
    <row r="917" spans="1:11" x14ac:dyDescent="0.2">
      <c r="A917" s="13">
        <v>2005</v>
      </c>
      <c r="B917" s="68" t="s">
        <v>113</v>
      </c>
      <c r="C917" s="72">
        <v>2956847</v>
      </c>
      <c r="D917" s="75">
        <f>(INDEX('Resin Fractions'!$A$24:$I$41,MATCH('Waste Estimate from Population'!$A917,'Resin Fractions'!$A$24:$A$41,0),MATCH('Waste Estimate from Population'!D$1,'Resin Fractions'!$A$24:$I$24,0)))*(VLOOKUP($A917,'Waste Per Capita'!$A$3:$C$18,3,FALSE))*$C917</f>
        <v>23756.031059565456</v>
      </c>
      <c r="E917" s="75">
        <f>(INDEX('Resin Fractions'!$A$24:$I$41,MATCH('Waste Estimate from Population'!$A917,'Resin Fractions'!$A$24:$A$41,0),MATCH('Waste Estimate from Population'!E$1,'Resin Fractions'!$A$24:$I$24,0)))*(VLOOKUP($A917,'Waste Per Capita'!$A$3:$C$18,3,FALSE))*$C917</f>
        <v>47768.97057169905</v>
      </c>
      <c r="F917" s="75">
        <f>(INDEX('Resin Fractions'!$A$24:$I$41,MATCH('Waste Estimate from Population'!$A917,'Resin Fractions'!$A$24:$A$41,0),MATCH('Waste Estimate from Population'!F$1,'Resin Fractions'!$A$24:$I$24,0)))*(VLOOKUP($A917,'Waste Per Capita'!$A$3:$C$18,3,FALSE))*$C917</f>
        <v>59658.275008923505</v>
      </c>
      <c r="G917" s="75">
        <f>(INDEX('Resin Fractions'!$A$24:$I$41,MATCH('Waste Estimate from Population'!$A917,'Resin Fractions'!$A$24:$A$41,0),MATCH('Waste Estimate from Population'!G$1,'Resin Fractions'!$A$24:$I$24,0)))*(VLOOKUP($A917,'Waste Per Capita'!$A$3:$C$18,3,FALSE))*$C917</f>
        <v>103753.28901511492</v>
      </c>
      <c r="H917" s="75">
        <f>(INDEX('Resin Fractions'!$A$24:$I$41,MATCH('Waste Estimate from Population'!$A917,'Resin Fractions'!$A$24:$A$41,0),MATCH('Waste Estimate from Population'!H$1,'Resin Fractions'!$A$24:$I$24,0)))*(VLOOKUP($A917,'Waste Per Capita'!$A$3:$C$18,3,FALSE))*$C917</f>
        <v>5412.4168100865036</v>
      </c>
      <c r="I917" s="75">
        <f>(INDEX('Resin Fractions'!$A$24:$I$41,MATCH('Waste Estimate from Population'!$A917,'Resin Fractions'!$A$24:$A$41,0),MATCH('Waste Estimate from Population'!I$1,'Resin Fractions'!$A$24:$I$24,0)))*(VLOOKUP($A917,'Waste Per Capita'!$A$3:$C$18,3,FALSE))*$C917</f>
        <v>15772.764135038859</v>
      </c>
      <c r="J917" s="75">
        <f>(INDEX('Resin Fractions'!$A$24:$I$41,MATCH('Waste Estimate from Population'!$A917,'Resin Fractions'!$A$24:$A$41,0),MATCH('Waste Estimate from Population'!J$1,'Resin Fractions'!$A$24:$I$24,0)))*(VLOOKUP($A917,'Waste Per Capita'!$A$3:$C$18,3,FALSE))*$C917</f>
        <v>28077.801356497555</v>
      </c>
      <c r="K917" s="75">
        <f>(INDEX('Resin Fractions'!$A$24:$I$41,MATCH('Waste Estimate from Population'!$A917,'Resin Fractions'!$A$24:$A$41,0),MATCH('Waste Estimate from Population'!K$1,'Resin Fractions'!$A$24:$I$24,0)))*(VLOOKUP($A917,'Waste Per Capita'!$A$3:$C$18,3,FALSE))*$C917</f>
        <v>284199.54795692588</v>
      </c>
    </row>
    <row r="918" spans="1:11" x14ac:dyDescent="0.2">
      <c r="A918" s="13">
        <v>2005</v>
      </c>
      <c r="B918" s="68" t="s">
        <v>114</v>
      </c>
      <c r="C918" s="72">
        <v>307710</v>
      </c>
      <c r="D918" s="75">
        <f>(INDEX('Resin Fractions'!$A$24:$I$41,MATCH('Waste Estimate from Population'!$A918,'Resin Fractions'!$A$24:$A$41,0),MATCH('Waste Estimate from Population'!D$1,'Resin Fractions'!$A$24:$I$24,0)))*(VLOOKUP($A918,'Waste Per Capita'!$A$3:$C$18,3,FALSE))*$C918</f>
        <v>2472.2173035462729</v>
      </c>
      <c r="E918" s="75">
        <f>(INDEX('Resin Fractions'!$A$24:$I$41,MATCH('Waste Estimate from Population'!$A918,'Resin Fractions'!$A$24:$A$41,0),MATCH('Waste Estimate from Population'!E$1,'Resin Fractions'!$A$24:$I$24,0)))*(VLOOKUP($A918,'Waste Per Capita'!$A$3:$C$18,3,FALSE))*$C918</f>
        <v>4971.1702819312313</v>
      </c>
      <c r="F918" s="75">
        <f>(INDEX('Resin Fractions'!$A$24:$I$41,MATCH('Waste Estimate from Population'!$A918,'Resin Fractions'!$A$24:$A$41,0),MATCH('Waste Estimate from Population'!F$1,'Resin Fractions'!$A$24:$I$24,0)))*(VLOOKUP($A918,'Waste Per Capita'!$A$3:$C$18,3,FALSE))*$C918</f>
        <v>6208.453735683941</v>
      </c>
      <c r="G918" s="75">
        <f>(INDEX('Resin Fractions'!$A$24:$I$41,MATCH('Waste Estimate from Population'!$A918,'Resin Fractions'!$A$24:$A$41,0),MATCH('Waste Estimate from Population'!G$1,'Resin Fractions'!$A$24:$I$24,0)))*(VLOOKUP($A918,'Waste Per Capita'!$A$3:$C$18,3,FALSE))*$C918</f>
        <v>10797.286624178056</v>
      </c>
      <c r="H918" s="75">
        <f>(INDEX('Resin Fractions'!$A$24:$I$41,MATCH('Waste Estimate from Population'!$A918,'Resin Fractions'!$A$24:$A$41,0),MATCH('Waste Estimate from Population'!H$1,'Resin Fractions'!$A$24:$I$24,0)))*(VLOOKUP($A918,'Waste Per Capita'!$A$3:$C$18,3,FALSE))*$C918</f>
        <v>563.25362003232431</v>
      </c>
      <c r="I918" s="75">
        <f>(INDEX('Resin Fractions'!$A$24:$I$41,MATCH('Waste Estimate from Population'!$A918,'Resin Fractions'!$A$24:$A$41,0),MATCH('Waste Estimate from Population'!I$1,'Resin Fractions'!$A$24:$I$24,0)))*(VLOOKUP($A918,'Waste Per Capita'!$A$3:$C$18,3,FALSE))*$C918</f>
        <v>1641.4231957192262</v>
      </c>
      <c r="J918" s="75">
        <f>(INDEX('Resin Fractions'!$A$24:$I$41,MATCH('Waste Estimate from Population'!$A918,'Resin Fractions'!$A$24:$A$41,0),MATCH('Waste Estimate from Population'!J$1,'Resin Fractions'!$A$24:$I$24,0)))*(VLOOKUP($A918,'Waste Per Capita'!$A$3:$C$18,3,FALSE))*$C918</f>
        <v>2921.9706854659244</v>
      </c>
      <c r="K918" s="75">
        <f>(INDEX('Resin Fractions'!$A$24:$I$41,MATCH('Waste Estimate from Population'!$A918,'Resin Fractions'!$A$24:$A$41,0),MATCH('Waste Estimate from Population'!K$1,'Resin Fractions'!$A$24:$I$24,0)))*(VLOOKUP($A918,'Waste Per Capita'!$A$3:$C$18,3,FALSE))*$C918</f>
        <v>29575.775446556974</v>
      </c>
    </row>
    <row r="919" spans="1:11" x14ac:dyDescent="0.2">
      <c r="A919" s="13">
        <v>2005</v>
      </c>
      <c r="B919" s="68" t="s">
        <v>115</v>
      </c>
      <c r="C919" s="72">
        <v>20880</v>
      </c>
      <c r="D919" s="75">
        <f>(INDEX('Resin Fractions'!$A$24:$I$41,MATCH('Waste Estimate from Population'!$A919,'Resin Fractions'!$A$24:$A$41,0),MATCH('Waste Estimate from Population'!D$1,'Resin Fractions'!$A$24:$I$24,0)))*(VLOOKUP($A919,'Waste Per Capita'!$A$3:$C$18,3,FALSE))*$C919</f>
        <v>167.75502030498254</v>
      </c>
      <c r="E919" s="75">
        <f>(INDEX('Resin Fractions'!$A$24:$I$41,MATCH('Waste Estimate from Population'!$A919,'Resin Fractions'!$A$24:$A$41,0),MATCH('Waste Estimate from Population'!E$1,'Resin Fractions'!$A$24:$I$24,0)))*(VLOOKUP($A919,'Waste Per Capita'!$A$3:$C$18,3,FALSE))*$C919</f>
        <v>337.32421918924996</v>
      </c>
      <c r="F919" s="75">
        <f>(INDEX('Resin Fractions'!$A$24:$I$41,MATCH('Waste Estimate from Population'!$A919,'Resin Fractions'!$A$24:$A$41,0),MATCH('Waste Estimate from Population'!F$1,'Resin Fractions'!$A$24:$I$24,0)))*(VLOOKUP($A919,'Waste Per Capita'!$A$3:$C$18,3,FALSE))*$C919</f>
        <v>421.28144682032007</v>
      </c>
      <c r="G919" s="75">
        <f>(INDEX('Resin Fractions'!$A$24:$I$41,MATCH('Waste Estimate from Population'!$A919,'Resin Fractions'!$A$24:$A$41,0),MATCH('Waste Estimate from Population'!G$1,'Resin Fractions'!$A$24:$I$24,0)))*(VLOOKUP($A919,'Waste Per Capita'!$A$3:$C$18,3,FALSE))*$C919</f>
        <v>732.66174226654255</v>
      </c>
      <c r="H919" s="75">
        <f>(INDEX('Resin Fractions'!$A$24:$I$41,MATCH('Waste Estimate from Population'!$A919,'Resin Fractions'!$A$24:$A$41,0),MATCH('Waste Estimate from Population'!H$1,'Resin Fractions'!$A$24:$I$24,0)))*(VLOOKUP($A919,'Waste Per Capita'!$A$3:$C$18,3,FALSE))*$C919</f>
        <v>38.220192994296355</v>
      </c>
      <c r="I919" s="75">
        <f>(INDEX('Resin Fractions'!$A$24:$I$41,MATCH('Waste Estimate from Population'!$A919,'Resin Fractions'!$A$24:$A$41,0),MATCH('Waste Estimate from Population'!I$1,'Resin Fractions'!$A$24:$I$24,0)))*(VLOOKUP($A919,'Waste Per Capita'!$A$3:$C$18,3,FALSE))*$C919</f>
        <v>111.38057367852018</v>
      </c>
      <c r="J919" s="75">
        <f>(INDEX('Resin Fractions'!$A$24:$I$41,MATCH('Waste Estimate from Population'!$A919,'Resin Fractions'!$A$24:$A$41,0),MATCH('Waste Estimate from Population'!J$1,'Resin Fractions'!$A$24:$I$24,0)))*(VLOOKUP($A919,'Waste Per Capita'!$A$3:$C$18,3,FALSE))*$C919</f>
        <v>198.27352998774336</v>
      </c>
      <c r="K919" s="75">
        <f>(INDEX('Resin Fractions'!$A$24:$I$41,MATCH('Waste Estimate from Population'!$A919,'Resin Fractions'!$A$24:$A$41,0),MATCH('Waste Estimate from Population'!K$1,'Resin Fractions'!$A$24:$I$24,0)))*(VLOOKUP($A919,'Waste Per Capita'!$A$3:$C$18,3,FALSE))*$C919</f>
        <v>2006.8967252416551</v>
      </c>
    </row>
    <row r="920" spans="1:11" x14ac:dyDescent="0.2">
      <c r="A920" s="13">
        <v>2005</v>
      </c>
      <c r="B920" s="68" t="s">
        <v>116</v>
      </c>
      <c r="C920" s="72">
        <v>1895695</v>
      </c>
      <c r="D920" s="75">
        <f>(INDEX('Resin Fractions'!$A$24:$I$41,MATCH('Waste Estimate from Population'!$A920,'Resin Fractions'!$A$24:$A$41,0),MATCH('Waste Estimate from Population'!D$1,'Resin Fractions'!$A$24:$I$24,0)))*(VLOOKUP($A920,'Waste Per Capita'!$A$3:$C$18,3,FALSE))*$C920</f>
        <v>15230.47668664051</v>
      </c>
      <c r="E920" s="75">
        <f>(INDEX('Resin Fractions'!$A$24:$I$41,MATCH('Waste Estimate from Population'!$A920,'Resin Fractions'!$A$24:$A$41,0),MATCH('Waste Estimate from Population'!E$1,'Resin Fractions'!$A$24:$I$24,0)))*(VLOOKUP($A920,'Waste Per Capita'!$A$3:$C$18,3,FALSE))*$C920</f>
        <v>30625.662629117109</v>
      </c>
      <c r="F920" s="75">
        <f>(INDEX('Resin Fractions'!$A$24:$I$41,MATCH('Waste Estimate from Population'!$A920,'Resin Fractions'!$A$24:$A$41,0),MATCH('Waste Estimate from Population'!F$1,'Resin Fractions'!$A$24:$I$24,0)))*(VLOOKUP($A920,'Waste Per Capita'!$A$3:$C$18,3,FALSE))*$C920</f>
        <v>38248.138521553956</v>
      </c>
      <c r="G920" s="75">
        <f>(INDEX('Resin Fractions'!$A$24:$I$41,MATCH('Waste Estimate from Population'!$A920,'Resin Fractions'!$A$24:$A$41,0),MATCH('Waste Estimate from Population'!G$1,'Resin Fractions'!$A$24:$I$24,0)))*(VLOOKUP($A920,'Waste Per Capita'!$A$3:$C$18,3,FALSE))*$C920</f>
        <v>66518.352562546614</v>
      </c>
      <c r="H920" s="75">
        <f>(INDEX('Resin Fractions'!$A$24:$I$41,MATCH('Waste Estimate from Population'!$A920,'Resin Fractions'!$A$24:$A$41,0),MATCH('Waste Estimate from Population'!H$1,'Resin Fractions'!$A$24:$I$24,0)))*(VLOOKUP($A920,'Waste Per Capita'!$A$3:$C$18,3,FALSE))*$C920</f>
        <v>3470.0109558583636</v>
      </c>
      <c r="I920" s="75">
        <f>(INDEX('Resin Fractions'!$A$24:$I$41,MATCH('Waste Estimate from Population'!$A920,'Resin Fractions'!$A$24:$A$41,0),MATCH('Waste Estimate from Population'!I$1,'Resin Fractions'!$A$24:$I$24,0)))*(VLOOKUP($A920,'Waste Per Capita'!$A$3:$C$18,3,FALSE))*$C920</f>
        <v>10112.241217409115</v>
      </c>
      <c r="J920" s="75">
        <f>(INDEX('Resin Fractions'!$A$24:$I$41,MATCH('Waste Estimate from Population'!$A920,'Resin Fractions'!$A$24:$A$41,0),MATCH('Waste Estimate from Population'!J$1,'Resin Fractions'!$A$24:$I$24,0)))*(VLOOKUP($A920,'Waste Per Capita'!$A$3:$C$18,3,FALSE))*$C920</f>
        <v>18001.251888415474</v>
      </c>
      <c r="K920" s="75">
        <f>(INDEX('Resin Fractions'!$A$24:$I$41,MATCH('Waste Estimate from Population'!$A920,'Resin Fractions'!$A$24:$A$41,0),MATCH('Waste Estimate from Population'!K$1,'Resin Fractions'!$A$24:$I$24,0)))*(VLOOKUP($A920,'Waste Per Capita'!$A$3:$C$18,3,FALSE))*$C920</f>
        <v>182206.13446154114</v>
      </c>
    </row>
    <row r="921" spans="1:11" x14ac:dyDescent="0.2">
      <c r="A921" s="13">
        <v>2005</v>
      </c>
      <c r="B921" s="68" t="s">
        <v>117</v>
      </c>
      <c r="C921" s="72">
        <v>1350523</v>
      </c>
      <c r="D921" s="75">
        <f>(INDEX('Resin Fractions'!$A$24:$I$41,MATCH('Waste Estimate from Population'!$A921,'Resin Fractions'!$A$24:$A$41,0),MATCH('Waste Estimate from Population'!D$1,'Resin Fractions'!$A$24:$I$24,0)))*(VLOOKUP($A921,'Waste Per Capita'!$A$3:$C$18,3,FALSE))*$C921</f>
        <v>10850.431670849901</v>
      </c>
      <c r="E921" s="75">
        <f>(INDEX('Resin Fractions'!$A$24:$I$41,MATCH('Waste Estimate from Population'!$A921,'Resin Fractions'!$A$24:$A$41,0),MATCH('Waste Estimate from Population'!E$1,'Resin Fractions'!$A$24:$I$24,0)))*(VLOOKUP($A921,'Waste Per Capita'!$A$3:$C$18,3,FALSE))*$C921</f>
        <v>21818.204811883308</v>
      </c>
      <c r="F921" s="75">
        <f>(INDEX('Resin Fractions'!$A$24:$I$41,MATCH('Waste Estimate from Population'!$A921,'Resin Fractions'!$A$24:$A$41,0),MATCH('Waste Estimate from Population'!F$1,'Resin Fractions'!$A$24:$I$24,0)))*(VLOOKUP($A921,'Waste Per Capita'!$A$3:$C$18,3,FALSE))*$C921</f>
        <v>27248.576791385014</v>
      </c>
      <c r="G921" s="75">
        <f>(INDEX('Resin Fractions'!$A$24:$I$41,MATCH('Waste Estimate from Population'!$A921,'Resin Fractions'!$A$24:$A$41,0),MATCH('Waste Estimate from Population'!G$1,'Resin Fractions'!$A$24:$I$24,0)))*(VLOOKUP($A921,'Waste Per Capita'!$A$3:$C$18,3,FALSE))*$C921</f>
        <v>47388.722899953915</v>
      </c>
      <c r="H921" s="75">
        <f>(INDEX('Resin Fractions'!$A$24:$I$41,MATCH('Waste Estimate from Population'!$A921,'Resin Fractions'!$A$24:$A$41,0),MATCH('Waste Estimate from Population'!H$1,'Resin Fractions'!$A$24:$I$24,0)))*(VLOOKUP($A921,'Waste Per Capita'!$A$3:$C$18,3,FALSE))*$C921</f>
        <v>2472.0905030285489</v>
      </c>
      <c r="I921" s="75">
        <f>(INDEX('Resin Fractions'!$A$24:$I$41,MATCH('Waste Estimate from Population'!$A921,'Resin Fractions'!$A$24:$A$41,0),MATCH('Waste Estimate from Population'!I$1,'Resin Fractions'!$A$24:$I$24,0)))*(VLOOKUP($A921,'Waste Per Capita'!$A$3:$C$18,3,FALSE))*$C921</f>
        <v>7204.1200433925342</v>
      </c>
      <c r="J921" s="75">
        <f>(INDEX('Resin Fractions'!$A$24:$I$41,MATCH('Waste Estimate from Population'!$A921,'Resin Fractions'!$A$24:$A$41,0),MATCH('Waste Estimate from Population'!J$1,'Resin Fractions'!$A$24:$I$24,0)))*(VLOOKUP($A921,'Waste Per Capita'!$A$3:$C$18,3,FALSE))*$C921</f>
        <v>12824.375600557332</v>
      </c>
      <c r="K921" s="75">
        <f>(INDEX('Resin Fractions'!$A$24:$I$41,MATCH('Waste Estimate from Population'!$A921,'Resin Fractions'!$A$24:$A$41,0),MATCH('Waste Estimate from Population'!K$1,'Resin Fractions'!$A$24:$I$24,0)))*(VLOOKUP($A921,'Waste Per Capita'!$A$3:$C$18,3,FALSE))*$C921</f>
        <v>129806.52232105055</v>
      </c>
    </row>
    <row r="922" spans="1:11" x14ac:dyDescent="0.2">
      <c r="A922" s="13">
        <v>2005</v>
      </c>
      <c r="B922" s="68" t="s">
        <v>118</v>
      </c>
      <c r="C922" s="72">
        <v>55221</v>
      </c>
      <c r="D922" s="75">
        <f>(INDEX('Resin Fractions'!$A$24:$I$41,MATCH('Waste Estimate from Population'!$A922,'Resin Fractions'!$A$24:$A$41,0),MATCH('Waste Estimate from Population'!D$1,'Resin Fractions'!$A$24:$I$24,0)))*(VLOOKUP($A922,'Waste Per Capita'!$A$3:$C$18,3,FALSE))*$C922</f>
        <v>443.65900269451345</v>
      </c>
      <c r="E922" s="75">
        <f>(INDEX('Resin Fractions'!$A$24:$I$41,MATCH('Waste Estimate from Population'!$A922,'Resin Fractions'!$A$24:$A$41,0),MATCH('Waste Estimate from Population'!E$1,'Resin Fractions'!$A$24:$I$24,0)))*(VLOOKUP($A922,'Waste Per Capita'!$A$3:$C$18,3,FALSE))*$C922</f>
        <v>892.11593428398339</v>
      </c>
      <c r="F922" s="75">
        <f>(INDEX('Resin Fractions'!$A$24:$I$41,MATCH('Waste Estimate from Population'!$A922,'Resin Fractions'!$A$24:$A$41,0),MATCH('Waste Estimate from Population'!F$1,'Resin Fractions'!$A$24:$I$24,0)))*(VLOOKUP($A922,'Waste Per Capita'!$A$3:$C$18,3,FALSE))*$C922</f>
        <v>1114.1562631640275</v>
      </c>
      <c r="G922" s="75">
        <f>(INDEX('Resin Fractions'!$A$24:$I$41,MATCH('Waste Estimate from Population'!$A922,'Resin Fractions'!$A$24:$A$41,0),MATCH('Waste Estimate from Population'!G$1,'Resin Fractions'!$A$24:$I$24,0)))*(VLOOKUP($A922,'Waste Per Capita'!$A$3:$C$18,3,FALSE))*$C922</f>
        <v>1937.658719813254</v>
      </c>
      <c r="H922" s="75">
        <f>(INDEX('Resin Fractions'!$A$24:$I$41,MATCH('Waste Estimate from Population'!$A922,'Resin Fractions'!$A$24:$A$41,0),MATCH('Waste Estimate from Population'!H$1,'Resin Fractions'!$A$24:$I$24,0)))*(VLOOKUP($A922,'Waste Per Capita'!$A$3:$C$18,3,FALSE))*$C922</f>
        <v>101.08032937442717</v>
      </c>
      <c r="I922" s="75">
        <f>(INDEX('Resin Fractions'!$A$24:$I$41,MATCH('Waste Estimate from Population'!$A922,'Resin Fractions'!$A$24:$A$41,0),MATCH('Waste Estimate from Population'!I$1,'Resin Fractions'!$A$24:$I$24,0)))*(VLOOKUP($A922,'Waste Per Capita'!$A$3:$C$18,3,FALSE))*$C922</f>
        <v>294.56641087651161</v>
      </c>
      <c r="J922" s="75">
        <f>(INDEX('Resin Fractions'!$A$24:$I$41,MATCH('Waste Estimate from Population'!$A922,'Resin Fractions'!$A$24:$A$41,0),MATCH('Waste Estimate from Population'!J$1,'Resin Fractions'!$A$24:$I$24,0)))*(VLOOKUP($A922,'Waste Per Capita'!$A$3:$C$18,3,FALSE))*$C922</f>
        <v>524.37081415005628</v>
      </c>
      <c r="K922" s="75">
        <f>(INDEX('Resin Fractions'!$A$24:$I$41,MATCH('Waste Estimate from Population'!$A922,'Resin Fractions'!$A$24:$A$41,0),MATCH('Waste Estimate from Population'!K$1,'Resin Fractions'!$A$24:$I$24,0)))*(VLOOKUP($A922,'Waste Per Capita'!$A$3:$C$18,3,FALSE))*$C922</f>
        <v>5307.6074743567733</v>
      </c>
    </row>
    <row r="923" spans="1:11" x14ac:dyDescent="0.2">
      <c r="A923" s="13">
        <v>2005</v>
      </c>
      <c r="B923" s="68" t="s">
        <v>119</v>
      </c>
      <c r="C923" s="72">
        <v>1921423</v>
      </c>
      <c r="D923" s="75">
        <f>(INDEX('Resin Fractions'!$A$24:$I$41,MATCH('Waste Estimate from Population'!$A923,'Resin Fractions'!$A$24:$A$41,0),MATCH('Waste Estimate from Population'!D$1,'Resin Fractions'!$A$24:$I$24,0)))*(VLOOKUP($A923,'Waste Per Capita'!$A$3:$C$18,3,FALSE))*$C923</f>
        <v>15437.181723154235</v>
      </c>
      <c r="E923" s="75">
        <f>(INDEX('Resin Fractions'!$A$24:$I$41,MATCH('Waste Estimate from Population'!$A923,'Resin Fractions'!$A$24:$A$41,0),MATCH('Waste Estimate from Population'!E$1,'Resin Fractions'!$A$24:$I$24,0)))*(VLOOKUP($A923,'Waste Per Capita'!$A$3:$C$18,3,FALSE))*$C923</f>
        <v>31041.308103796277</v>
      </c>
      <c r="F923" s="75">
        <f>(INDEX('Resin Fractions'!$A$24:$I$41,MATCH('Waste Estimate from Population'!$A923,'Resin Fractions'!$A$24:$A$41,0),MATCH('Waste Estimate from Population'!F$1,'Resin Fractions'!$A$24:$I$24,0)))*(VLOOKUP($A923,'Waste Per Capita'!$A$3:$C$18,3,FALSE))*$C923</f>
        <v>38767.234741084285</v>
      </c>
      <c r="G923" s="75">
        <f>(INDEX('Resin Fractions'!$A$24:$I$41,MATCH('Waste Estimate from Population'!$A923,'Resin Fractions'!$A$24:$A$41,0),MATCH('Waste Estimate from Population'!G$1,'Resin Fractions'!$A$24:$I$24,0)))*(VLOOKUP($A923,'Waste Per Capita'!$A$3:$C$18,3,FALSE))*$C923</f>
        <v>67421.126571408371</v>
      </c>
      <c r="H923" s="75">
        <f>(INDEX('Resin Fractions'!$A$24:$I$41,MATCH('Waste Estimate from Population'!$A923,'Resin Fractions'!$A$24:$A$41,0),MATCH('Waste Estimate from Population'!H$1,'Resin Fractions'!$A$24:$I$24,0)))*(VLOOKUP($A923,'Waste Per Capita'!$A$3:$C$18,3,FALSE))*$C923</f>
        <v>3517.1052626283472</v>
      </c>
      <c r="I923" s="75">
        <f>(INDEX('Resin Fractions'!$A$24:$I$41,MATCH('Waste Estimate from Population'!$A923,'Resin Fractions'!$A$24:$A$41,0),MATCH('Waste Estimate from Population'!I$1,'Resin Fractions'!$A$24:$I$24,0)))*(VLOOKUP($A923,'Waste Per Capita'!$A$3:$C$18,3,FALSE))*$C923</f>
        <v>10249.482567964717</v>
      </c>
      <c r="J923" s="75">
        <f>(INDEX('Resin Fractions'!$A$24:$I$41,MATCH('Waste Estimate from Population'!$A923,'Resin Fractions'!$A$24:$A$41,0),MATCH('Waste Estimate from Population'!J$1,'Resin Fractions'!$A$24:$I$24,0)))*(VLOOKUP($A923,'Waste Per Capita'!$A$3:$C$18,3,FALSE))*$C923</f>
        <v>18245.561341457844</v>
      </c>
      <c r="K923" s="75">
        <f>(INDEX('Resin Fractions'!$A$24:$I$41,MATCH('Waste Estimate from Population'!$A923,'Resin Fractions'!$A$24:$A$41,0),MATCH('Waste Estimate from Population'!K$1,'Resin Fractions'!$A$24:$I$24,0)))*(VLOOKUP($A923,'Waste Per Capita'!$A$3:$C$18,3,FALSE))*$C923</f>
        <v>184679.00031149408</v>
      </c>
    </row>
    <row r="924" spans="1:11" x14ac:dyDescent="0.2">
      <c r="A924" s="13">
        <v>2005</v>
      </c>
      <c r="B924" s="68" t="s">
        <v>120</v>
      </c>
      <c r="C924" s="72">
        <v>2966783</v>
      </c>
      <c r="D924" s="75">
        <f>(INDEX('Resin Fractions'!$A$24:$I$41,MATCH('Waste Estimate from Population'!$A924,'Resin Fractions'!$A$24:$A$41,0),MATCH('Waste Estimate from Population'!D$1,'Resin Fractions'!$A$24:$I$24,0)))*(VLOOKUP($A924,'Waste Per Capita'!$A$3:$C$18,3,FALSE))*$C924</f>
        <v>23835.859310607135</v>
      </c>
      <c r="E924" s="75">
        <f>(INDEX('Resin Fractions'!$A$24:$I$41,MATCH('Waste Estimate from Population'!$A924,'Resin Fractions'!$A$24:$A$41,0),MATCH('Waste Estimate from Population'!E$1,'Resin Fractions'!$A$24:$I$24,0)))*(VLOOKUP($A924,'Waste Per Capita'!$A$3:$C$18,3,FALSE))*$C924</f>
        <v>47929.490372554625</v>
      </c>
      <c r="F924" s="75">
        <f>(INDEX('Resin Fractions'!$A$24:$I$41,MATCH('Waste Estimate from Population'!$A924,'Resin Fractions'!$A$24:$A$41,0),MATCH('Waste Estimate from Population'!F$1,'Resin Fractions'!$A$24:$I$24,0)))*(VLOOKUP($A924,'Waste Per Capita'!$A$3:$C$18,3,FALSE))*$C924</f>
        <v>59858.746869824216</v>
      </c>
      <c r="G924" s="75">
        <f>(INDEX('Resin Fractions'!$A$24:$I$41,MATCH('Waste Estimate from Population'!$A924,'Resin Fractions'!$A$24:$A$41,0),MATCH('Waste Estimate from Population'!G$1,'Resin Fractions'!$A$24:$I$24,0)))*(VLOOKUP($A924,'Waste Per Capita'!$A$3:$C$18,3,FALSE))*$C924</f>
        <v>104101.93494764176</v>
      </c>
      <c r="H924" s="75">
        <f>(INDEX('Resin Fractions'!$A$24:$I$41,MATCH('Waste Estimate from Population'!$A924,'Resin Fractions'!$A$24:$A$41,0),MATCH('Waste Estimate from Population'!H$1,'Resin Fractions'!$A$24:$I$24,0)))*(VLOOKUP($A924,'Waste Per Capita'!$A$3:$C$18,3,FALSE))*$C924</f>
        <v>5430.6043502010307</v>
      </c>
      <c r="I924" s="75">
        <f>(INDEX('Resin Fractions'!$A$24:$I$41,MATCH('Waste Estimate from Population'!$A924,'Resin Fractions'!$A$24:$A$41,0),MATCH('Waste Estimate from Population'!I$1,'Resin Fractions'!$A$24:$I$24,0)))*(VLOOKUP($A924,'Waste Per Capita'!$A$3:$C$18,3,FALSE))*$C924</f>
        <v>15825.765925272086</v>
      </c>
      <c r="J924" s="75">
        <f>(INDEX('Resin Fractions'!$A$24:$I$41,MATCH('Waste Estimate from Population'!$A924,'Resin Fractions'!$A$24:$A$41,0),MATCH('Waste Estimate from Population'!J$1,'Resin Fractions'!$A$24:$I$24,0)))*(VLOOKUP($A924,'Waste Per Capita'!$A$3:$C$18,3,FALSE))*$C924</f>
        <v>28172.152208698619</v>
      </c>
      <c r="K924" s="75">
        <f>(INDEX('Resin Fractions'!$A$24:$I$41,MATCH('Waste Estimate from Population'!$A924,'Resin Fractions'!$A$24:$A$41,0),MATCH('Waste Estimate from Population'!K$1,'Resin Fractions'!$A$24:$I$24,0)))*(VLOOKUP($A924,'Waste Per Capita'!$A$3:$C$18,3,FALSE))*$C924</f>
        <v>285154.55398479948</v>
      </c>
    </row>
    <row r="925" spans="1:11" x14ac:dyDescent="0.2">
      <c r="A925" s="13">
        <v>2005</v>
      </c>
      <c r="B925" s="68" t="s">
        <v>121</v>
      </c>
      <c r="C925" s="72">
        <v>780187</v>
      </c>
      <c r="D925" s="75">
        <f>(INDEX('Resin Fractions'!$A$24:$I$41,MATCH('Waste Estimate from Population'!$A925,'Resin Fractions'!$A$24:$A$41,0),MATCH('Waste Estimate from Population'!D$1,'Resin Fractions'!$A$24:$I$24,0)))*(VLOOKUP($A925,'Waste Per Capita'!$A$3:$C$18,3,FALSE))*$C925</f>
        <v>6268.2129323124236</v>
      </c>
      <c r="E925" s="75">
        <f>(INDEX('Resin Fractions'!$A$24:$I$41,MATCH('Waste Estimate from Population'!$A925,'Resin Fractions'!$A$24:$A$41,0),MATCH('Waste Estimate from Population'!E$1,'Resin Fractions'!$A$24:$I$24,0)))*(VLOOKUP($A925,'Waste Per Capita'!$A$3:$C$18,3,FALSE))*$C925</f>
        <v>12604.213151178323</v>
      </c>
      <c r="F925" s="75">
        <f>(INDEX('Resin Fractions'!$A$24:$I$41,MATCH('Waste Estimate from Population'!$A925,'Resin Fractions'!$A$24:$A$41,0),MATCH('Waste Estimate from Population'!F$1,'Resin Fractions'!$A$24:$I$24,0)))*(VLOOKUP($A925,'Waste Per Capita'!$A$3:$C$18,3,FALSE))*$C925</f>
        <v>15741.298283065375</v>
      </c>
      <c r="G925" s="75">
        <f>(INDEX('Resin Fractions'!$A$24:$I$41,MATCH('Waste Estimate from Population'!$A925,'Resin Fractions'!$A$24:$A$41,0),MATCH('Waste Estimate from Population'!G$1,'Resin Fractions'!$A$24:$I$24,0)))*(VLOOKUP($A925,'Waste Per Capita'!$A$3:$C$18,3,FALSE))*$C925</f>
        <v>27376.109516939989</v>
      </c>
      <c r="H925" s="75">
        <f>(INDEX('Resin Fractions'!$A$24:$I$41,MATCH('Waste Estimate from Population'!$A925,'Resin Fractions'!$A$24:$A$41,0),MATCH('Waste Estimate from Population'!H$1,'Resin Fractions'!$A$24:$I$24,0)))*(VLOOKUP($A925,'Waste Per Capita'!$A$3:$C$18,3,FALSE))*$C925</f>
        <v>1428.1081279521595</v>
      </c>
      <c r="I925" s="75">
        <f>(INDEX('Resin Fractions'!$A$24:$I$41,MATCH('Waste Estimate from Population'!$A925,'Resin Fractions'!$A$24:$A$41,0),MATCH('Waste Estimate from Population'!I$1,'Resin Fractions'!$A$24:$I$24,0)))*(VLOOKUP($A925,'Waste Per Capita'!$A$3:$C$18,3,FALSE))*$C925</f>
        <v>4161.7660745461508</v>
      </c>
      <c r="J925" s="75">
        <f>(INDEX('Resin Fractions'!$A$24:$I$41,MATCH('Waste Estimate from Population'!$A925,'Resin Fractions'!$A$24:$A$41,0),MATCH('Waste Estimate from Population'!J$1,'Resin Fractions'!$A$24:$I$24,0)))*(VLOOKUP($A925,'Waste Per Capita'!$A$3:$C$18,3,FALSE))*$C925</f>
        <v>7408.5455239725825</v>
      </c>
      <c r="K925" s="75">
        <f>(INDEX('Resin Fractions'!$A$24:$I$41,MATCH('Waste Estimate from Population'!$A925,'Resin Fractions'!$A$24:$A$41,0),MATCH('Waste Estimate from Population'!K$1,'Resin Fractions'!$A$24:$I$24,0)))*(VLOOKUP($A925,'Waste Per Capita'!$A$3:$C$18,3,FALSE))*$C925</f>
        <v>74988.253609967011</v>
      </c>
    </row>
    <row r="926" spans="1:11" x14ac:dyDescent="0.2">
      <c r="A926" s="13">
        <v>2005</v>
      </c>
      <c r="B926" s="68" t="s">
        <v>122</v>
      </c>
      <c r="C926" s="72">
        <v>645059</v>
      </c>
      <c r="D926" s="75">
        <f>(INDEX('Resin Fractions'!$A$24:$I$41,MATCH('Waste Estimate from Population'!$A926,'Resin Fractions'!$A$24:$A$41,0),MATCH('Waste Estimate from Population'!D$1,'Resin Fractions'!$A$24:$I$24,0)))*(VLOOKUP($A926,'Waste Per Capita'!$A$3:$C$18,3,FALSE))*$C926</f>
        <v>5182.5615729363853</v>
      </c>
      <c r="E926" s="75">
        <f>(INDEX('Resin Fractions'!$A$24:$I$41,MATCH('Waste Estimate from Population'!$A926,'Resin Fractions'!$A$24:$A$41,0),MATCH('Waste Estimate from Population'!E$1,'Resin Fractions'!$A$24:$I$24,0)))*(VLOOKUP($A926,'Waste Per Capita'!$A$3:$C$18,3,FALSE))*$C926</f>
        <v>10421.169708141686</v>
      </c>
      <c r="F926" s="75">
        <f>(INDEX('Resin Fractions'!$A$24:$I$41,MATCH('Waste Estimate from Population'!$A926,'Resin Fractions'!$A$24:$A$41,0),MATCH('Waste Estimate from Population'!F$1,'Resin Fractions'!$A$24:$I$24,0)))*(VLOOKUP($A926,'Waste Per Capita'!$A$3:$C$18,3,FALSE))*$C926</f>
        <v>13014.913256919006</v>
      </c>
      <c r="G926" s="75">
        <f>(INDEX('Resin Fractions'!$A$24:$I$41,MATCH('Waste Estimate from Population'!$A926,'Resin Fractions'!$A$24:$A$41,0),MATCH('Waste Estimate from Population'!G$1,'Resin Fractions'!$A$24:$I$24,0)))*(VLOOKUP($A926,'Waste Per Capita'!$A$3:$C$18,3,FALSE))*$C926</f>
        <v>22634.580977237241</v>
      </c>
      <c r="H926" s="75">
        <f>(INDEX('Resin Fractions'!$A$24:$I$41,MATCH('Waste Estimate from Population'!$A926,'Resin Fractions'!$A$24:$A$41,0),MATCH('Waste Estimate from Population'!H$1,'Resin Fractions'!$A$24:$I$24,0)))*(VLOOKUP($A926,'Waste Per Capita'!$A$3:$C$18,3,FALSE))*$C926</f>
        <v>1180.7605111450102</v>
      </c>
      <c r="I926" s="75">
        <f>(INDEX('Resin Fractions'!$A$24:$I$41,MATCH('Waste Estimate from Population'!$A926,'Resin Fractions'!$A$24:$A$41,0),MATCH('Waste Estimate from Population'!I$1,'Resin Fractions'!$A$24:$I$24,0)))*(VLOOKUP($A926,'Waste Per Capita'!$A$3:$C$18,3,FALSE))*$C926</f>
        <v>3440.950262284126</v>
      </c>
      <c r="J926" s="75">
        <f>(INDEX('Resin Fractions'!$A$24:$I$41,MATCH('Waste Estimate from Population'!$A926,'Resin Fractions'!$A$24:$A$41,0),MATCH('Waste Estimate from Population'!J$1,'Resin Fractions'!$A$24:$I$24,0)))*(VLOOKUP($A926,'Waste Per Capita'!$A$3:$C$18,3,FALSE))*$C926</f>
        <v>6125.389127412056</v>
      </c>
      <c r="K926" s="75">
        <f>(INDEX('Resin Fractions'!$A$24:$I$41,MATCH('Waste Estimate from Population'!$A926,'Resin Fractions'!$A$24:$A$41,0),MATCH('Waste Estimate from Population'!K$1,'Resin Fractions'!$A$24:$I$24,0)))*(VLOOKUP($A926,'Waste Per Capita'!$A$3:$C$18,3,FALSE))*$C926</f>
        <v>62000.325416075517</v>
      </c>
    </row>
    <row r="927" spans="1:11" x14ac:dyDescent="0.2">
      <c r="A927" s="13">
        <v>2005</v>
      </c>
      <c r="B927" s="68" t="s">
        <v>123</v>
      </c>
      <c r="C927" s="72">
        <v>259213</v>
      </c>
      <c r="D927" s="75">
        <f>(INDEX('Resin Fractions'!$A$24:$I$41,MATCH('Waste Estimate from Population'!$A927,'Resin Fractions'!$A$24:$A$41,0),MATCH('Waste Estimate from Population'!D$1,'Resin Fractions'!$A$24:$I$24,0)))*(VLOOKUP($A927,'Waste Per Capita'!$A$3:$C$18,3,FALSE))*$C927</f>
        <v>2082.5805593062951</v>
      </c>
      <c r="E927" s="75">
        <f>(INDEX('Resin Fractions'!$A$24:$I$41,MATCH('Waste Estimate from Population'!$A927,'Resin Fractions'!$A$24:$A$41,0),MATCH('Waste Estimate from Population'!E$1,'Resin Fractions'!$A$24:$I$24,0)))*(VLOOKUP($A927,'Waste Per Capita'!$A$3:$C$18,3,FALSE))*$C927</f>
        <v>4187.6830856658553</v>
      </c>
      <c r="F927" s="75">
        <f>(INDEX('Resin Fractions'!$A$24:$I$41,MATCH('Waste Estimate from Population'!$A927,'Resin Fractions'!$A$24:$A$41,0),MATCH('Waste Estimate from Population'!F$1,'Resin Fractions'!$A$24:$I$24,0)))*(VLOOKUP($A927,'Waste Per Capita'!$A$3:$C$18,3,FALSE))*$C927</f>
        <v>5229.9630112373379</v>
      </c>
      <c r="G927" s="75">
        <f>(INDEX('Resin Fractions'!$A$24:$I$41,MATCH('Waste Estimate from Population'!$A927,'Resin Fractions'!$A$24:$A$41,0),MATCH('Waste Estimate from Population'!G$1,'Resin Fractions'!$A$24:$I$24,0)))*(VLOOKUP($A927,'Waste Per Capita'!$A$3:$C$18,3,FALSE))*$C927</f>
        <v>9095.5674424395256</v>
      </c>
      <c r="H927" s="75">
        <f>(INDEX('Resin Fractions'!$A$24:$I$41,MATCH('Waste Estimate from Population'!$A927,'Resin Fractions'!$A$24:$A$41,0),MATCH('Waste Estimate from Population'!H$1,'Resin Fractions'!$A$24:$I$24,0)))*(VLOOKUP($A927,'Waste Per Capita'!$A$3:$C$18,3,FALSE))*$C927</f>
        <v>474.481364302229</v>
      </c>
      <c r="I927" s="75">
        <f>(INDEX('Resin Fractions'!$A$24:$I$41,MATCH('Waste Estimate from Population'!$A927,'Resin Fractions'!$A$24:$A$41,0),MATCH('Waste Estimate from Population'!I$1,'Resin Fractions'!$A$24:$I$24,0)))*(VLOOKUP($A927,'Waste Per Capita'!$A$3:$C$18,3,FALSE))*$C927</f>
        <v>1382.7247435311424</v>
      </c>
      <c r="J927" s="75">
        <f>(INDEX('Resin Fractions'!$A$24:$I$41,MATCH('Waste Estimate from Population'!$A927,'Resin Fractions'!$A$24:$A$41,0),MATCH('Waste Estimate from Population'!J$1,'Resin Fractions'!$A$24:$I$24,0)))*(VLOOKUP($A927,'Waste Per Capita'!$A$3:$C$18,3,FALSE))*$C927</f>
        <v>2461.4500253214997</v>
      </c>
      <c r="K927" s="75">
        <f>(INDEX('Resin Fractions'!$A$24:$I$41,MATCH('Waste Estimate from Population'!$A927,'Resin Fractions'!$A$24:$A$41,0),MATCH('Waste Estimate from Population'!K$1,'Resin Fractions'!$A$24:$I$24,0)))*(VLOOKUP($A927,'Waste Per Capita'!$A$3:$C$18,3,FALSE))*$C927</f>
        <v>24914.450231803883</v>
      </c>
    </row>
    <row r="928" spans="1:11" x14ac:dyDescent="0.2">
      <c r="A928" s="13">
        <v>2005</v>
      </c>
      <c r="B928" s="68" t="s">
        <v>124</v>
      </c>
      <c r="C928" s="72">
        <v>700350</v>
      </c>
      <c r="D928" s="75">
        <f>(INDEX('Resin Fractions'!$A$24:$I$41,MATCH('Waste Estimate from Population'!$A928,'Resin Fractions'!$A$24:$A$41,0),MATCH('Waste Estimate from Population'!D$1,'Resin Fractions'!$A$24:$I$24,0)))*(VLOOKUP($A928,'Waste Per Capita'!$A$3:$C$18,3,FALSE))*$C928</f>
        <v>5626.7829727296221</v>
      </c>
      <c r="E928" s="75">
        <f>(INDEX('Resin Fractions'!$A$24:$I$41,MATCH('Waste Estimate from Population'!$A928,'Resin Fractions'!$A$24:$A$41,0),MATCH('Waste Estimate from Population'!E$1,'Resin Fractions'!$A$24:$I$24,0)))*(VLOOKUP($A928,'Waste Per Capita'!$A$3:$C$18,3,FALSE))*$C928</f>
        <v>11314.416518639426</v>
      </c>
      <c r="F928" s="75">
        <f>(INDEX('Resin Fractions'!$A$24:$I$41,MATCH('Waste Estimate from Population'!$A928,'Resin Fractions'!$A$24:$A$41,0),MATCH('Waste Estimate from Population'!F$1,'Resin Fractions'!$A$24:$I$24,0)))*(VLOOKUP($A928,'Waste Per Capita'!$A$3:$C$18,3,FALSE))*$C928</f>
        <v>14130.481862098235</v>
      </c>
      <c r="G928" s="75">
        <f>(INDEX('Resin Fractions'!$A$24:$I$41,MATCH('Waste Estimate from Population'!$A928,'Resin Fractions'!$A$24:$A$41,0),MATCH('Waste Estimate from Population'!G$1,'Resin Fractions'!$A$24:$I$24,0)))*(VLOOKUP($A928,'Waste Per Capita'!$A$3:$C$18,3,FALSE))*$C928</f>
        <v>24574.695938523611</v>
      </c>
      <c r="H928" s="75">
        <f>(INDEX('Resin Fractions'!$A$24:$I$41,MATCH('Waste Estimate from Population'!$A928,'Resin Fractions'!$A$24:$A$41,0),MATCH('Waste Estimate from Population'!H$1,'Resin Fractions'!$A$24:$I$24,0)))*(VLOOKUP($A928,'Waste Per Capita'!$A$3:$C$18,3,FALSE))*$C928</f>
        <v>1281.9689733503569</v>
      </c>
      <c r="I928" s="75">
        <f>(INDEX('Resin Fractions'!$A$24:$I$41,MATCH('Waste Estimate from Population'!$A928,'Resin Fractions'!$A$24:$A$41,0),MATCH('Waste Estimate from Population'!I$1,'Resin Fractions'!$A$24:$I$24,0)))*(VLOOKUP($A928,'Waste Per Capita'!$A$3:$C$18,3,FALSE))*$C928</f>
        <v>3735.8900754670312</v>
      </c>
      <c r="J928" s="75">
        <f>(INDEX('Resin Fractions'!$A$24:$I$41,MATCH('Waste Estimate from Population'!$A928,'Resin Fractions'!$A$24:$A$41,0),MATCH('Waste Estimate from Population'!J$1,'Resin Fractions'!$A$24:$I$24,0)))*(VLOOKUP($A928,'Waste Per Capita'!$A$3:$C$18,3,FALSE))*$C928</f>
        <v>6650.4246516722251</v>
      </c>
      <c r="K928" s="75">
        <f>(INDEX('Resin Fractions'!$A$24:$I$41,MATCH('Waste Estimate from Population'!$A928,'Resin Fractions'!$A$24:$A$41,0),MATCH('Waste Estimate from Population'!K$1,'Resin Fractions'!$A$24:$I$24,0)))*(VLOOKUP($A928,'Waste Per Capita'!$A$3:$C$18,3,FALSE))*$C928</f>
        <v>67314.660992480509</v>
      </c>
    </row>
    <row r="929" spans="1:11" x14ac:dyDescent="0.2">
      <c r="A929" s="13">
        <v>2005</v>
      </c>
      <c r="B929" s="68" t="s">
        <v>125</v>
      </c>
      <c r="C929" s="72">
        <v>411440</v>
      </c>
      <c r="D929" s="75">
        <f>(INDEX('Resin Fractions'!$A$24:$I$41,MATCH('Waste Estimate from Population'!$A929,'Resin Fractions'!$A$24:$A$41,0),MATCH('Waste Estimate from Population'!D$1,'Resin Fractions'!$A$24:$I$24,0)))*(VLOOKUP($A929,'Waste Per Capita'!$A$3:$C$18,3,FALSE))*$C929</f>
        <v>3305.6094614119738</v>
      </c>
      <c r="E929" s="75">
        <f>(INDEX('Resin Fractions'!$A$24:$I$41,MATCH('Waste Estimate from Population'!$A929,'Resin Fractions'!$A$24:$A$41,0),MATCH('Waste Estimate from Population'!E$1,'Resin Fractions'!$A$24:$I$24,0)))*(VLOOKUP($A929,'Waste Per Capita'!$A$3:$C$18,3,FALSE))*$C929</f>
        <v>6646.9672769743775</v>
      </c>
      <c r="F929" s="75">
        <f>(INDEX('Resin Fractions'!$A$24:$I$41,MATCH('Waste Estimate from Population'!$A929,'Resin Fractions'!$A$24:$A$41,0),MATCH('Waste Estimate from Population'!F$1,'Resin Fractions'!$A$24:$I$24,0)))*(VLOOKUP($A929,'Waste Per Capita'!$A$3:$C$18,3,FALSE))*$C929</f>
        <v>8301.3428390686058</v>
      </c>
      <c r="G929" s="75">
        <f>(INDEX('Resin Fractions'!$A$24:$I$41,MATCH('Waste Estimate from Population'!$A929,'Resin Fractions'!$A$24:$A$41,0),MATCH('Waste Estimate from Population'!G$1,'Resin Fractions'!$A$24:$I$24,0)))*(VLOOKUP($A929,'Waste Per Capita'!$A$3:$C$18,3,FALSE))*$C929</f>
        <v>14437.085595696659</v>
      </c>
      <c r="H929" s="75">
        <f>(INDEX('Resin Fractions'!$A$24:$I$41,MATCH('Waste Estimate from Population'!$A929,'Resin Fractions'!$A$24:$A$41,0),MATCH('Waste Estimate from Population'!H$1,'Resin Fractions'!$A$24:$I$24,0)))*(VLOOKUP($A929,'Waste Per Capita'!$A$3:$C$18,3,FALSE))*$C929</f>
        <v>753.12817076500448</v>
      </c>
      <c r="I929" s="75">
        <f>(INDEX('Resin Fractions'!$A$24:$I$41,MATCH('Waste Estimate from Population'!$A929,'Resin Fractions'!$A$24:$A$41,0),MATCH('Waste Estimate from Population'!I$1,'Resin Fractions'!$A$24:$I$24,0)))*(VLOOKUP($A929,'Waste Per Capita'!$A$3:$C$18,3,FALSE))*$C929</f>
        <v>2194.7520706077753</v>
      </c>
      <c r="J929" s="75">
        <f>(INDEX('Resin Fractions'!$A$24:$I$41,MATCH('Waste Estimate from Population'!$A929,'Resin Fractions'!$A$24:$A$41,0),MATCH('Waste Estimate from Population'!J$1,'Resin Fractions'!$A$24:$I$24,0)))*(VLOOKUP($A929,'Waste Per Capita'!$A$3:$C$18,3,FALSE))*$C929</f>
        <v>3906.9761100649962</v>
      </c>
      <c r="K929" s="75">
        <f>(INDEX('Resin Fractions'!$A$24:$I$41,MATCH('Waste Estimate from Population'!$A929,'Resin Fractions'!$A$24:$A$41,0),MATCH('Waste Estimate from Population'!K$1,'Resin Fractions'!$A$24:$I$24,0)))*(VLOOKUP($A929,'Waste Per Capita'!$A$3:$C$18,3,FALSE))*$C929</f>
        <v>39545.861524589396</v>
      </c>
    </row>
    <row r="930" spans="1:11" x14ac:dyDescent="0.2">
      <c r="A930" s="13">
        <v>2005</v>
      </c>
      <c r="B930" s="68" t="s">
        <v>126</v>
      </c>
      <c r="C930" s="72">
        <v>1698234</v>
      </c>
      <c r="D930" s="75">
        <f>(INDEX('Resin Fractions'!$A$24:$I$41,MATCH('Waste Estimate from Population'!$A930,'Resin Fractions'!$A$24:$A$41,0),MATCH('Waste Estimate from Population'!D$1,'Resin Fractions'!$A$24:$I$24,0)))*(VLOOKUP($A930,'Waste Per Capita'!$A$3:$C$18,3,FALSE))*$C930</f>
        <v>13644.026779339642</v>
      </c>
      <c r="E930" s="75">
        <f>(INDEX('Resin Fractions'!$A$24:$I$41,MATCH('Waste Estimate from Population'!$A930,'Resin Fractions'!$A$24:$A$41,0),MATCH('Waste Estimate from Population'!E$1,'Resin Fractions'!$A$24:$I$24,0)))*(VLOOKUP($A930,'Waste Per Capita'!$A$3:$C$18,3,FALSE))*$C930</f>
        <v>27435.606228478769</v>
      </c>
      <c r="F930" s="75">
        <f>(INDEX('Resin Fractions'!$A$24:$I$41,MATCH('Waste Estimate from Population'!$A930,'Resin Fractions'!$A$24:$A$41,0),MATCH('Waste Estimate from Population'!F$1,'Resin Fractions'!$A$24:$I$24,0)))*(VLOOKUP($A930,'Waste Per Capita'!$A$3:$C$18,3,FALSE))*$C930</f>
        <v>34264.103283499011</v>
      </c>
      <c r="G930" s="75">
        <f>(INDEX('Resin Fractions'!$A$24:$I$41,MATCH('Waste Estimate from Population'!$A930,'Resin Fractions'!$A$24:$A$41,0),MATCH('Waste Estimate from Population'!G$1,'Resin Fractions'!$A$24:$I$24,0)))*(VLOOKUP($A930,'Waste Per Capita'!$A$3:$C$18,3,FALSE))*$C930</f>
        <v>59589.611169362048</v>
      </c>
      <c r="H930" s="75">
        <f>(INDEX('Resin Fractions'!$A$24:$I$41,MATCH('Waste Estimate from Population'!$A930,'Resin Fractions'!$A$24:$A$41,0),MATCH('Waste Estimate from Population'!H$1,'Resin Fractions'!$A$24:$I$24,0)))*(VLOOKUP($A930,'Waste Per Capita'!$A$3:$C$18,3,FALSE))*$C930</f>
        <v>3108.5647140553583</v>
      </c>
      <c r="I930" s="75">
        <f>(INDEX('Resin Fractions'!$A$24:$I$41,MATCH('Waste Estimate from Population'!$A930,'Resin Fractions'!$A$24:$A$41,0),MATCH('Waste Estimate from Population'!I$1,'Resin Fractions'!$A$24:$I$24,0)))*(VLOOKUP($A930,'Waste Per Capita'!$A$3:$C$18,3,FALSE))*$C930</f>
        <v>9058.9213199409987</v>
      </c>
      <c r="J930" s="75">
        <f>(INDEX('Resin Fractions'!$A$24:$I$41,MATCH('Waste Estimate from Population'!$A930,'Resin Fractions'!$A$24:$A$41,0),MATCH('Waste Estimate from Population'!J$1,'Resin Fractions'!$A$24:$I$24,0)))*(VLOOKUP($A930,'Waste Per Capita'!$A$3:$C$18,3,FALSE))*$C930</f>
        <v>16126.190130517496</v>
      </c>
      <c r="K930" s="75">
        <f>(INDEX('Resin Fractions'!$A$24:$I$41,MATCH('Waste Estimate from Population'!$A930,'Resin Fractions'!$A$24:$A$41,0),MATCH('Waste Estimate from Population'!K$1,'Resin Fractions'!$A$24:$I$24,0)))*(VLOOKUP($A930,'Waste Per Capita'!$A$3:$C$18,3,FALSE))*$C930</f>
        <v>163227.02362519334</v>
      </c>
    </row>
    <row r="931" spans="1:11" x14ac:dyDescent="0.2">
      <c r="A931" s="13">
        <v>2005</v>
      </c>
      <c r="B931" s="68" t="s">
        <v>127</v>
      </c>
      <c r="C931" s="72">
        <v>254783</v>
      </c>
      <c r="D931" s="75">
        <f>(INDEX('Resin Fractions'!$A$24:$I$41,MATCH('Waste Estimate from Population'!$A931,'Resin Fractions'!$A$24:$A$41,0),MATCH('Waste Estimate from Population'!D$1,'Resin Fractions'!$A$24:$I$24,0)))*(VLOOKUP($A931,'Waste Per Capita'!$A$3:$C$18,3,FALSE))*$C931</f>
        <v>2046.9888572013585</v>
      </c>
      <c r="E931" s="75">
        <f>(INDEX('Resin Fractions'!$A$24:$I$41,MATCH('Waste Estimate from Population'!$A931,'Resin Fractions'!$A$24:$A$41,0),MATCH('Waste Estimate from Population'!E$1,'Resin Fractions'!$A$24:$I$24,0)))*(VLOOKUP($A931,'Waste Per Capita'!$A$3:$C$18,3,FALSE))*$C931</f>
        <v>4116.1147767095154</v>
      </c>
      <c r="F931" s="75">
        <f>(INDEX('Resin Fractions'!$A$24:$I$41,MATCH('Waste Estimate from Population'!$A931,'Resin Fractions'!$A$24:$A$41,0),MATCH('Waste Estimate from Population'!F$1,'Resin Fractions'!$A$24:$I$24,0)))*(VLOOKUP($A931,'Waste Per Capita'!$A$3:$C$18,3,FALSE))*$C931</f>
        <v>5140.5819379895402</v>
      </c>
      <c r="G931" s="75">
        <f>(INDEX('Resin Fractions'!$A$24:$I$41,MATCH('Waste Estimate from Population'!$A931,'Resin Fractions'!$A$24:$A$41,0),MATCH('Waste Estimate from Population'!G$1,'Resin Fractions'!$A$24:$I$24,0)))*(VLOOKUP($A931,'Waste Per Capita'!$A$3:$C$18,3,FALSE))*$C931</f>
        <v>8940.1224463551971</v>
      </c>
      <c r="H931" s="75">
        <f>(INDEX('Resin Fractions'!$A$24:$I$41,MATCH('Waste Estimate from Population'!$A931,'Resin Fractions'!$A$24:$A$41,0),MATCH('Waste Estimate from Population'!H$1,'Resin Fractions'!$A$24:$I$24,0)))*(VLOOKUP($A931,'Waste Per Capita'!$A$3:$C$18,3,FALSE))*$C931</f>
        <v>466.37238657403299</v>
      </c>
      <c r="I931" s="75">
        <f>(INDEX('Resin Fractions'!$A$24:$I$41,MATCH('Waste Estimate from Population'!$A931,'Resin Fractions'!$A$24:$A$41,0),MATCH('Waste Estimate from Population'!I$1,'Resin Fractions'!$A$24:$I$24,0)))*(VLOOKUP($A931,'Waste Per Capita'!$A$3:$C$18,3,FALSE))*$C931</f>
        <v>1359.0937118550962</v>
      </c>
      <c r="J931" s="75">
        <f>(INDEX('Resin Fractions'!$A$24:$I$41,MATCH('Waste Estimate from Population'!$A931,'Resin Fractions'!$A$24:$A$41,0),MATCH('Waste Estimate from Population'!J$1,'Resin Fractions'!$A$24:$I$24,0)))*(VLOOKUP($A931,'Waste Per Capita'!$A$3:$C$18,3,FALSE))*$C931</f>
        <v>2419.3833712101155</v>
      </c>
      <c r="K931" s="75">
        <f>(INDEX('Resin Fractions'!$A$24:$I$41,MATCH('Waste Estimate from Population'!$A931,'Resin Fractions'!$A$24:$A$41,0),MATCH('Waste Estimate from Population'!K$1,'Resin Fractions'!$A$24:$I$24,0)))*(VLOOKUP($A931,'Waste Per Capita'!$A$3:$C$18,3,FALSE))*$C931</f>
        <v>24488.657487894856</v>
      </c>
    </row>
    <row r="932" spans="1:11" x14ac:dyDescent="0.2">
      <c r="A932" s="13">
        <v>2005</v>
      </c>
      <c r="B932" s="68" t="s">
        <v>128</v>
      </c>
      <c r="C932" s="72">
        <v>173862</v>
      </c>
      <c r="D932" s="75">
        <f>(INDEX('Resin Fractions'!$A$24:$I$41,MATCH('Waste Estimate from Population'!$A932,'Resin Fractions'!$A$24:$A$41,0),MATCH('Waste Estimate from Population'!D$1,'Resin Fractions'!$A$24:$I$24,0)))*(VLOOKUP($A932,'Waste Per Capita'!$A$3:$C$18,3,FALSE))*$C932</f>
        <v>1396.8497768326088</v>
      </c>
      <c r="E932" s="75">
        <f>(INDEX('Resin Fractions'!$A$24:$I$41,MATCH('Waste Estimate from Population'!$A932,'Resin Fractions'!$A$24:$A$41,0),MATCH('Waste Estimate from Population'!E$1,'Resin Fractions'!$A$24:$I$24,0)))*(VLOOKUP($A932,'Waste Per Capita'!$A$3:$C$18,3,FALSE))*$C932</f>
        <v>2808.8057182318666</v>
      </c>
      <c r="F932" s="75">
        <f>(INDEX('Resin Fractions'!$A$24:$I$41,MATCH('Waste Estimate from Population'!$A932,'Resin Fractions'!$A$24:$A$41,0),MATCH('Waste Estimate from Population'!F$1,'Resin Fractions'!$A$24:$I$24,0)))*(VLOOKUP($A932,'Waste Per Capita'!$A$3:$C$18,3,FALSE))*$C932</f>
        <v>3507.8943921012683</v>
      </c>
      <c r="G932" s="75">
        <f>(INDEX('Resin Fractions'!$A$24:$I$41,MATCH('Waste Estimate from Population'!$A932,'Resin Fractions'!$A$24:$A$41,0),MATCH('Waste Estimate from Population'!G$1,'Resin Fractions'!$A$24:$I$24,0)))*(VLOOKUP($A932,'Waste Per Capita'!$A$3:$C$18,3,FALSE))*$C932</f>
        <v>6100.6722142694261</v>
      </c>
      <c r="H932" s="75">
        <f>(INDEX('Resin Fractions'!$A$24:$I$41,MATCH('Waste Estimate from Population'!$A932,'Resin Fractions'!$A$24:$A$41,0),MATCH('Waste Estimate from Population'!H$1,'Resin Fractions'!$A$24:$I$24,0)))*(VLOOKUP($A932,'Waste Per Capita'!$A$3:$C$18,3,FALSE))*$C932</f>
        <v>318.24900356199009</v>
      </c>
      <c r="I932" s="75">
        <f>(INDEX('Resin Fractions'!$A$24:$I$41,MATCH('Waste Estimate from Population'!$A932,'Resin Fractions'!$A$24:$A$41,0),MATCH('Waste Estimate from Population'!I$1,'Resin Fractions'!$A$24:$I$24,0)))*(VLOOKUP($A932,'Waste Per Capita'!$A$3:$C$18,3,FALSE))*$C932</f>
        <v>927.43531134554007</v>
      </c>
      <c r="J932" s="75">
        <f>(INDEX('Resin Fractions'!$A$24:$I$41,MATCH('Waste Estimate from Population'!$A932,'Resin Fractions'!$A$24:$A$41,0),MATCH('Waste Estimate from Population'!J$1,'Resin Fractions'!$A$24:$I$24,0)))*(VLOOKUP($A932,'Waste Per Capita'!$A$3:$C$18,3,FALSE))*$C932</f>
        <v>1650.9689880617352</v>
      </c>
      <c r="K932" s="75">
        <f>(INDEX('Resin Fractions'!$A$24:$I$41,MATCH('Waste Estimate from Population'!$A932,'Resin Fractions'!$A$24:$A$41,0),MATCH('Waste Estimate from Population'!K$1,'Resin Fractions'!$A$24:$I$24,0)))*(VLOOKUP($A932,'Waste Per Capita'!$A$3:$C$18,3,FALSE))*$C932</f>
        <v>16710.875404404436</v>
      </c>
    </row>
    <row r="933" spans="1:11" x14ac:dyDescent="0.2">
      <c r="A933" s="13">
        <v>2005</v>
      </c>
      <c r="B933" s="68" t="s">
        <v>129</v>
      </c>
      <c r="C933" s="72">
        <v>3449</v>
      </c>
      <c r="D933" s="75">
        <f>(INDEX('Resin Fractions'!$A$24:$I$41,MATCH('Waste Estimate from Population'!$A933,'Resin Fractions'!$A$24:$A$41,0),MATCH('Waste Estimate from Population'!D$1,'Resin Fractions'!$A$24:$I$24,0)))*(VLOOKUP($A933,'Waste Per Capita'!$A$3:$C$18,3,FALSE))*$C933</f>
        <v>27.71010847853854</v>
      </c>
      <c r="E933" s="75">
        <f>(INDEX('Resin Fractions'!$A$24:$I$41,MATCH('Waste Estimate from Population'!$A933,'Resin Fractions'!$A$24:$A$41,0),MATCH('Waste Estimate from Population'!E$1,'Resin Fractions'!$A$24:$I$24,0)))*(VLOOKUP($A933,'Waste Per Capita'!$A$3:$C$18,3,FALSE))*$C933</f>
        <v>55.71988658925877</v>
      </c>
      <c r="F933" s="75">
        <f>(INDEX('Resin Fractions'!$A$24:$I$41,MATCH('Waste Estimate from Population'!$A933,'Resin Fractions'!$A$24:$A$41,0),MATCH('Waste Estimate from Population'!F$1,'Resin Fractions'!$A$24:$I$24,0)))*(VLOOKUP($A933,'Waste Per Capita'!$A$3:$C$18,3,FALSE))*$C933</f>
        <v>69.588108720463779</v>
      </c>
      <c r="G933" s="75">
        <f>(INDEX('Resin Fractions'!$A$24:$I$41,MATCH('Waste Estimate from Population'!$A933,'Resin Fractions'!$A$24:$A$41,0),MATCH('Waste Estimate from Population'!G$1,'Resin Fractions'!$A$24:$I$24,0)))*(VLOOKUP($A933,'Waste Per Capita'!$A$3:$C$18,3,FALSE))*$C933</f>
        <v>121.02252629680579</v>
      </c>
      <c r="H933" s="75">
        <f>(INDEX('Resin Fractions'!$A$24:$I$41,MATCH('Waste Estimate from Population'!$A933,'Resin Fractions'!$A$24:$A$41,0),MATCH('Waste Estimate from Population'!H$1,'Resin Fractions'!$A$24:$I$24,0)))*(VLOOKUP($A933,'Waste Per Capita'!$A$3:$C$18,3,FALSE))*$C933</f>
        <v>6.3132876263088189</v>
      </c>
      <c r="I933" s="75">
        <f>(INDEX('Resin Fractions'!$A$24:$I$41,MATCH('Waste Estimate from Population'!$A933,'Resin Fractions'!$A$24:$A$41,0),MATCH('Waste Estimate from Population'!I$1,'Resin Fractions'!$A$24:$I$24,0)))*(VLOOKUP($A933,'Waste Per Capita'!$A$3:$C$18,3,FALSE))*$C933</f>
        <v>18.398065067874334</v>
      </c>
      <c r="J933" s="75">
        <f>(INDEX('Resin Fractions'!$A$24:$I$41,MATCH('Waste Estimate from Population'!$A933,'Resin Fractions'!$A$24:$A$41,0),MATCH('Waste Estimate from Population'!J$1,'Resin Fractions'!$A$24:$I$24,0)))*(VLOOKUP($A933,'Waste Per Capita'!$A$3:$C$18,3,FALSE))*$C933</f>
        <v>32.751216711098024</v>
      </c>
      <c r="K933" s="75">
        <f>(INDEX('Resin Fractions'!$A$24:$I$41,MATCH('Waste Estimate from Population'!$A933,'Resin Fractions'!$A$24:$A$41,0),MATCH('Waste Estimate from Population'!K$1,'Resin Fractions'!$A$24:$I$24,0)))*(VLOOKUP($A933,'Waste Per Capita'!$A$3:$C$18,3,FALSE))*$C933</f>
        <v>331.50319949034809</v>
      </c>
    </row>
    <row r="934" spans="1:11" x14ac:dyDescent="0.2">
      <c r="A934" s="13">
        <v>2005</v>
      </c>
      <c r="B934" s="68" t="s">
        <v>130</v>
      </c>
      <c r="C934" s="72">
        <v>44865</v>
      </c>
      <c r="D934" s="75">
        <f>(INDEX('Resin Fractions'!$A$24:$I$41,MATCH('Waste Estimate from Population'!$A934,'Resin Fractions'!$A$24:$A$41,0),MATCH('Waste Estimate from Population'!D$1,'Resin Fractions'!$A$24:$I$24,0)))*(VLOOKUP($A934,'Waste Per Capita'!$A$3:$C$18,3,FALSE))*$C934</f>
        <v>360.45636906049049</v>
      </c>
      <c r="E934" s="75">
        <f>(INDEX('Resin Fractions'!$A$24:$I$41,MATCH('Waste Estimate from Population'!$A934,'Resin Fractions'!$A$24:$A$41,0),MATCH('Waste Estimate from Population'!E$1,'Resin Fractions'!$A$24:$I$24,0)))*(VLOOKUP($A934,'Waste Per Capita'!$A$3:$C$18,3,FALSE))*$C934</f>
        <v>724.81087614586681</v>
      </c>
      <c r="F934" s="75">
        <f>(INDEX('Resin Fractions'!$A$24:$I$41,MATCH('Waste Estimate from Population'!$A934,'Resin Fractions'!$A$24:$A$41,0),MATCH('Waste Estimate from Population'!F$1,'Resin Fractions'!$A$24:$I$24,0)))*(VLOOKUP($A934,'Waste Per Capita'!$A$3:$C$18,3,FALSE))*$C934</f>
        <v>905.21035017211011</v>
      </c>
      <c r="G934" s="75">
        <f>(INDEX('Resin Fractions'!$A$24:$I$41,MATCH('Waste Estimate from Population'!$A934,'Resin Fractions'!$A$24:$A$41,0),MATCH('Waste Estimate from Population'!G$1,'Resin Fractions'!$A$24:$I$24,0)))*(VLOOKUP($A934,'Waste Per Capita'!$A$3:$C$18,3,FALSE))*$C934</f>
        <v>1574.2753384477217</v>
      </c>
      <c r="H934" s="75">
        <f>(INDEX('Resin Fractions'!$A$24:$I$41,MATCH('Waste Estimate from Population'!$A934,'Resin Fractions'!$A$24:$A$41,0),MATCH('Waste Estimate from Population'!H$1,'Resin Fractions'!$A$24:$I$24,0)))*(VLOOKUP($A934,'Waste Per Capita'!$A$3:$C$18,3,FALSE))*$C934</f>
        <v>82.123992274382474</v>
      </c>
      <c r="I934" s="75">
        <f>(INDEX('Resin Fractions'!$A$24:$I$41,MATCH('Waste Estimate from Population'!$A934,'Resin Fractions'!$A$24:$A$41,0),MATCH('Waste Estimate from Population'!I$1,'Resin Fractions'!$A$24:$I$24,0)))*(VLOOKUP($A934,'Waste Per Capita'!$A$3:$C$18,3,FALSE))*$C934</f>
        <v>239.32420680492376</v>
      </c>
      <c r="J934" s="75">
        <f>(INDEX('Resin Fractions'!$A$24:$I$41,MATCH('Waste Estimate from Population'!$A934,'Resin Fractions'!$A$24:$A$41,0),MATCH('Waste Estimate from Population'!J$1,'Resin Fractions'!$A$24:$I$24,0)))*(VLOOKUP($A934,'Waste Per Capita'!$A$3:$C$18,3,FALSE))*$C934</f>
        <v>426.0317012883192</v>
      </c>
      <c r="K934" s="75">
        <f>(INDEX('Resin Fractions'!$A$24:$I$41,MATCH('Waste Estimate from Population'!$A934,'Resin Fractions'!$A$24:$A$41,0),MATCH('Waste Estimate from Population'!K$1,'Resin Fractions'!$A$24:$I$24,0)))*(VLOOKUP($A934,'Waste Per Capita'!$A$3:$C$18,3,FALSE))*$C934</f>
        <v>4312.2328341938146</v>
      </c>
    </row>
    <row r="935" spans="1:11" x14ac:dyDescent="0.2">
      <c r="A935" s="13">
        <v>2005</v>
      </c>
      <c r="B935" s="68" t="s">
        <v>131</v>
      </c>
      <c r="C935" s="72">
        <v>410985</v>
      </c>
      <c r="D935" s="75">
        <f>(INDEX('Resin Fractions'!$A$24:$I$41,MATCH('Waste Estimate from Population'!$A935,'Resin Fractions'!$A$24:$A$41,0),MATCH('Waste Estimate from Population'!D$1,'Resin Fractions'!$A$24:$I$24,0)))*(VLOOKUP($A935,'Waste Per Capita'!$A$3:$C$18,3,FALSE))*$C935</f>
        <v>3301.9538802702705</v>
      </c>
      <c r="E935" s="75">
        <f>(INDEX('Resin Fractions'!$A$24:$I$41,MATCH('Waste Estimate from Population'!$A935,'Resin Fractions'!$A$24:$A$41,0),MATCH('Waste Estimate from Population'!E$1,'Resin Fractions'!$A$24:$I$24,0)))*(VLOOKUP($A935,'Waste Per Capita'!$A$3:$C$18,3,FALSE))*$C935</f>
        <v>6639.6165815849572</v>
      </c>
      <c r="F935" s="75">
        <f>(INDEX('Resin Fractions'!$A$24:$I$41,MATCH('Waste Estimate from Population'!$A935,'Resin Fractions'!$A$24:$A$41,0),MATCH('Waste Estimate from Population'!F$1,'Resin Fractions'!$A$24:$I$24,0)))*(VLOOKUP($A935,'Waste Per Capita'!$A$3:$C$18,3,FALSE))*$C935</f>
        <v>8292.1626159697917</v>
      </c>
      <c r="G935" s="75">
        <f>(INDEX('Resin Fractions'!$A$24:$I$41,MATCH('Waste Estimate from Population'!$A935,'Resin Fractions'!$A$24:$A$41,0),MATCH('Waste Estimate from Population'!G$1,'Resin Fractions'!$A$24:$I$24,0)))*(VLOOKUP($A935,'Waste Per Capita'!$A$3:$C$18,3,FALSE))*$C935</f>
        <v>14421.120026121407</v>
      </c>
      <c r="H935" s="75">
        <f>(INDEX('Resin Fractions'!$A$24:$I$41,MATCH('Waste Estimate from Population'!$A935,'Resin Fractions'!$A$24:$A$41,0),MATCH('Waste Estimate from Population'!H$1,'Resin Fractions'!$A$24:$I$24,0)))*(VLOOKUP($A935,'Waste Per Capita'!$A$3:$C$18,3,FALSE))*$C935</f>
        <v>752.29530736402717</v>
      </c>
      <c r="I935" s="75">
        <f>(INDEX('Resin Fractions'!$A$24:$I$41,MATCH('Waste Estimate from Population'!$A935,'Resin Fractions'!$A$24:$A$41,0),MATCH('Waste Estimate from Population'!I$1,'Resin Fractions'!$A$24:$I$24,0)))*(VLOOKUP($A935,'Waste Per Capita'!$A$3:$C$18,3,FALSE))*$C935</f>
        <v>2192.3249556162173</v>
      </c>
      <c r="J935" s="75">
        <f>(INDEX('Resin Fractions'!$A$24:$I$41,MATCH('Waste Estimate from Population'!$A935,'Resin Fractions'!$A$24:$A$41,0),MATCH('Waste Estimate from Population'!J$1,'Resin Fractions'!$A$24:$I$24,0)))*(VLOOKUP($A935,'Waste Per Capita'!$A$3:$C$18,3,FALSE))*$C935</f>
        <v>3902.655494349267</v>
      </c>
      <c r="K935" s="75">
        <f>(INDEX('Resin Fractions'!$A$24:$I$41,MATCH('Waste Estimate from Population'!$A935,'Resin Fractions'!$A$24:$A$41,0),MATCH('Waste Estimate from Population'!K$1,'Resin Fractions'!$A$24:$I$24,0)))*(VLOOKUP($A935,'Waste Per Capita'!$A$3:$C$18,3,FALSE))*$C935</f>
        <v>39502.128861275938</v>
      </c>
    </row>
    <row r="936" spans="1:11" x14ac:dyDescent="0.2">
      <c r="A936" s="13">
        <v>2005</v>
      </c>
      <c r="B936" s="68" t="s">
        <v>132</v>
      </c>
      <c r="C936" s="72">
        <v>469734</v>
      </c>
      <c r="D936" s="75">
        <f>(INDEX('Resin Fractions'!$A$24:$I$41,MATCH('Waste Estimate from Population'!$A936,'Resin Fractions'!$A$24:$A$41,0),MATCH('Waste Estimate from Population'!D$1,'Resin Fractions'!$A$24:$I$24,0)))*(VLOOKUP($A936,'Waste Per Capita'!$A$3:$C$18,3,FALSE))*$C936</f>
        <v>3773.9576967404532</v>
      </c>
      <c r="E936" s="75">
        <f>(INDEX('Resin Fractions'!$A$24:$I$41,MATCH('Waste Estimate from Population'!$A936,'Resin Fractions'!$A$24:$A$41,0),MATCH('Waste Estimate from Population'!E$1,'Resin Fractions'!$A$24:$I$24,0)))*(VLOOKUP($A936,'Waste Per Capita'!$A$3:$C$18,3,FALSE))*$C936</f>
        <v>7588.7286770422961</v>
      </c>
      <c r="F936" s="75">
        <f>(INDEX('Resin Fractions'!$A$24:$I$41,MATCH('Waste Estimate from Population'!$A936,'Resin Fractions'!$A$24:$A$41,0),MATCH('Waste Estimate from Population'!F$1,'Resin Fractions'!$A$24:$I$24,0)))*(VLOOKUP($A936,'Waste Per Capita'!$A$3:$C$18,3,FALSE))*$C936</f>
        <v>9477.5009167000098</v>
      </c>
      <c r="G936" s="75">
        <f>(INDEX('Resin Fractions'!$A$24:$I$41,MATCH('Waste Estimate from Population'!$A936,'Resin Fractions'!$A$24:$A$41,0),MATCH('Waste Estimate from Population'!G$1,'Resin Fractions'!$A$24:$I$24,0)))*(VLOOKUP($A936,'Waste Per Capita'!$A$3:$C$18,3,FALSE))*$C936</f>
        <v>16482.573316179696</v>
      </c>
      <c r="H936" s="75">
        <f>(INDEX('Resin Fractions'!$A$24:$I$41,MATCH('Waste Estimate from Population'!$A936,'Resin Fractions'!$A$24:$A$41,0),MATCH('Waste Estimate from Population'!H$1,'Resin Fractions'!$A$24:$I$24,0)))*(VLOOKUP($A936,'Waste Per Capita'!$A$3:$C$18,3,FALSE))*$C936</f>
        <v>859.83353141680095</v>
      </c>
      <c r="I936" s="75">
        <f>(INDEX('Resin Fractions'!$A$24:$I$41,MATCH('Waste Estimate from Population'!$A936,'Resin Fractions'!$A$24:$A$41,0),MATCH('Waste Estimate from Population'!I$1,'Resin Fractions'!$A$24:$I$24,0)))*(VLOOKUP($A936,'Waste Per Capita'!$A$3:$C$18,3,FALSE))*$C936</f>
        <v>2505.7108427349617</v>
      </c>
      <c r="J936" s="75">
        <f>(INDEX('Resin Fractions'!$A$24:$I$41,MATCH('Waste Estimate from Population'!$A936,'Resin Fractions'!$A$24:$A$41,0),MATCH('Waste Estimate from Population'!J$1,'Resin Fractions'!$A$24:$I$24,0)))*(VLOOKUP($A936,'Waste Per Capita'!$A$3:$C$18,3,FALSE))*$C936</f>
        <v>4460.5276980489771</v>
      </c>
      <c r="K936" s="75">
        <f>(INDEX('Resin Fractions'!$A$24:$I$41,MATCH('Waste Estimate from Population'!$A936,'Resin Fractions'!$A$24:$A$41,0),MATCH('Waste Estimate from Population'!K$1,'Resin Fractions'!$A$24:$I$24,0)))*(VLOOKUP($A936,'Waste Per Capita'!$A$3:$C$18,3,FALSE))*$C936</f>
        <v>45148.832678863197</v>
      </c>
    </row>
    <row r="937" spans="1:11" x14ac:dyDescent="0.2">
      <c r="A937" s="13">
        <v>2005</v>
      </c>
      <c r="B937" s="68" t="s">
        <v>133</v>
      </c>
      <c r="C937" s="72">
        <v>494144</v>
      </c>
      <c r="D937" s="75">
        <f>(INDEX('Resin Fractions'!$A$24:$I$41,MATCH('Waste Estimate from Population'!$A937,'Resin Fractions'!$A$24:$A$41,0),MATCH('Waste Estimate from Population'!D$1,'Resin Fractions'!$A$24:$I$24,0)))*(VLOOKUP($A937,'Waste Per Capita'!$A$3:$C$18,3,FALSE))*$C937</f>
        <v>3970.07359930964</v>
      </c>
      <c r="E937" s="75">
        <f>(INDEX('Resin Fractions'!$A$24:$I$41,MATCH('Waste Estimate from Population'!$A937,'Resin Fractions'!$A$24:$A$41,0),MATCH('Waste Estimate from Population'!E$1,'Resin Fractions'!$A$24:$I$24,0)))*(VLOOKUP($A937,'Waste Per Capita'!$A$3:$C$18,3,FALSE))*$C937</f>
        <v>7983.0813681538666</v>
      </c>
      <c r="F937" s="75">
        <f>(INDEX('Resin Fractions'!$A$24:$I$41,MATCH('Waste Estimate from Population'!$A937,'Resin Fractions'!$A$24:$A$41,0),MATCH('Waste Estimate from Population'!F$1,'Resin Fractions'!$A$24:$I$24,0)))*(VLOOKUP($A937,'Waste Per Capita'!$A$3:$C$18,3,FALSE))*$C937</f>
        <v>9970.0047537155278</v>
      </c>
      <c r="G937" s="75">
        <f>(INDEX('Resin Fractions'!$A$24:$I$41,MATCH('Waste Estimate from Population'!$A937,'Resin Fractions'!$A$24:$A$41,0),MATCH('Waste Estimate from Population'!G$1,'Resin Fractions'!$A$24:$I$24,0)))*(VLOOKUP($A937,'Waste Per Capita'!$A$3:$C$18,3,FALSE))*$C937</f>
        <v>17339.09980701908</v>
      </c>
      <c r="H937" s="75">
        <f>(INDEX('Resin Fractions'!$A$24:$I$41,MATCH('Waste Estimate from Population'!$A937,'Resin Fractions'!$A$24:$A$41,0),MATCH('Waste Estimate from Population'!H$1,'Resin Fractions'!$A$24:$I$24,0)))*(VLOOKUP($A937,'Waste Per Capita'!$A$3:$C$18,3,FALSE))*$C937</f>
        <v>904.51528002747023</v>
      </c>
      <c r="I937" s="75">
        <f>(INDEX('Resin Fractions'!$A$24:$I$41,MATCH('Waste Estimate from Population'!$A937,'Resin Fractions'!$A$24:$A$41,0),MATCH('Waste Estimate from Population'!I$1,'Resin Fractions'!$A$24:$I$24,0)))*(VLOOKUP($A937,'Waste Per Capita'!$A$3:$C$18,3,FALSE))*$C937</f>
        <v>2635.9215612930402</v>
      </c>
      <c r="J937" s="75">
        <f>(INDEX('Resin Fractions'!$A$24:$I$41,MATCH('Waste Estimate from Population'!$A937,'Resin Fractions'!$A$24:$A$41,0),MATCH('Waste Estimate from Population'!J$1,'Resin Fractions'!$A$24:$I$24,0)))*(VLOOKUP($A937,'Waste Per Capita'!$A$3:$C$18,3,FALSE))*$C937</f>
        <v>4692.3216093038045</v>
      </c>
      <c r="K937" s="75">
        <f>(INDEX('Resin Fractions'!$A$24:$I$41,MATCH('Waste Estimate from Population'!$A937,'Resin Fractions'!$A$24:$A$41,0),MATCH('Waste Estimate from Population'!K$1,'Resin Fractions'!$A$24:$I$24,0)))*(VLOOKUP($A937,'Waste Per Capita'!$A$3:$C$18,3,FALSE))*$C937</f>
        <v>47495.017978822434</v>
      </c>
    </row>
    <row r="938" spans="1:11" x14ac:dyDescent="0.2">
      <c r="A938" s="13">
        <v>2005</v>
      </c>
      <c r="B938" s="68" t="s">
        <v>134</v>
      </c>
      <c r="C938" s="72">
        <v>87097</v>
      </c>
      <c r="D938" s="75">
        <f>(INDEX('Resin Fractions'!$A$24:$I$41,MATCH('Waste Estimate from Population'!$A938,'Resin Fractions'!$A$24:$A$41,0),MATCH('Waste Estimate from Population'!D$1,'Resin Fractions'!$A$24:$I$24,0)))*(VLOOKUP($A938,'Waste Per Capita'!$A$3:$C$18,3,FALSE))*$C938</f>
        <v>699.7585729647061</v>
      </c>
      <c r="E938" s="75">
        <f>(INDEX('Resin Fractions'!$A$24:$I$41,MATCH('Waste Estimate from Population'!$A938,'Resin Fractions'!$A$24:$A$41,0),MATCH('Waste Estimate from Population'!E$1,'Resin Fractions'!$A$24:$I$24,0)))*(VLOOKUP($A938,'Waste Per Capita'!$A$3:$C$18,3,FALSE))*$C938</f>
        <v>1407.0846512799858</v>
      </c>
      <c r="F938" s="75">
        <f>(INDEX('Resin Fractions'!$A$24:$I$41,MATCH('Waste Estimate from Population'!$A938,'Resin Fractions'!$A$24:$A$41,0),MATCH('Waste Estimate from Population'!F$1,'Resin Fractions'!$A$24:$I$24,0)))*(VLOOKUP($A938,'Waste Per Capita'!$A$3:$C$18,3,FALSE))*$C938</f>
        <v>1757.2964642581137</v>
      </c>
      <c r="G938" s="75">
        <f>(INDEX('Resin Fractions'!$A$24:$I$41,MATCH('Waste Estimate from Population'!$A938,'Resin Fractions'!$A$24:$A$41,0),MATCH('Waste Estimate from Population'!G$1,'Resin Fractions'!$A$24:$I$24,0)))*(VLOOKUP($A938,'Waste Per Capita'!$A$3:$C$18,3,FALSE))*$C938</f>
        <v>3056.1609083423878</v>
      </c>
      <c r="H938" s="75">
        <f>(INDEX('Resin Fractions'!$A$24:$I$41,MATCH('Waste Estimate from Population'!$A938,'Resin Fractions'!$A$24:$A$41,0),MATCH('Waste Estimate from Population'!H$1,'Resin Fractions'!$A$24:$I$24,0)))*(VLOOKUP($A938,'Waste Per Capita'!$A$3:$C$18,3,FALSE))*$C938</f>
        <v>159.42835963717576</v>
      </c>
      <c r="I938" s="75">
        <f>(INDEX('Resin Fractions'!$A$24:$I$41,MATCH('Waste Estimate from Population'!$A938,'Resin Fractions'!$A$24:$A$41,0),MATCH('Waste Estimate from Population'!I$1,'Resin Fractions'!$A$24:$I$24,0)))*(VLOOKUP($A938,'Waste Per Capita'!$A$3:$C$18,3,FALSE))*$C938</f>
        <v>464.60315257078889</v>
      </c>
      <c r="J938" s="75">
        <f>(INDEX('Resin Fractions'!$A$24:$I$41,MATCH('Waste Estimate from Population'!$A938,'Resin Fractions'!$A$24:$A$41,0),MATCH('Waste Estimate from Population'!J$1,'Resin Fractions'!$A$24:$I$24,0)))*(VLOOKUP($A938,'Waste Per Capita'!$A$3:$C$18,3,FALSE))*$C938</f>
        <v>827.06080657770508</v>
      </c>
      <c r="K938" s="75">
        <f>(INDEX('Resin Fractions'!$A$24:$I$41,MATCH('Waste Estimate from Population'!$A938,'Resin Fractions'!$A$24:$A$41,0),MATCH('Waste Estimate from Population'!K$1,'Resin Fractions'!$A$24:$I$24,0)))*(VLOOKUP($A938,'Waste Per Capita'!$A$3:$C$18,3,FALSE))*$C938</f>
        <v>8371.3929156308641</v>
      </c>
    </row>
    <row r="939" spans="1:11" x14ac:dyDescent="0.2">
      <c r="A939" s="13">
        <v>2005</v>
      </c>
      <c r="B939" s="68" t="s">
        <v>135</v>
      </c>
      <c r="C939" s="72">
        <v>59976</v>
      </c>
      <c r="D939" s="75">
        <f>(INDEX('Resin Fractions'!$A$24:$I$41,MATCH('Waste Estimate from Population'!$A939,'Resin Fractions'!$A$24:$A$41,0),MATCH('Waste Estimate from Population'!D$1,'Resin Fractions'!$A$24:$I$24,0)))*(VLOOKUP($A939,'Waste Per Capita'!$A$3:$C$18,3,FALSE))*$C939</f>
        <v>481.86183418638086</v>
      </c>
      <c r="E939" s="75">
        <f>(INDEX('Resin Fractions'!$A$24:$I$41,MATCH('Waste Estimate from Population'!$A939,'Resin Fractions'!$A$24:$A$41,0),MATCH('Waste Estimate from Population'!E$1,'Resin Fractions'!$A$24:$I$24,0)))*(VLOOKUP($A939,'Waste Per Capita'!$A$3:$C$18,3,FALSE))*$C939</f>
        <v>968.93473994705255</v>
      </c>
      <c r="F939" s="75">
        <f>(INDEX('Resin Fractions'!$A$24:$I$41,MATCH('Waste Estimate from Population'!$A939,'Resin Fractions'!$A$24:$A$41,0),MATCH('Waste Estimate from Population'!F$1,'Resin Fractions'!$A$24:$I$24,0)))*(VLOOKUP($A939,'Waste Per Capita'!$A$3:$C$18,3,FALSE))*$C939</f>
        <v>1210.0946386252642</v>
      </c>
      <c r="G939" s="75">
        <f>(INDEX('Resin Fractions'!$A$24:$I$41,MATCH('Waste Estimate from Population'!$A939,'Resin Fractions'!$A$24:$A$41,0),MATCH('Waste Estimate from Population'!G$1,'Resin Fractions'!$A$24:$I$24,0)))*(VLOOKUP($A939,'Waste Per Capita'!$A$3:$C$18,3,FALSE))*$C939</f>
        <v>2104.5076941656203</v>
      </c>
      <c r="H939" s="75">
        <f>(INDEX('Resin Fractions'!$A$24:$I$41,MATCH('Waste Estimate from Population'!$A939,'Resin Fractions'!$A$24:$A$41,0),MATCH('Waste Estimate from Population'!H$1,'Resin Fractions'!$A$24:$I$24,0)))*(VLOOKUP($A939,'Waste Per Capita'!$A$3:$C$18,3,FALSE))*$C939</f>
        <v>109.78420953189264</v>
      </c>
      <c r="I939" s="75">
        <f>(INDEX('Resin Fractions'!$A$24:$I$41,MATCH('Waste Estimate from Population'!$A939,'Resin Fractions'!$A$24:$A$41,0),MATCH('Waste Estimate from Population'!I$1,'Resin Fractions'!$A$24:$I$24,0)))*(VLOOKUP($A939,'Waste Per Capita'!$A$3:$C$18,3,FALSE))*$C939</f>
        <v>319.93109611795626</v>
      </c>
      <c r="J939" s="75">
        <f>(INDEX('Resin Fractions'!$A$24:$I$41,MATCH('Waste Estimate from Population'!$A939,'Resin Fractions'!$A$24:$A$41,0),MATCH('Waste Estimate from Population'!J$1,'Resin Fractions'!$A$24:$I$24,0)))*(VLOOKUP($A939,'Waste Per Capita'!$A$3:$C$18,3,FALSE))*$C939</f>
        <v>569.52362234410418</v>
      </c>
      <c r="K939" s="75">
        <f>(INDEX('Resin Fractions'!$A$24:$I$41,MATCH('Waste Estimate from Population'!$A939,'Resin Fractions'!$A$24:$A$41,0),MATCH('Waste Estimate from Population'!K$1,'Resin Fractions'!$A$24:$I$24,0)))*(VLOOKUP($A939,'Waste Per Capita'!$A$3:$C$18,3,FALSE))*$C939</f>
        <v>5764.6378349182714</v>
      </c>
    </row>
    <row r="940" spans="1:11" x14ac:dyDescent="0.2">
      <c r="A940" s="13">
        <v>2005</v>
      </c>
      <c r="B940" s="68" t="s">
        <v>136</v>
      </c>
      <c r="C940" s="72">
        <v>13654</v>
      </c>
      <c r="D940" s="75">
        <f>(INDEX('Resin Fractions'!$A$24:$I$41,MATCH('Waste Estimate from Population'!$A940,'Resin Fractions'!$A$24:$A$41,0),MATCH('Waste Estimate from Population'!D$1,'Resin Fractions'!$A$24:$I$24,0)))*(VLOOKUP($A940,'Waste Per Capita'!$A$3:$C$18,3,FALSE))*$C940</f>
        <v>109.699571228172</v>
      </c>
      <c r="E940" s="75">
        <f>(INDEX('Resin Fractions'!$A$24:$I$41,MATCH('Waste Estimate from Population'!$A940,'Resin Fractions'!$A$24:$A$41,0),MATCH('Waste Estimate from Population'!E$1,'Resin Fractions'!$A$24:$I$24,0)))*(VLOOKUP($A940,'Waste Per Capita'!$A$3:$C$18,3,FALSE))*$C940</f>
        <v>220.58548318055648</v>
      </c>
      <c r="F940" s="75">
        <f>(INDEX('Resin Fractions'!$A$24:$I$41,MATCH('Waste Estimate from Population'!$A940,'Resin Fractions'!$A$24:$A$41,0),MATCH('Waste Estimate from Population'!F$1,'Resin Fractions'!$A$24:$I$24,0)))*(VLOOKUP($A940,'Waste Per Capita'!$A$3:$C$18,3,FALSE))*$C940</f>
        <v>275.48739822244494</v>
      </c>
      <c r="G940" s="75">
        <f>(INDEX('Resin Fractions'!$A$24:$I$41,MATCH('Waste Estimate from Population'!$A940,'Resin Fractions'!$A$24:$A$41,0),MATCH('Waste Estimate from Population'!G$1,'Resin Fractions'!$A$24:$I$24,0)))*(VLOOKUP($A940,'Waste Per Capita'!$A$3:$C$18,3,FALSE))*$C940</f>
        <v>479.10744391318826</v>
      </c>
      <c r="H940" s="75">
        <f>(INDEX('Resin Fractions'!$A$24:$I$41,MATCH('Waste Estimate from Population'!$A940,'Resin Fractions'!$A$24:$A$41,0),MATCH('Waste Estimate from Population'!H$1,'Resin Fractions'!$A$24:$I$24,0)))*(VLOOKUP($A940,'Waste Per Capita'!$A$3:$C$18,3,FALSE))*$C940</f>
        <v>24.993223905369849</v>
      </c>
      <c r="I940" s="75">
        <f>(INDEX('Resin Fractions'!$A$24:$I$41,MATCH('Waste Estimate from Population'!$A940,'Resin Fractions'!$A$24:$A$41,0),MATCH('Waste Estimate from Population'!I$1,'Resin Fractions'!$A$24:$I$24,0)))*(VLOOKUP($A940,'Waste Per Capita'!$A$3:$C$18,3,FALSE))*$C940</f>
        <v>72.834787021384798</v>
      </c>
      <c r="J940" s="75">
        <f>(INDEX('Resin Fractions'!$A$24:$I$41,MATCH('Waste Estimate from Population'!$A940,'Resin Fractions'!$A$24:$A$41,0),MATCH('Waste Estimate from Population'!J$1,'Resin Fractions'!$A$24:$I$24,0)))*(VLOOKUP($A940,'Waste Per Capita'!$A$3:$C$18,3,FALSE))*$C940</f>
        <v>129.656454906736</v>
      </c>
      <c r="K940" s="75">
        <f>(INDEX('Resin Fractions'!$A$24:$I$41,MATCH('Waste Estimate from Population'!$A940,'Resin Fractions'!$A$24:$A$41,0),MATCH('Waste Estimate from Population'!K$1,'Resin Fractions'!$A$24:$I$24,0)))*(VLOOKUP($A940,'Waste Per Capita'!$A$3:$C$18,3,FALSE))*$C940</f>
        <v>1312.3643623778523</v>
      </c>
    </row>
    <row r="941" spans="1:11" x14ac:dyDescent="0.2">
      <c r="A941" s="13">
        <v>2005</v>
      </c>
      <c r="B941" s="68" t="s">
        <v>137</v>
      </c>
      <c r="C941" s="72">
        <v>404148</v>
      </c>
      <c r="D941" s="75">
        <f>(INDEX('Resin Fractions'!$A$24:$I$41,MATCH('Waste Estimate from Population'!$A941,'Resin Fractions'!$A$24:$A$41,0),MATCH('Waste Estimate from Population'!D$1,'Resin Fractions'!$A$24:$I$24,0)))*(VLOOKUP($A941,'Waste Per Capita'!$A$3:$C$18,3,FALSE))*$C941</f>
        <v>3247.0237522135094</v>
      </c>
      <c r="E941" s="75">
        <f>(INDEX('Resin Fractions'!$A$24:$I$41,MATCH('Waste Estimate from Population'!$A941,'Resin Fractions'!$A$24:$A$41,0),MATCH('Waste Estimate from Population'!E$1,'Resin Fractions'!$A$24:$I$24,0)))*(VLOOKUP($A941,'Waste Per Capita'!$A$3:$C$18,3,FALSE))*$C941</f>
        <v>6529.1622862498562</v>
      </c>
      <c r="F941" s="75">
        <f>(INDEX('Resin Fractions'!$A$24:$I$41,MATCH('Waste Estimate from Population'!$A941,'Resin Fractions'!$A$24:$A$41,0),MATCH('Waste Estimate from Population'!F$1,'Resin Fractions'!$A$24:$I$24,0)))*(VLOOKUP($A941,'Waste Per Capita'!$A$3:$C$18,3,FALSE))*$C941</f>
        <v>8154.2171537135391</v>
      </c>
      <c r="G941" s="75">
        <f>(INDEX('Resin Fractions'!$A$24:$I$41,MATCH('Waste Estimate from Population'!$A941,'Resin Fractions'!$A$24:$A$41,0),MATCH('Waste Estimate from Population'!G$1,'Resin Fractions'!$A$24:$I$24,0)))*(VLOOKUP($A941,'Waste Per Capita'!$A$3:$C$18,3,FALSE))*$C941</f>
        <v>14181.215412525797</v>
      </c>
      <c r="H941" s="75">
        <f>(INDEX('Resin Fractions'!$A$24:$I$41,MATCH('Waste Estimate from Population'!$A941,'Resin Fractions'!$A$24:$A$41,0),MATCH('Waste Estimate from Population'!H$1,'Resin Fractions'!$A$24:$I$24,0)))*(VLOOKUP($A941,'Waste Per Capita'!$A$3:$C$18,3,FALSE))*$C941</f>
        <v>739.78039072121089</v>
      </c>
      <c r="I941" s="75">
        <f>(INDEX('Resin Fractions'!$A$24:$I$41,MATCH('Waste Estimate from Population'!$A941,'Resin Fractions'!$A$24:$A$41,0),MATCH('Waste Estimate from Population'!I$1,'Resin Fractions'!$A$24:$I$24,0)))*(VLOOKUP($A941,'Waste Per Capita'!$A$3:$C$18,3,FALSE))*$C941</f>
        <v>2155.8542189188975</v>
      </c>
      <c r="J941" s="75">
        <f>(INDEX('Resin Fractions'!$A$24:$I$41,MATCH('Waste Estimate from Population'!$A941,'Resin Fractions'!$A$24:$A$41,0),MATCH('Waste Estimate from Population'!J$1,'Resin Fractions'!$A$24:$I$24,0)))*(VLOOKUP($A941,'Waste Per Capita'!$A$3:$C$18,3,FALSE))*$C941</f>
        <v>3837.7323083087404</v>
      </c>
      <c r="K941" s="75">
        <f>(INDEX('Resin Fractions'!$A$24:$I$41,MATCH('Waste Estimate from Population'!$A941,'Resin Fractions'!$A$24:$A$41,0),MATCH('Waste Estimate from Population'!K$1,'Resin Fractions'!$A$24:$I$24,0)))*(VLOOKUP($A941,'Waste Per Capita'!$A$3:$C$18,3,FALSE))*$C941</f>
        <v>38844.98552265155</v>
      </c>
    </row>
    <row r="942" spans="1:11" x14ac:dyDescent="0.2">
      <c r="A942" s="13">
        <v>2005</v>
      </c>
      <c r="B942" s="68" t="s">
        <v>138</v>
      </c>
      <c r="C942" s="72">
        <v>56411</v>
      </c>
      <c r="D942" s="75">
        <f>(INDEX('Resin Fractions'!$A$24:$I$41,MATCH('Waste Estimate from Population'!$A942,'Resin Fractions'!$A$24:$A$41,0),MATCH('Waste Estimate from Population'!D$1,'Resin Fractions'!$A$24:$I$24,0)))*(VLOOKUP($A942,'Waste Per Capita'!$A$3:$C$18,3,FALSE))*$C942</f>
        <v>453.21975337281464</v>
      </c>
      <c r="E942" s="75">
        <f>(INDEX('Resin Fractions'!$A$24:$I$41,MATCH('Waste Estimate from Population'!$A942,'Resin Fractions'!$A$24:$A$41,0),MATCH('Waste Estimate from Population'!E$1,'Resin Fractions'!$A$24:$I$24,0)))*(VLOOKUP($A942,'Waste Per Capita'!$A$3:$C$18,3,FALSE))*$C942</f>
        <v>911.34082991785351</v>
      </c>
      <c r="F942" s="75">
        <f>(INDEX('Resin Fractions'!$A$24:$I$41,MATCH('Waste Estimate from Population'!$A942,'Resin Fractions'!$A$24:$A$41,0),MATCH('Waste Estimate from Population'!F$1,'Resin Fractions'!$A$24:$I$24,0)))*(VLOOKUP($A942,'Waste Per Capita'!$A$3:$C$18,3,FALSE))*$C942</f>
        <v>1138.1660774224652</v>
      </c>
      <c r="G942" s="75">
        <f>(INDEX('Resin Fractions'!$A$24:$I$41,MATCH('Waste Estimate from Population'!$A942,'Resin Fractions'!$A$24:$A$41,0),MATCH('Waste Estimate from Population'!G$1,'Resin Fractions'!$A$24:$I$24,0)))*(VLOOKUP($A942,'Waste Per Capita'!$A$3:$C$18,3,FALSE))*$C942</f>
        <v>1979.4148248562226</v>
      </c>
      <c r="H942" s="75">
        <f>(INDEX('Resin Fractions'!$A$24:$I$41,MATCH('Waste Estimate from Population'!$A942,'Resin Fractions'!$A$24:$A$41,0),MATCH('Waste Estimate from Population'!H$1,'Resin Fractions'!$A$24:$I$24,0)))*(VLOOKUP($A942,'Waste Per Capita'!$A$3:$C$18,3,FALSE))*$C942</f>
        <v>103.25858750005995</v>
      </c>
      <c r="I942" s="75">
        <f>(INDEX('Resin Fractions'!$A$24:$I$41,MATCH('Waste Estimate from Population'!$A942,'Resin Fractions'!$A$24:$A$41,0),MATCH('Waste Estimate from Population'!I$1,'Resin Fractions'!$A$24:$I$24,0)))*(VLOOKUP($A942,'Waste Per Capita'!$A$3:$C$18,3,FALSE))*$C942</f>
        <v>300.91425008520127</v>
      </c>
      <c r="J942" s="75">
        <f>(INDEX('Resin Fractions'!$A$24:$I$41,MATCH('Waste Estimate from Population'!$A942,'Resin Fractions'!$A$24:$A$41,0),MATCH('Waste Estimate from Population'!J$1,'Resin Fractions'!$A$24:$I$24,0)))*(VLOOKUP($A942,'Waste Per Capita'!$A$3:$C$18,3,FALSE))*$C942</f>
        <v>535.67088602196316</v>
      </c>
      <c r="K942" s="75">
        <f>(INDEX('Resin Fractions'!$A$24:$I$41,MATCH('Waste Estimate from Population'!$A942,'Resin Fractions'!$A$24:$A$41,0),MATCH('Waste Estimate from Population'!K$1,'Resin Fractions'!$A$24:$I$24,0)))*(VLOOKUP($A942,'Waste Per Capita'!$A$3:$C$18,3,FALSE))*$C942</f>
        <v>5421.9852091765806</v>
      </c>
    </row>
    <row r="943" spans="1:11" x14ac:dyDescent="0.2">
      <c r="A943" s="13">
        <v>2005</v>
      </c>
      <c r="B943" s="68" t="s">
        <v>139</v>
      </c>
      <c r="C943" s="72">
        <v>795962</v>
      </c>
      <c r="D943" s="75">
        <f>(INDEX('Resin Fractions'!$A$24:$I$41,MATCH('Waste Estimate from Population'!$A943,'Resin Fractions'!$A$24:$A$41,0),MATCH('Waste Estimate from Population'!D$1,'Resin Fractions'!$A$24:$I$24,0)))*(VLOOKUP($A943,'Waste Per Capita'!$A$3:$C$18,3,FALSE))*$C943</f>
        <v>6394.9531356319212</v>
      </c>
      <c r="E943" s="75">
        <f>(INDEX('Resin Fractions'!$A$24:$I$41,MATCH('Waste Estimate from Population'!$A943,'Resin Fractions'!$A$24:$A$41,0),MATCH('Waste Estimate from Population'!E$1,'Resin Fractions'!$A$24:$I$24,0)))*(VLOOKUP($A943,'Waste Per Capita'!$A$3:$C$18,3,FALSE))*$C943</f>
        <v>12859.064183635717</v>
      </c>
      <c r="F943" s="75">
        <f>(INDEX('Resin Fractions'!$A$24:$I$41,MATCH('Waste Estimate from Population'!$A943,'Resin Fractions'!$A$24:$A$41,0),MATCH('Waste Estimate from Population'!F$1,'Resin Fractions'!$A$24:$I$24,0)))*(VLOOKUP($A943,'Waste Per Capita'!$A$3:$C$18,3,FALSE))*$C943</f>
        <v>16059.579644348447</v>
      </c>
      <c r="G943" s="75">
        <f>(INDEX('Resin Fractions'!$A$24:$I$41,MATCH('Waste Estimate from Population'!$A943,'Resin Fractions'!$A$24:$A$41,0),MATCH('Waste Estimate from Population'!G$1,'Resin Fractions'!$A$24:$I$24,0)))*(VLOOKUP($A943,'Waste Per Capita'!$A$3:$C$18,3,FALSE))*$C943</f>
        <v>27929.641077488588</v>
      </c>
      <c r="H943" s="75">
        <f>(INDEX('Resin Fractions'!$A$24:$I$41,MATCH('Waste Estimate from Population'!$A943,'Resin Fractions'!$A$24:$A$41,0),MATCH('Waste Estimate from Population'!H$1,'Resin Fractions'!$A$24:$I$24,0)))*(VLOOKUP($A943,'Waste Per Capita'!$A$3:$C$18,3,FALSE))*$C943</f>
        <v>1456.9837766343926</v>
      </c>
      <c r="I943" s="75">
        <f>(INDEX('Resin Fractions'!$A$24:$I$41,MATCH('Waste Estimate from Population'!$A943,'Resin Fractions'!$A$24:$A$41,0),MATCH('Waste Estimate from Population'!I$1,'Resin Fractions'!$A$24:$I$24,0)))*(VLOOKUP($A943,'Waste Per Capita'!$A$3:$C$18,3,FALSE))*$C943</f>
        <v>4245.9149514512583</v>
      </c>
      <c r="J943" s="75">
        <f>(INDEX('Resin Fractions'!$A$24:$I$41,MATCH('Waste Estimate from Population'!$A943,'Resin Fractions'!$A$24:$A$41,0),MATCH('Waste Estimate from Population'!J$1,'Resin Fractions'!$A$24:$I$24,0)))*(VLOOKUP($A943,'Waste Per Capita'!$A$3:$C$18,3,FALSE))*$C943</f>
        <v>7558.342695215717</v>
      </c>
      <c r="K943" s="75">
        <f>(INDEX('Resin Fractions'!$A$24:$I$41,MATCH('Waste Estimate from Population'!$A943,'Resin Fractions'!$A$24:$A$41,0),MATCH('Waste Estimate from Population'!K$1,'Resin Fractions'!$A$24:$I$24,0)))*(VLOOKUP($A943,'Waste Per Capita'!$A$3:$C$18,3,FALSE))*$C943</f>
        <v>76504.479464406046</v>
      </c>
    </row>
    <row r="944" spans="1:11" x14ac:dyDescent="0.2">
      <c r="A944" s="13">
        <v>2005</v>
      </c>
      <c r="B944" s="68" t="s">
        <v>140</v>
      </c>
      <c r="C944" s="72">
        <v>186530</v>
      </c>
      <c r="D944" s="75">
        <f>(INDEX('Resin Fractions'!$A$24:$I$41,MATCH('Waste Estimate from Population'!$A944,'Resin Fractions'!$A$24:$A$41,0),MATCH('Waste Estimate from Population'!D$1,'Resin Fractions'!$A$24:$I$24,0)))*(VLOOKUP($A944,'Waste Per Capita'!$A$3:$C$18,3,FALSE))*$C944</f>
        <v>1498.6275832130457</v>
      </c>
      <c r="E944" s="75">
        <f>(INDEX('Resin Fractions'!$A$24:$I$41,MATCH('Waste Estimate from Population'!$A944,'Resin Fractions'!$A$24:$A$41,0),MATCH('Waste Estimate from Population'!E$1,'Resin Fractions'!$A$24:$I$24,0)))*(VLOOKUP($A944,'Waste Per Capita'!$A$3:$C$18,3,FALSE))*$C944</f>
        <v>3013.4620021729311</v>
      </c>
      <c r="F944" s="75">
        <f>(INDEX('Resin Fractions'!$A$24:$I$41,MATCH('Waste Estimate from Population'!$A944,'Resin Fractions'!$A$24:$A$41,0),MATCH('Waste Estimate from Population'!F$1,'Resin Fractions'!$A$24:$I$24,0)))*(VLOOKUP($A944,'Waste Per Capita'!$A$3:$C$18,3,FALSE))*$C944</f>
        <v>3763.4879442238648</v>
      </c>
      <c r="G944" s="75">
        <f>(INDEX('Resin Fractions'!$A$24:$I$41,MATCH('Waste Estimate from Population'!$A944,'Resin Fractions'!$A$24:$A$41,0),MATCH('Waste Estimate from Population'!G$1,'Resin Fractions'!$A$24:$I$24,0)))*(VLOOKUP($A944,'Waste Per Capita'!$A$3:$C$18,3,FALSE))*$C944</f>
        <v>6545.1817425755826</v>
      </c>
      <c r="H944" s="75">
        <f>(INDEX('Resin Fractions'!$A$24:$I$41,MATCH('Waste Estimate from Population'!$A944,'Resin Fractions'!$A$24:$A$41,0),MATCH('Waste Estimate from Population'!H$1,'Resin Fractions'!$A$24:$I$24,0)))*(VLOOKUP($A944,'Waste Per Capita'!$A$3:$C$18,3,FALSE))*$C944</f>
        <v>341.43738502040708</v>
      </c>
      <c r="I944" s="75">
        <f>(INDEX('Resin Fractions'!$A$24:$I$41,MATCH('Waste Estimate from Population'!$A944,'Resin Fractions'!$A$24:$A$41,0),MATCH('Waste Estimate from Population'!I$1,'Resin Fractions'!$A$24:$I$24,0)))*(VLOOKUP($A944,'Waste Per Capita'!$A$3:$C$18,3,FALSE))*$C944</f>
        <v>995.01046016543921</v>
      </c>
      <c r="J944" s="75">
        <f>(INDEX('Resin Fractions'!$A$24:$I$41,MATCH('Waste Estimate from Population'!$A944,'Resin Fractions'!$A$24:$A$41,0),MATCH('Waste Estimate from Population'!J$1,'Resin Fractions'!$A$24:$I$24,0)))*(VLOOKUP($A944,'Waste Per Capita'!$A$3:$C$18,3,FALSE))*$C944</f>
        <v>1771.2625262746058</v>
      </c>
      <c r="K944" s="75">
        <f>(INDEX('Resin Fractions'!$A$24:$I$41,MATCH('Waste Estimate from Population'!$A944,'Resin Fractions'!$A$24:$A$41,0),MATCH('Waste Estimate from Population'!K$1,'Resin Fractions'!$A$24:$I$24,0)))*(VLOOKUP($A944,'Waste Per Capita'!$A$3:$C$18,3,FALSE))*$C944</f>
        <v>17928.469643645876</v>
      </c>
    </row>
    <row r="945" spans="1:11" x14ac:dyDescent="0.2">
      <c r="A945" s="13">
        <v>2005</v>
      </c>
      <c r="B945" s="68" t="s">
        <v>141</v>
      </c>
      <c r="C945" s="72">
        <v>66478</v>
      </c>
      <c r="D945" s="75">
        <f>(INDEX('Resin Fractions'!$A$24:$I$41,MATCH('Waste Estimate from Population'!$A945,'Resin Fractions'!$A$24:$A$41,0),MATCH('Waste Estimate from Population'!D$1,'Resin Fractions'!$A$24:$I$24,0)))*(VLOOKUP($A945,'Waste Per Capita'!$A$3:$C$18,3,FALSE))*$C945</f>
        <v>534.10049041353591</v>
      </c>
      <c r="E945" s="75">
        <f>(INDEX('Resin Fractions'!$A$24:$I$41,MATCH('Waste Estimate from Population'!$A945,'Resin Fractions'!$A$24:$A$41,0),MATCH('Waste Estimate from Population'!E$1,'Resin Fractions'!$A$24:$I$24,0)))*(VLOOKUP($A945,'Waste Per Capita'!$A$3:$C$18,3,FALSE))*$C945</f>
        <v>1073.9769848306016</v>
      </c>
      <c r="F945" s="75">
        <f>(INDEX('Resin Fractions'!$A$24:$I$41,MATCH('Waste Estimate from Population'!$A945,'Resin Fractions'!$A$24:$A$41,0),MATCH('Waste Estimate from Population'!F$1,'Resin Fractions'!$A$24:$I$24,0)))*(VLOOKUP($A945,'Waste Per Capita'!$A$3:$C$18,3,FALSE))*$C945</f>
        <v>1341.2810355230476</v>
      </c>
      <c r="G945" s="75">
        <f>(INDEX('Resin Fractions'!$A$24:$I$41,MATCH('Waste Estimate from Population'!$A945,'Resin Fractions'!$A$24:$A$41,0),MATCH('Waste Estimate from Population'!G$1,'Resin Fractions'!$A$24:$I$24,0)))*(VLOOKUP($A945,'Waste Per Capita'!$A$3:$C$18,3,FALSE))*$C945</f>
        <v>2332.6574378541768</v>
      </c>
      <c r="H945" s="75">
        <f>(INDEX('Resin Fractions'!$A$24:$I$41,MATCH('Waste Estimate from Population'!$A945,'Resin Fractions'!$A$24:$A$41,0),MATCH('Waste Estimate from Population'!H$1,'Resin Fractions'!$A$24:$I$24,0)))*(VLOOKUP($A945,'Waste Per Capita'!$A$3:$C$18,3,FALSE))*$C945</f>
        <v>121.6859190553081</v>
      </c>
      <c r="I945" s="75">
        <f>(INDEX('Resin Fractions'!$A$24:$I$41,MATCH('Waste Estimate from Population'!$A945,'Resin Fractions'!$A$24:$A$41,0),MATCH('Waste Estimate from Population'!I$1,'Resin Fractions'!$A$24:$I$24,0)))*(VLOOKUP($A945,'Waste Per Capita'!$A$3:$C$18,3,FALSE))*$C945</f>
        <v>354.61483606325021</v>
      </c>
      <c r="J945" s="75">
        <f>(INDEX('Resin Fractions'!$A$24:$I$41,MATCH('Waste Estimate from Population'!$A945,'Resin Fractions'!$A$24:$A$41,0),MATCH('Waste Estimate from Population'!J$1,'Resin Fractions'!$A$24:$I$24,0)))*(VLOOKUP($A945,'Waste Per Capita'!$A$3:$C$18,3,FALSE))*$C945</f>
        <v>631.26569571480854</v>
      </c>
      <c r="K945" s="75">
        <f>(INDEX('Resin Fractions'!$A$24:$I$41,MATCH('Waste Estimate from Population'!$A945,'Resin Fractions'!$A$24:$A$41,0),MATCH('Waste Estimate from Population'!K$1,'Resin Fractions'!$A$24:$I$24,0)))*(VLOOKUP($A945,'Waste Per Capita'!$A$3:$C$18,3,FALSE))*$C945</f>
        <v>6389.5823994547291</v>
      </c>
    </row>
    <row r="946" spans="1:11" x14ac:dyDescent="0.2">
      <c r="A946" s="13">
        <v>2005</v>
      </c>
      <c r="B946" s="69" t="s">
        <v>142</v>
      </c>
      <c r="C946" s="74">
        <v>35869173</v>
      </c>
      <c r="D946" s="76">
        <f>(INDEX('Resin Fractions'!$A$24:$I$41,MATCH('Waste Estimate from Population'!$A946,'Resin Fractions'!$A$24:$A$41,0),MATCH('Waste Estimate from Population'!D$1,'Resin Fractions'!$A$24:$I$24,0)))*(VLOOKUP($A946,'Waste Per Capita'!$A$3:$C$18,3,FALSE))*$C946</f>
        <v>288181.69755449862</v>
      </c>
      <c r="E946" s="76">
        <f>(INDEX('Resin Fractions'!$A$24:$I$41,MATCH('Waste Estimate from Population'!$A946,'Resin Fractions'!$A$24:$A$41,0),MATCH('Waste Estimate from Population'!E$1,'Resin Fractions'!$A$24:$I$24,0)))*(VLOOKUP($A946,'Waste Per Capita'!$A$3:$C$18,3,FALSE))*$C946</f>
        <v>579479.92218338733</v>
      </c>
      <c r="F946" s="76">
        <f>(INDEX('Resin Fractions'!$A$24:$I$41,MATCH('Waste Estimate from Population'!$A946,'Resin Fractions'!$A$24:$A$41,0),MATCH('Waste Estimate from Population'!F$1,'Resin Fractions'!$A$24:$I$24,0)))*(VLOOKUP($A946,'Waste Per Capita'!$A$3:$C$18,3,FALSE))*$C946</f>
        <v>723707.71540653065</v>
      </c>
      <c r="G946" s="76">
        <f>(INDEX('Resin Fractions'!$A$24:$I$41,MATCH('Waste Estimate from Population'!$A946,'Resin Fractions'!$A$24:$A$41,0),MATCH('Waste Estimate from Population'!G$1,'Resin Fractions'!$A$24:$I$24,0)))*(VLOOKUP($A946,'Waste Per Capita'!$A$3:$C$18,3,FALSE))*$C946</f>
        <v>1258619.2904137943</v>
      </c>
      <c r="H946" s="76">
        <f>(INDEX('Resin Fractions'!$A$24:$I$41,MATCH('Waste Estimate from Population'!$A946,'Resin Fractions'!$A$24:$A$41,0),MATCH('Waste Estimate from Population'!H$1,'Resin Fractions'!$A$24:$I$24,0)))*(VLOOKUP($A946,'Waste Per Capita'!$A$3:$C$18,3,FALSE))*$C946</f>
        <v>65657.409703343103</v>
      </c>
      <c r="I946" s="76">
        <f>(INDEX('Resin Fractions'!$A$24:$I$41,MATCH('Waste Estimate from Population'!$A946,'Resin Fractions'!$A$24:$A$41,0),MATCH('Waste Estimate from Population'!I$1,'Resin Fractions'!$A$24:$I$24,0)))*(VLOOKUP($A946,'Waste Per Capita'!$A$3:$C$18,3,FALSE))*$C946</f>
        <v>191337.59895182407</v>
      </c>
      <c r="J946" s="76">
        <f>(INDEX('Resin Fractions'!$A$24:$I$41,MATCH('Waste Estimate from Population'!$A946,'Resin Fractions'!$A$24:$A$41,0),MATCH('Waste Estimate from Population'!J$1,'Resin Fractions'!$A$24:$I$24,0)))*(VLOOKUP($A946,'Waste Per Capita'!$A$3:$C$18,3,FALSE))*$C946</f>
        <v>340608.5990637478</v>
      </c>
      <c r="K946" s="76">
        <f>(INDEX('Resin Fractions'!$A$24:$I$41,MATCH('Waste Estimate from Population'!$A946,'Resin Fractions'!$A$24:$A$41,0),MATCH('Waste Estimate from Population'!K$1,'Resin Fractions'!$A$24:$I$24,0)))*(VLOOKUP($A946,'Waste Per Capita'!$A$3:$C$18,3,FALSE))*$C946</f>
        <v>3447592.2332771257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BF7-0EC3-D54C-A9FE-E19A5EBA9B2D}">
  <dimension ref="A1:R970"/>
  <sheetViews>
    <sheetView zoomScale="115" workbookViewId="0">
      <selection activeCell="O2" sqref="O2"/>
    </sheetView>
  </sheetViews>
  <sheetFormatPr baseColWidth="10" defaultRowHeight="15" x14ac:dyDescent="0.2"/>
  <cols>
    <col min="2" max="3" width="12.1640625" bestFit="1" customWidth="1"/>
    <col min="4" max="4" width="17.6640625" bestFit="1" customWidth="1"/>
    <col min="5" max="5" width="22.5" bestFit="1" customWidth="1"/>
    <col min="6" max="6" width="22.6640625" bestFit="1" customWidth="1"/>
    <col min="7" max="7" width="16.83203125" bestFit="1" customWidth="1"/>
    <col min="14" max="14" width="12.83203125" bestFit="1" customWidth="1"/>
    <col min="15" max="15" width="15.83203125" bestFit="1" customWidth="1"/>
    <col min="16" max="16" width="19.6640625" bestFit="1" customWidth="1"/>
  </cols>
  <sheetData>
    <row r="1" spans="1:18" x14ac:dyDescent="0.2">
      <c r="A1" s="1" t="s">
        <v>195</v>
      </c>
      <c r="B1" s="1" t="s">
        <v>196</v>
      </c>
      <c r="C1" s="1" t="s">
        <v>188</v>
      </c>
      <c r="D1" s="1" t="s">
        <v>189</v>
      </c>
      <c r="E1" s="1" t="s">
        <v>197</v>
      </c>
      <c r="F1" s="1" t="s">
        <v>198</v>
      </c>
      <c r="G1" s="1" t="s">
        <v>199</v>
      </c>
      <c r="H1" s="1" t="s">
        <v>200</v>
      </c>
      <c r="I1" s="1" t="s">
        <v>187</v>
      </c>
      <c r="K1" s="17" t="s">
        <v>0</v>
      </c>
      <c r="L1" s="17" t="s">
        <v>260</v>
      </c>
      <c r="M1" s="17" t="s">
        <v>261</v>
      </c>
      <c r="N1" s="17" t="s">
        <v>262</v>
      </c>
      <c r="O1" s="17" t="s">
        <v>264</v>
      </c>
      <c r="P1" s="17" t="s">
        <v>265</v>
      </c>
      <c r="Q1" s="17" t="s">
        <v>263</v>
      </c>
      <c r="R1" s="1" t="s">
        <v>187</v>
      </c>
    </row>
    <row r="2" spans="1:18" x14ac:dyDescent="0.2">
      <c r="A2">
        <v>2021</v>
      </c>
      <c r="B2" t="s">
        <v>201</v>
      </c>
      <c r="C2" t="s">
        <v>190</v>
      </c>
      <c r="D2">
        <v>1666341</v>
      </c>
      <c r="E2">
        <v>1173876.977656184</v>
      </c>
      <c r="F2">
        <v>2621.095020238763</v>
      </c>
      <c r="G2">
        <v>3017.4773139745912</v>
      </c>
      <c r="H2">
        <v>1179515.5499903981</v>
      </c>
      <c r="I2">
        <f>SUM(E2:G2)-H2</f>
        <v>0</v>
      </c>
      <c r="K2" s="14">
        <v>2021</v>
      </c>
      <c r="L2" s="85">
        <f>SUMIF($A$2:$A$970,$K2,E$2:E$970)</f>
        <v>35668740.30103334</v>
      </c>
      <c r="M2" s="85">
        <f t="shared" ref="M2:N2" si="0">SUMIF($A$2:$A$970,$K2,F$2:F$970)</f>
        <v>187934.86990599078</v>
      </c>
      <c r="N2" s="85">
        <f t="shared" si="0"/>
        <v>567791.47912885668</v>
      </c>
      <c r="O2" s="85">
        <v>332588.3303085299</v>
      </c>
      <c r="P2" s="85">
        <v>121317.53176043558</v>
      </c>
      <c r="Q2" s="85">
        <f>SUMIF($A$2:$A$970,$K2,H$2:H$970)</f>
        <v>36424466.650068201</v>
      </c>
      <c r="R2" s="83" t="b">
        <f>Q2=SUM(L2:N2)</f>
        <v>1</v>
      </c>
    </row>
    <row r="3" spans="1:18" x14ac:dyDescent="0.2">
      <c r="A3">
        <v>2021</v>
      </c>
      <c r="B3" t="s">
        <v>202</v>
      </c>
      <c r="C3" t="s">
        <v>191</v>
      </c>
      <c r="D3">
        <v>1195</v>
      </c>
      <c r="E3">
        <v>688.82338318845132</v>
      </c>
      <c r="F3">
        <v>324.79853314538661</v>
      </c>
      <c r="G3">
        <v>0</v>
      </c>
      <c r="H3">
        <v>1013.621916333838</v>
      </c>
      <c r="I3">
        <f t="shared" ref="I3:I66" si="1">SUM(E3:G3)-H3</f>
        <v>0</v>
      </c>
      <c r="K3" s="14">
        <v>2020</v>
      </c>
      <c r="L3" s="85">
        <f t="shared" ref="L3:L18" si="2">SUMIF($A$2:$A$970,$K3,E$2:E$970)</f>
        <v>35040657.225059658</v>
      </c>
      <c r="M3" s="85">
        <f t="shared" ref="M3:M18" si="3">SUMIF($A$2:$A$970,$K3,F$2:F$970)</f>
        <v>183946.94603198333</v>
      </c>
      <c r="N3" s="85">
        <f t="shared" ref="N3:N18" si="4">SUMIF($A$2:$A$970,$K3,G$2:G$970)</f>
        <v>597710.03629764053</v>
      </c>
      <c r="O3" s="85"/>
      <c r="P3" s="85"/>
      <c r="Q3" s="85">
        <f t="shared" ref="Q3:Q18" si="5">SUMIF($A$2:$A$970,$K3,H$2:H$970)</f>
        <v>35822314.207389295</v>
      </c>
      <c r="R3" s="83" t="b">
        <f>Q3=SUM(L3:N3)</f>
        <v>1</v>
      </c>
    </row>
    <row r="4" spans="1:18" x14ac:dyDescent="0.2">
      <c r="A4">
        <v>2021</v>
      </c>
      <c r="B4" t="s">
        <v>203</v>
      </c>
      <c r="C4" t="s">
        <v>191</v>
      </c>
      <c r="D4">
        <v>40047</v>
      </c>
      <c r="E4">
        <v>32991.134301270416</v>
      </c>
      <c r="F4">
        <v>0</v>
      </c>
      <c r="G4">
        <v>0.95281306715063518</v>
      </c>
      <c r="H4">
        <v>32992.08711433757</v>
      </c>
      <c r="I4">
        <f t="shared" si="1"/>
        <v>0</v>
      </c>
      <c r="K4" s="14">
        <v>2019</v>
      </c>
      <c r="L4" s="85">
        <f t="shared" si="2"/>
        <v>36585566.098003618</v>
      </c>
      <c r="M4" s="85">
        <f t="shared" si="3"/>
        <v>387659.38294010889</v>
      </c>
      <c r="N4" s="85">
        <f t="shared" si="4"/>
        <v>586697.7676950997</v>
      </c>
      <c r="O4" s="85"/>
      <c r="P4" s="85"/>
      <c r="Q4" s="85">
        <f t="shared" si="5"/>
        <v>37559923.248638846</v>
      </c>
      <c r="R4" s="83" t="b">
        <f t="shared" ref="R4:R18" si="6">Q4=SUM(L4:N4)</f>
        <v>1</v>
      </c>
    </row>
    <row r="5" spans="1:18" x14ac:dyDescent="0.2">
      <c r="A5">
        <v>2021</v>
      </c>
      <c r="B5" t="s">
        <v>204</v>
      </c>
      <c r="C5" t="s">
        <v>192</v>
      </c>
      <c r="D5">
        <v>207403</v>
      </c>
      <c r="E5">
        <v>160837.03989174351</v>
      </c>
      <c r="F5">
        <v>95.48052528768028</v>
      </c>
      <c r="G5">
        <v>17.522686025408351</v>
      </c>
      <c r="H5">
        <v>160950.04310305661</v>
      </c>
      <c r="I5">
        <f t="shared" si="1"/>
        <v>0</v>
      </c>
      <c r="K5" s="14">
        <v>2018</v>
      </c>
      <c r="L5" s="85">
        <f t="shared" si="2"/>
        <v>35830732.223230474</v>
      </c>
      <c r="M5" s="85">
        <f t="shared" si="3"/>
        <v>384732.1960072596</v>
      </c>
      <c r="N5" s="85">
        <f t="shared" si="4"/>
        <v>614025.09981851175</v>
      </c>
      <c r="O5" s="85"/>
      <c r="P5" s="85"/>
      <c r="Q5" s="85">
        <f t="shared" si="5"/>
        <v>36829489.519056246</v>
      </c>
      <c r="R5" s="83" t="b">
        <f t="shared" si="6"/>
        <v>1</v>
      </c>
    </row>
    <row r="6" spans="1:18" x14ac:dyDescent="0.2">
      <c r="A6">
        <v>2021</v>
      </c>
      <c r="B6" t="s">
        <v>205</v>
      </c>
      <c r="C6" t="s">
        <v>191</v>
      </c>
      <c r="D6">
        <v>45259</v>
      </c>
      <c r="E6">
        <v>77248.90199637023</v>
      </c>
      <c r="F6">
        <v>0</v>
      </c>
      <c r="G6">
        <v>0</v>
      </c>
      <c r="H6">
        <v>77248.90199637023</v>
      </c>
      <c r="I6">
        <f t="shared" si="1"/>
        <v>0</v>
      </c>
      <c r="K6" s="14">
        <v>2017</v>
      </c>
      <c r="L6" s="85">
        <f t="shared" si="2"/>
        <v>33982937.422867514</v>
      </c>
      <c r="M6" s="85">
        <f t="shared" si="3"/>
        <v>327837.2141560798</v>
      </c>
      <c r="N6" s="85">
        <f t="shared" si="4"/>
        <v>651309.64609800361</v>
      </c>
      <c r="O6" s="85"/>
      <c r="P6" s="85"/>
      <c r="Q6" s="85">
        <f t="shared" si="5"/>
        <v>34962084.283121593</v>
      </c>
      <c r="R6" s="83" t="b">
        <f t="shared" si="6"/>
        <v>1</v>
      </c>
    </row>
    <row r="7" spans="1:18" x14ac:dyDescent="0.2">
      <c r="A7">
        <v>2021</v>
      </c>
      <c r="B7" t="s">
        <v>206</v>
      </c>
      <c r="C7" t="s">
        <v>192</v>
      </c>
      <c r="D7">
        <v>21774</v>
      </c>
      <c r="E7">
        <v>22726.25226860254</v>
      </c>
      <c r="F7">
        <v>0</v>
      </c>
      <c r="G7">
        <v>0</v>
      </c>
      <c r="H7">
        <v>22726.25226860254</v>
      </c>
      <c r="I7">
        <f t="shared" si="1"/>
        <v>0</v>
      </c>
      <c r="K7" s="14">
        <v>2016</v>
      </c>
      <c r="L7" s="85">
        <f t="shared" si="2"/>
        <v>31593454.691470053</v>
      </c>
      <c r="M7" s="85">
        <f t="shared" si="3"/>
        <v>346531.23411978222</v>
      </c>
      <c r="N7" s="85">
        <f t="shared" si="4"/>
        <v>725759.15607985458</v>
      </c>
      <c r="O7" s="85"/>
      <c r="P7" s="85"/>
      <c r="Q7" s="85">
        <f t="shared" si="5"/>
        <v>32665745.081669692</v>
      </c>
      <c r="R7" s="83" t="b">
        <f t="shared" si="6"/>
        <v>1</v>
      </c>
    </row>
    <row r="8" spans="1:18" x14ac:dyDescent="0.2">
      <c r="A8">
        <v>2021</v>
      </c>
      <c r="B8" t="s">
        <v>207</v>
      </c>
      <c r="C8" t="s">
        <v>190</v>
      </c>
      <c r="D8">
        <v>1162336</v>
      </c>
      <c r="E8">
        <v>718957.32304900151</v>
      </c>
      <c r="F8">
        <v>0</v>
      </c>
      <c r="G8">
        <v>21.343012704174232</v>
      </c>
      <c r="H8">
        <v>718978.66606170568</v>
      </c>
      <c r="I8">
        <f t="shared" si="1"/>
        <v>0</v>
      </c>
      <c r="K8" s="14">
        <v>2015</v>
      </c>
      <c r="L8" s="85">
        <f t="shared" si="2"/>
        <v>29875750.417422861</v>
      </c>
      <c r="M8" s="85">
        <f t="shared" si="3"/>
        <v>289247.36842105264</v>
      </c>
      <c r="N8" s="85">
        <f t="shared" si="4"/>
        <v>737204.782214156</v>
      </c>
      <c r="O8" s="85"/>
      <c r="P8" s="85"/>
      <c r="Q8" s="85">
        <f t="shared" si="5"/>
        <v>30902202.568058074</v>
      </c>
      <c r="R8" s="83" t="b">
        <f t="shared" si="6"/>
        <v>1</v>
      </c>
    </row>
    <row r="9" spans="1:18" x14ac:dyDescent="0.2">
      <c r="A9">
        <v>2021</v>
      </c>
      <c r="B9" t="s">
        <v>208</v>
      </c>
      <c r="C9" t="s">
        <v>193</v>
      </c>
      <c r="D9">
        <v>27450</v>
      </c>
      <c r="E9">
        <v>189.4177387884134</v>
      </c>
      <c r="F9">
        <v>187.61359762362301</v>
      </c>
      <c r="G9">
        <v>0</v>
      </c>
      <c r="H9">
        <v>377.03133641203652</v>
      </c>
      <c r="I9">
        <f t="shared" si="1"/>
        <v>0</v>
      </c>
      <c r="K9" s="14">
        <v>2014</v>
      </c>
      <c r="L9" s="85">
        <f t="shared" si="2"/>
        <v>28014432.168784026</v>
      </c>
      <c r="M9" s="85">
        <f t="shared" si="3"/>
        <v>293451.98729582573</v>
      </c>
      <c r="N9" s="85">
        <f t="shared" si="4"/>
        <v>741932.41379310342</v>
      </c>
      <c r="O9" s="85"/>
      <c r="P9" s="85"/>
      <c r="Q9" s="85">
        <f t="shared" si="5"/>
        <v>29049816.569872957</v>
      </c>
      <c r="R9" s="83" t="b">
        <f t="shared" si="6"/>
        <v>1</v>
      </c>
    </row>
    <row r="10" spans="1:18" x14ac:dyDescent="0.2">
      <c r="A10">
        <v>2021</v>
      </c>
      <c r="B10" t="s">
        <v>209</v>
      </c>
      <c r="C10" t="s">
        <v>191</v>
      </c>
      <c r="D10">
        <v>190737</v>
      </c>
      <c r="E10">
        <v>111312.4970862413</v>
      </c>
      <c r="F10">
        <v>27719.785615704459</v>
      </c>
      <c r="G10">
        <v>2.1324863883847551</v>
      </c>
      <c r="H10">
        <v>139034.41518833421</v>
      </c>
      <c r="I10">
        <f t="shared" si="1"/>
        <v>0</v>
      </c>
      <c r="K10" s="14">
        <v>2013</v>
      </c>
      <c r="L10" s="85">
        <f t="shared" si="2"/>
        <v>27175097.577132475</v>
      </c>
      <c r="M10" s="85">
        <f t="shared" si="3"/>
        <v>248181.63339382934</v>
      </c>
      <c r="N10" s="85">
        <f t="shared" si="4"/>
        <v>776396.22504537203</v>
      </c>
      <c r="O10" s="85"/>
      <c r="P10" s="85"/>
      <c r="Q10" s="85">
        <f t="shared" si="5"/>
        <v>28199675.435571693</v>
      </c>
      <c r="R10" s="83" t="b">
        <f t="shared" si="6"/>
        <v>1</v>
      </c>
    </row>
    <row r="11" spans="1:18" x14ac:dyDescent="0.2">
      <c r="A11">
        <v>2021</v>
      </c>
      <c r="B11" t="s">
        <v>210</v>
      </c>
      <c r="C11" t="s">
        <v>192</v>
      </c>
      <c r="D11">
        <v>1008202</v>
      </c>
      <c r="E11">
        <v>997439.9546279494</v>
      </c>
      <c r="F11">
        <v>0</v>
      </c>
      <c r="G11">
        <v>1142.504537205082</v>
      </c>
      <c r="H11">
        <v>998582.45916515449</v>
      </c>
      <c r="I11">
        <f t="shared" si="1"/>
        <v>0</v>
      </c>
      <c r="K11" s="14">
        <v>2012</v>
      </c>
      <c r="L11" s="85">
        <f t="shared" si="2"/>
        <v>26404682.377495456</v>
      </c>
      <c r="M11" s="85">
        <f t="shared" si="3"/>
        <v>226457.52268602542</v>
      </c>
      <c r="N11" s="85">
        <f t="shared" si="4"/>
        <v>743699.60072595277</v>
      </c>
      <c r="O11" s="85"/>
      <c r="P11" s="85"/>
      <c r="Q11" s="85">
        <f t="shared" si="5"/>
        <v>27374839.500907447</v>
      </c>
      <c r="R11" s="83" t="b">
        <f t="shared" si="6"/>
        <v>1</v>
      </c>
    </row>
    <row r="12" spans="1:18" x14ac:dyDescent="0.2">
      <c r="A12">
        <v>2021</v>
      </c>
      <c r="B12" t="s">
        <v>211</v>
      </c>
      <c r="C12" t="s">
        <v>192</v>
      </c>
      <c r="D12">
        <v>28812</v>
      </c>
      <c r="E12">
        <v>28851.542649727759</v>
      </c>
      <c r="F12">
        <v>0</v>
      </c>
      <c r="G12">
        <v>108.9927404718693</v>
      </c>
      <c r="H12">
        <v>28960.535390199631</v>
      </c>
      <c r="I12">
        <f t="shared" si="1"/>
        <v>0</v>
      </c>
      <c r="K12" s="14">
        <v>2011</v>
      </c>
      <c r="L12" s="85">
        <f t="shared" si="2"/>
        <v>26968278.784029048</v>
      </c>
      <c r="M12" s="85">
        <f t="shared" si="3"/>
        <v>277525.0635208711</v>
      </c>
      <c r="N12" s="85">
        <f t="shared" si="4"/>
        <v>745666.66061706003</v>
      </c>
      <c r="O12" s="85"/>
      <c r="P12" s="85"/>
      <c r="Q12" s="85">
        <f t="shared" si="5"/>
        <v>27991470.508166965</v>
      </c>
      <c r="R12" s="83" t="b">
        <f t="shared" si="6"/>
        <v>1</v>
      </c>
    </row>
    <row r="13" spans="1:18" x14ac:dyDescent="0.2">
      <c r="A13">
        <v>2021</v>
      </c>
      <c r="B13" t="s">
        <v>212</v>
      </c>
      <c r="C13" t="s">
        <v>193</v>
      </c>
      <c r="D13">
        <v>135130</v>
      </c>
      <c r="E13">
        <v>22004.07781537317</v>
      </c>
      <c r="F13">
        <v>17195.774421539209</v>
      </c>
      <c r="G13">
        <v>4.2558983666061696</v>
      </c>
      <c r="H13">
        <v>39204.108135278992</v>
      </c>
      <c r="I13">
        <f t="shared" si="1"/>
        <v>0</v>
      </c>
      <c r="K13" s="14">
        <v>2010</v>
      </c>
      <c r="L13" s="85">
        <f t="shared" si="2"/>
        <v>27263736.506352078</v>
      </c>
      <c r="M13" s="85">
        <f t="shared" si="3"/>
        <v>320759.78221415618</v>
      </c>
      <c r="N13" s="85">
        <f t="shared" si="4"/>
        <v>769708.95644283108</v>
      </c>
      <c r="O13" s="85"/>
      <c r="P13" s="85"/>
      <c r="Q13" s="85">
        <f t="shared" si="5"/>
        <v>28354205.245009061</v>
      </c>
      <c r="R13" s="83" t="b">
        <f t="shared" si="6"/>
        <v>1</v>
      </c>
    </row>
    <row r="14" spans="1:18" x14ac:dyDescent="0.2">
      <c r="A14">
        <v>2021</v>
      </c>
      <c r="B14" t="s">
        <v>213</v>
      </c>
      <c r="C14" t="s">
        <v>194</v>
      </c>
      <c r="D14">
        <v>180403</v>
      </c>
      <c r="E14">
        <v>114068.24088255411</v>
      </c>
      <c r="F14">
        <v>28205.709605699849</v>
      </c>
      <c r="G14">
        <v>0</v>
      </c>
      <c r="H14">
        <v>142273.9504882539</v>
      </c>
      <c r="I14">
        <f t="shared" si="1"/>
        <v>0</v>
      </c>
      <c r="K14" s="14">
        <v>2009</v>
      </c>
      <c r="L14" s="85">
        <f t="shared" si="2"/>
        <v>27895255.562613435</v>
      </c>
      <c r="M14" s="85">
        <f t="shared" si="3"/>
        <v>329248.18511796731</v>
      </c>
      <c r="N14" s="85">
        <f t="shared" si="4"/>
        <v>776609.5009074409</v>
      </c>
      <c r="O14" s="85"/>
      <c r="P14" s="85"/>
      <c r="Q14" s="85">
        <f t="shared" si="5"/>
        <v>29001113.248638831</v>
      </c>
      <c r="R14" s="83" t="b">
        <f t="shared" si="6"/>
        <v>1</v>
      </c>
    </row>
    <row r="15" spans="1:18" x14ac:dyDescent="0.2">
      <c r="A15">
        <v>2021</v>
      </c>
      <c r="B15" t="s">
        <v>214</v>
      </c>
      <c r="C15" t="s">
        <v>191</v>
      </c>
      <c r="D15">
        <v>18981</v>
      </c>
      <c r="E15">
        <v>18214.41016333938</v>
      </c>
      <c r="F15">
        <v>0</v>
      </c>
      <c r="G15">
        <v>0</v>
      </c>
      <c r="H15">
        <v>18214.41016333938</v>
      </c>
      <c r="I15">
        <f t="shared" si="1"/>
        <v>0</v>
      </c>
      <c r="K15" s="14">
        <v>2008</v>
      </c>
      <c r="L15" s="85">
        <f t="shared" si="2"/>
        <v>31865259.764065336</v>
      </c>
      <c r="M15" s="85">
        <f t="shared" si="3"/>
        <v>364665.08166969143</v>
      </c>
      <c r="N15" s="85">
        <f t="shared" si="4"/>
        <v>716742.11433756782</v>
      </c>
      <c r="O15" s="85"/>
      <c r="P15" s="85"/>
      <c r="Q15" s="85">
        <f t="shared" si="5"/>
        <v>32946666.960072596</v>
      </c>
      <c r="R15" s="83" t="b">
        <f t="shared" si="6"/>
        <v>1</v>
      </c>
    </row>
    <row r="16" spans="1:18" x14ac:dyDescent="0.2">
      <c r="A16">
        <v>2021</v>
      </c>
      <c r="B16" t="s">
        <v>215</v>
      </c>
      <c r="C16" t="s">
        <v>192</v>
      </c>
      <c r="D16">
        <v>905370</v>
      </c>
      <c r="E16">
        <v>988612.80399274046</v>
      </c>
      <c r="F16">
        <v>0</v>
      </c>
      <c r="G16">
        <v>664.56442831215952</v>
      </c>
      <c r="H16">
        <v>989277.36842105258</v>
      </c>
      <c r="I16">
        <f t="shared" si="1"/>
        <v>0</v>
      </c>
      <c r="K16" s="14">
        <v>2007</v>
      </c>
      <c r="L16" s="85">
        <f t="shared" si="2"/>
        <v>35165907.413793109</v>
      </c>
      <c r="M16" s="85">
        <f t="shared" si="3"/>
        <v>423087.64065335749</v>
      </c>
      <c r="N16" s="85">
        <f t="shared" si="4"/>
        <v>790233.18511796719</v>
      </c>
      <c r="O16" s="85"/>
      <c r="P16" s="85"/>
      <c r="Q16" s="85">
        <f t="shared" si="5"/>
        <v>36379228.239564426</v>
      </c>
      <c r="R16" s="83" t="b">
        <f t="shared" si="6"/>
        <v>1</v>
      </c>
    </row>
    <row r="17" spans="1:18" x14ac:dyDescent="0.2">
      <c r="A17">
        <v>2021</v>
      </c>
      <c r="B17" t="s">
        <v>216</v>
      </c>
      <c r="C17" t="s">
        <v>192</v>
      </c>
      <c r="D17">
        <v>151157</v>
      </c>
      <c r="E17">
        <v>126794.59165154261</v>
      </c>
      <c r="F17">
        <v>0</v>
      </c>
      <c r="G17">
        <v>2.5045372050816699</v>
      </c>
      <c r="H17">
        <v>126797.0961887477</v>
      </c>
      <c r="I17">
        <f t="shared" si="1"/>
        <v>0</v>
      </c>
      <c r="K17" s="14">
        <v>2006</v>
      </c>
      <c r="L17" s="85">
        <f t="shared" si="2"/>
        <v>37196403.003629759</v>
      </c>
      <c r="M17" s="85">
        <f t="shared" si="3"/>
        <v>389085.07259528124</v>
      </c>
      <c r="N17" s="85">
        <f t="shared" si="4"/>
        <v>762811.79673321219</v>
      </c>
      <c r="O17" s="85"/>
      <c r="P17" s="85"/>
      <c r="Q17" s="85">
        <f t="shared" si="5"/>
        <v>38348299.872958265</v>
      </c>
      <c r="R17" s="83" t="b">
        <f t="shared" si="6"/>
        <v>1</v>
      </c>
    </row>
    <row r="18" spans="1:18" x14ac:dyDescent="0.2">
      <c r="A18">
        <v>2021</v>
      </c>
      <c r="B18" t="s">
        <v>217</v>
      </c>
      <c r="C18" t="s">
        <v>193</v>
      </c>
      <c r="D18">
        <v>67778</v>
      </c>
      <c r="E18">
        <v>50881.651542649728</v>
      </c>
      <c r="F18">
        <v>0</v>
      </c>
      <c r="G18">
        <v>0.39927404718693282</v>
      </c>
      <c r="H18">
        <v>50882.050816696923</v>
      </c>
      <c r="I18">
        <f t="shared" si="1"/>
        <v>0</v>
      </c>
      <c r="K18" s="14">
        <v>2005</v>
      </c>
      <c r="L18" s="85">
        <f t="shared" si="2"/>
        <v>39602246.651542649</v>
      </c>
      <c r="M18" s="85">
        <f t="shared" si="3"/>
        <v>408866.56079854816</v>
      </c>
      <c r="N18" s="85">
        <f t="shared" si="4"/>
        <v>736175.68965517241</v>
      </c>
      <c r="O18" s="85"/>
      <c r="P18" s="85"/>
      <c r="Q18" s="85">
        <f t="shared" si="5"/>
        <v>40747288.901996367</v>
      </c>
      <c r="R18" s="83" t="b">
        <f t="shared" si="6"/>
        <v>1</v>
      </c>
    </row>
    <row r="19" spans="1:18" x14ac:dyDescent="0.2">
      <c r="A19">
        <v>2021</v>
      </c>
      <c r="B19" t="s">
        <v>218</v>
      </c>
      <c r="C19" t="s">
        <v>191</v>
      </c>
      <c r="D19">
        <v>30991</v>
      </c>
      <c r="E19">
        <v>17729.086648980348</v>
      </c>
      <c r="F19">
        <v>765.53158375366866</v>
      </c>
      <c r="G19">
        <v>1.7422867513611611</v>
      </c>
      <c r="H19">
        <v>18496.360519485381</v>
      </c>
      <c r="I19">
        <f t="shared" si="1"/>
        <v>0</v>
      </c>
    </row>
    <row r="20" spans="1:18" x14ac:dyDescent="0.2">
      <c r="A20">
        <v>2021</v>
      </c>
      <c r="B20" t="s">
        <v>219</v>
      </c>
      <c r="C20" t="s">
        <v>194</v>
      </c>
      <c r="D20">
        <v>9955445</v>
      </c>
      <c r="E20">
        <v>9840026.6486092731</v>
      </c>
      <c r="F20">
        <v>0.88315107585202079</v>
      </c>
      <c r="G20">
        <v>304154.7549909256</v>
      </c>
      <c r="H20">
        <v>10144182.28675128</v>
      </c>
      <c r="I20">
        <f t="shared" si="1"/>
        <v>0</v>
      </c>
    </row>
    <row r="21" spans="1:18" x14ac:dyDescent="0.2">
      <c r="A21">
        <v>2021</v>
      </c>
      <c r="B21" t="s">
        <v>220</v>
      </c>
      <c r="C21" t="s">
        <v>192</v>
      </c>
      <c r="D21">
        <v>155982</v>
      </c>
      <c r="E21">
        <v>151534.03811252271</v>
      </c>
      <c r="F21">
        <v>0</v>
      </c>
      <c r="G21">
        <v>420.69872958257707</v>
      </c>
      <c r="H21">
        <v>151954.73684210531</v>
      </c>
      <c r="I21">
        <f t="shared" si="1"/>
        <v>0</v>
      </c>
    </row>
    <row r="22" spans="1:18" x14ac:dyDescent="0.2">
      <c r="A22">
        <v>2021</v>
      </c>
      <c r="B22" t="s">
        <v>221</v>
      </c>
      <c r="C22" t="s">
        <v>190</v>
      </c>
      <c r="D22">
        <v>259721</v>
      </c>
      <c r="E22">
        <v>205972.3956442831</v>
      </c>
      <c r="F22">
        <v>0</v>
      </c>
      <c r="G22">
        <v>1.3974591651542649</v>
      </c>
      <c r="H22">
        <v>205973.79310344829</v>
      </c>
      <c r="I22">
        <f t="shared" si="1"/>
        <v>0</v>
      </c>
    </row>
    <row r="23" spans="1:18" x14ac:dyDescent="0.2">
      <c r="A23">
        <v>2021</v>
      </c>
      <c r="B23" t="s">
        <v>222</v>
      </c>
      <c r="C23" t="s">
        <v>191</v>
      </c>
      <c r="D23">
        <v>17070</v>
      </c>
      <c r="E23">
        <v>12567.867513611611</v>
      </c>
      <c r="F23">
        <v>0</v>
      </c>
      <c r="G23">
        <v>0.32667876588021783</v>
      </c>
      <c r="H23">
        <v>12568.19419237749</v>
      </c>
      <c r="I23">
        <f t="shared" si="1"/>
        <v>0</v>
      </c>
    </row>
    <row r="24" spans="1:18" x14ac:dyDescent="0.2">
      <c r="A24">
        <v>2021</v>
      </c>
      <c r="B24" t="s">
        <v>223</v>
      </c>
      <c r="C24" t="s">
        <v>193</v>
      </c>
      <c r="D24">
        <v>90910</v>
      </c>
      <c r="E24">
        <v>67849.0381125227</v>
      </c>
      <c r="F24">
        <v>0</v>
      </c>
      <c r="G24">
        <v>0</v>
      </c>
      <c r="H24">
        <v>67849.0381125227</v>
      </c>
      <c r="I24">
        <f t="shared" si="1"/>
        <v>0</v>
      </c>
    </row>
    <row r="25" spans="1:18" x14ac:dyDescent="0.2">
      <c r="A25">
        <v>2021</v>
      </c>
      <c r="B25" t="s">
        <v>224</v>
      </c>
      <c r="C25" t="s">
        <v>192</v>
      </c>
      <c r="D25">
        <v>280944</v>
      </c>
      <c r="E25">
        <v>291898.65698729578</v>
      </c>
      <c r="F25">
        <v>0</v>
      </c>
      <c r="G25">
        <v>4973.0943738656988</v>
      </c>
      <c r="H25">
        <v>296871.75136116153</v>
      </c>
      <c r="I25">
        <f t="shared" si="1"/>
        <v>0</v>
      </c>
    </row>
    <row r="26" spans="1:18" x14ac:dyDescent="0.2">
      <c r="A26">
        <v>2021</v>
      </c>
      <c r="B26" t="s">
        <v>225</v>
      </c>
      <c r="C26" t="s">
        <v>191</v>
      </c>
      <c r="D26">
        <v>8608</v>
      </c>
      <c r="E26">
        <v>3875.9837631164228</v>
      </c>
      <c r="F26">
        <v>1248.328368189291</v>
      </c>
      <c r="G26">
        <v>0</v>
      </c>
      <c r="H26">
        <v>5124.3121313057136</v>
      </c>
      <c r="I26">
        <f t="shared" si="1"/>
        <v>0</v>
      </c>
    </row>
    <row r="27" spans="1:18" x14ac:dyDescent="0.2">
      <c r="A27">
        <v>2021</v>
      </c>
      <c r="B27" t="s">
        <v>226</v>
      </c>
      <c r="C27" t="s">
        <v>191</v>
      </c>
      <c r="D27">
        <v>13191</v>
      </c>
      <c r="E27">
        <v>23889.21190487584</v>
      </c>
      <c r="F27">
        <v>444.16121938545069</v>
      </c>
      <c r="G27">
        <v>0.25408348457350272</v>
      </c>
      <c r="H27">
        <v>24333.627207745871</v>
      </c>
      <c r="I27">
        <f t="shared" si="1"/>
        <v>0</v>
      </c>
    </row>
    <row r="28" spans="1:18" x14ac:dyDescent="0.2">
      <c r="A28">
        <v>2021</v>
      </c>
      <c r="B28" t="s">
        <v>227</v>
      </c>
      <c r="C28" t="s">
        <v>193</v>
      </c>
      <c r="D28">
        <v>436803</v>
      </c>
      <c r="E28">
        <v>477253.50272232288</v>
      </c>
      <c r="F28">
        <v>0</v>
      </c>
      <c r="G28">
        <v>46.742286751361164</v>
      </c>
      <c r="H28">
        <v>477300.24500907422</v>
      </c>
      <c r="I28">
        <f t="shared" si="1"/>
        <v>0</v>
      </c>
    </row>
    <row r="29" spans="1:18" x14ac:dyDescent="0.2">
      <c r="A29">
        <v>2021</v>
      </c>
      <c r="B29" t="s">
        <v>228</v>
      </c>
      <c r="C29" t="s">
        <v>190</v>
      </c>
      <c r="D29">
        <v>137128</v>
      </c>
      <c r="E29">
        <v>129925.3629764065</v>
      </c>
      <c r="F29">
        <v>0</v>
      </c>
      <c r="G29">
        <v>60.862068965517231</v>
      </c>
      <c r="H29">
        <v>129986.225045372</v>
      </c>
      <c r="I29">
        <f t="shared" si="1"/>
        <v>0</v>
      </c>
    </row>
    <row r="30" spans="1:18" x14ac:dyDescent="0.2">
      <c r="A30">
        <v>2021</v>
      </c>
      <c r="B30" t="s">
        <v>229</v>
      </c>
      <c r="C30" t="s">
        <v>191</v>
      </c>
      <c r="D30">
        <v>101985</v>
      </c>
      <c r="E30">
        <v>8348.4322438658237</v>
      </c>
      <c r="F30">
        <v>7396.288921740208</v>
      </c>
      <c r="G30">
        <v>0.65335753176043554</v>
      </c>
      <c r="H30">
        <v>15745.374523137791</v>
      </c>
      <c r="I30">
        <f t="shared" si="1"/>
        <v>0</v>
      </c>
    </row>
    <row r="31" spans="1:18" x14ac:dyDescent="0.2">
      <c r="A31">
        <v>2021</v>
      </c>
      <c r="B31" t="s">
        <v>230</v>
      </c>
      <c r="C31" t="s">
        <v>194</v>
      </c>
      <c r="D31">
        <v>3172352</v>
      </c>
      <c r="E31">
        <v>3232887.558983665</v>
      </c>
      <c r="F31">
        <v>0</v>
      </c>
      <c r="G31">
        <v>22368.185117967321</v>
      </c>
      <c r="H31">
        <v>3255255.7441016319</v>
      </c>
      <c r="I31">
        <f t="shared" si="1"/>
        <v>0</v>
      </c>
    </row>
    <row r="32" spans="1:18" x14ac:dyDescent="0.2">
      <c r="A32">
        <v>2021</v>
      </c>
      <c r="B32" t="s">
        <v>231</v>
      </c>
      <c r="C32" t="s">
        <v>192</v>
      </c>
      <c r="D32">
        <v>406443</v>
      </c>
      <c r="E32">
        <v>314557.55883482099</v>
      </c>
      <c r="F32">
        <v>19991.181962540391</v>
      </c>
      <c r="G32">
        <v>48.675136116152437</v>
      </c>
      <c r="H32">
        <v>334597.41593347758</v>
      </c>
      <c r="I32">
        <f t="shared" si="1"/>
        <v>0</v>
      </c>
    </row>
    <row r="33" spans="1:9" x14ac:dyDescent="0.2">
      <c r="A33">
        <v>2021</v>
      </c>
      <c r="B33" t="s">
        <v>232</v>
      </c>
      <c r="C33" t="s">
        <v>191</v>
      </c>
      <c r="D33">
        <v>19626</v>
      </c>
      <c r="E33">
        <v>185.15806989839379</v>
      </c>
      <c r="F33">
        <v>183.56251287223489</v>
      </c>
      <c r="G33">
        <v>0</v>
      </c>
      <c r="H33">
        <v>368.72058277062871</v>
      </c>
      <c r="I33">
        <f t="shared" si="1"/>
        <v>0</v>
      </c>
    </row>
    <row r="34" spans="1:9" x14ac:dyDescent="0.2">
      <c r="A34">
        <v>2021</v>
      </c>
      <c r="B34" t="s">
        <v>233</v>
      </c>
      <c r="C34" t="s">
        <v>194</v>
      </c>
      <c r="D34">
        <v>2419165</v>
      </c>
      <c r="E34">
        <v>2454735.2813067161</v>
      </c>
      <c r="F34">
        <v>0</v>
      </c>
      <c r="G34">
        <v>3149.882032667876</v>
      </c>
      <c r="H34">
        <v>2457885.1633393839</v>
      </c>
      <c r="I34">
        <f t="shared" si="1"/>
        <v>0</v>
      </c>
    </row>
    <row r="35" spans="1:9" x14ac:dyDescent="0.2">
      <c r="A35">
        <v>2021</v>
      </c>
      <c r="B35" t="s">
        <v>234</v>
      </c>
      <c r="C35" t="s">
        <v>192</v>
      </c>
      <c r="D35">
        <v>1580120</v>
      </c>
      <c r="E35">
        <v>1305227.700482927</v>
      </c>
      <c r="F35">
        <v>73278.550502877464</v>
      </c>
      <c r="G35">
        <v>1780.707803992741</v>
      </c>
      <c r="H35">
        <v>1380286.958789797</v>
      </c>
      <c r="I35">
        <f t="shared" si="1"/>
        <v>0</v>
      </c>
    </row>
    <row r="36" spans="1:9" x14ac:dyDescent="0.2">
      <c r="A36">
        <v>2021</v>
      </c>
      <c r="B36" t="s">
        <v>235</v>
      </c>
      <c r="C36" t="s">
        <v>193</v>
      </c>
      <c r="D36">
        <v>64642</v>
      </c>
      <c r="E36">
        <v>103676.3611615245</v>
      </c>
      <c r="F36">
        <v>0</v>
      </c>
      <c r="G36">
        <v>1.4246823956442829</v>
      </c>
      <c r="H36">
        <v>103677.7858439202</v>
      </c>
      <c r="I36">
        <f t="shared" si="1"/>
        <v>0</v>
      </c>
    </row>
    <row r="37" spans="1:9" x14ac:dyDescent="0.2">
      <c r="A37">
        <v>2021</v>
      </c>
      <c r="B37" t="s">
        <v>236</v>
      </c>
      <c r="C37" t="s">
        <v>194</v>
      </c>
      <c r="D37">
        <v>2179006</v>
      </c>
      <c r="E37">
        <v>2104217.1153739481</v>
      </c>
      <c r="F37">
        <v>4021.0208531947728</v>
      </c>
      <c r="G37">
        <v>9141.2341197822097</v>
      </c>
      <c r="H37">
        <v>2117379.3703469252</v>
      </c>
      <c r="I37">
        <f t="shared" si="1"/>
        <v>0</v>
      </c>
    </row>
    <row r="38" spans="1:9" x14ac:dyDescent="0.2">
      <c r="A38">
        <v>2021</v>
      </c>
      <c r="B38" t="s">
        <v>237</v>
      </c>
      <c r="C38" t="s">
        <v>194</v>
      </c>
      <c r="D38">
        <v>3286880</v>
      </c>
      <c r="E38">
        <v>3223810.3698335332</v>
      </c>
      <c r="F38">
        <v>122.8922692695149</v>
      </c>
      <c r="G38">
        <v>2837.431941923775</v>
      </c>
      <c r="H38">
        <v>3226770.694044726</v>
      </c>
      <c r="I38">
        <f t="shared" si="1"/>
        <v>0</v>
      </c>
    </row>
    <row r="39" spans="1:9" x14ac:dyDescent="0.2">
      <c r="A39">
        <v>2021</v>
      </c>
      <c r="B39" t="s">
        <v>238</v>
      </c>
      <c r="C39" t="s">
        <v>190</v>
      </c>
      <c r="D39">
        <v>855338</v>
      </c>
      <c r="E39">
        <v>459267.89473684202</v>
      </c>
      <c r="F39">
        <v>0</v>
      </c>
      <c r="G39">
        <v>61.315789473684212</v>
      </c>
      <c r="H39">
        <v>459329.21052631573</v>
      </c>
      <c r="I39">
        <f t="shared" si="1"/>
        <v>0</v>
      </c>
    </row>
    <row r="40" spans="1:9" x14ac:dyDescent="0.2">
      <c r="A40">
        <v>2021</v>
      </c>
      <c r="B40" t="s">
        <v>239</v>
      </c>
      <c r="C40" t="s">
        <v>192</v>
      </c>
      <c r="D40">
        <v>780320</v>
      </c>
      <c r="E40">
        <v>899767.25012696919</v>
      </c>
      <c r="F40">
        <v>2.0239156651473929</v>
      </c>
      <c r="G40">
        <v>3963.3938294010891</v>
      </c>
      <c r="H40">
        <v>903732.66787203541</v>
      </c>
      <c r="I40">
        <f t="shared" si="1"/>
        <v>0</v>
      </c>
    </row>
    <row r="41" spans="1:9" x14ac:dyDescent="0.2">
      <c r="A41">
        <v>2021</v>
      </c>
      <c r="B41" t="s">
        <v>240</v>
      </c>
      <c r="C41" t="s">
        <v>193</v>
      </c>
      <c r="D41">
        <v>278737</v>
      </c>
      <c r="E41">
        <v>267295.26315789472</v>
      </c>
      <c r="F41">
        <v>0</v>
      </c>
      <c r="G41">
        <v>0</v>
      </c>
      <c r="H41">
        <v>267295.26315789472</v>
      </c>
      <c r="I41">
        <f t="shared" si="1"/>
        <v>0</v>
      </c>
    </row>
    <row r="42" spans="1:9" x14ac:dyDescent="0.2">
      <c r="A42">
        <v>2021</v>
      </c>
      <c r="B42" t="s">
        <v>241</v>
      </c>
      <c r="C42" t="s">
        <v>190</v>
      </c>
      <c r="D42">
        <v>756636</v>
      </c>
      <c r="E42">
        <v>478250.19056261331</v>
      </c>
      <c r="F42">
        <v>0</v>
      </c>
      <c r="G42">
        <v>9777.7313974591634</v>
      </c>
      <c r="H42">
        <v>488027.92196007248</v>
      </c>
      <c r="I42">
        <f t="shared" si="1"/>
        <v>0</v>
      </c>
    </row>
    <row r="43" spans="1:9" x14ac:dyDescent="0.2">
      <c r="A43">
        <v>2021</v>
      </c>
      <c r="B43" t="s">
        <v>242</v>
      </c>
      <c r="C43" t="s">
        <v>193</v>
      </c>
      <c r="D43">
        <v>441552</v>
      </c>
      <c r="E43">
        <v>321903.53901996359</v>
      </c>
      <c r="F43">
        <v>0</v>
      </c>
      <c r="G43">
        <v>0</v>
      </c>
      <c r="H43">
        <v>321903.53901996359</v>
      </c>
      <c r="I43">
        <f t="shared" si="1"/>
        <v>0</v>
      </c>
    </row>
    <row r="44" spans="1:9" x14ac:dyDescent="0.2">
      <c r="A44">
        <v>2021</v>
      </c>
      <c r="B44" t="s">
        <v>243</v>
      </c>
      <c r="C44" t="s">
        <v>190</v>
      </c>
      <c r="D44">
        <v>1913779</v>
      </c>
      <c r="E44">
        <v>1284284.5462794909</v>
      </c>
      <c r="F44">
        <v>0</v>
      </c>
      <c r="G44">
        <v>274.08348457350269</v>
      </c>
      <c r="H44">
        <v>1284558.629764064</v>
      </c>
      <c r="I44">
        <f t="shared" si="1"/>
        <v>0</v>
      </c>
    </row>
    <row r="45" spans="1:9" x14ac:dyDescent="0.2">
      <c r="A45">
        <v>2021</v>
      </c>
      <c r="B45" t="s">
        <v>244</v>
      </c>
      <c r="C45" t="s">
        <v>193</v>
      </c>
      <c r="D45">
        <v>265533</v>
      </c>
      <c r="E45">
        <v>207874.81851179671</v>
      </c>
      <c r="F45">
        <v>0</v>
      </c>
      <c r="G45">
        <v>5.1633393829401086</v>
      </c>
      <c r="H45">
        <v>207879.98185117959</v>
      </c>
      <c r="I45">
        <f t="shared" si="1"/>
        <v>0</v>
      </c>
    </row>
    <row r="46" spans="1:9" x14ac:dyDescent="0.2">
      <c r="A46">
        <v>2021</v>
      </c>
      <c r="B46" t="s">
        <v>245</v>
      </c>
      <c r="C46" t="s">
        <v>192</v>
      </c>
      <c r="D46">
        <v>181483</v>
      </c>
      <c r="E46">
        <v>182519.0522128157</v>
      </c>
      <c r="F46">
        <v>487.65408756462818</v>
      </c>
      <c r="G46">
        <v>0</v>
      </c>
      <c r="H46">
        <v>183006.70630038029</v>
      </c>
      <c r="I46">
        <f t="shared" si="1"/>
        <v>0</v>
      </c>
    </row>
    <row r="47" spans="1:9" x14ac:dyDescent="0.2">
      <c r="A47">
        <v>2021</v>
      </c>
      <c r="B47" t="s">
        <v>246</v>
      </c>
      <c r="C47" t="s">
        <v>191</v>
      </c>
      <c r="D47">
        <v>3225</v>
      </c>
      <c r="E47">
        <v>28.128896787209111</v>
      </c>
      <c r="F47">
        <v>27.814993834599811</v>
      </c>
      <c r="G47">
        <v>0</v>
      </c>
      <c r="H47">
        <v>55.943890621808919</v>
      </c>
      <c r="I47">
        <f t="shared" si="1"/>
        <v>0</v>
      </c>
    </row>
    <row r="48" spans="1:9" x14ac:dyDescent="0.2">
      <c r="A48">
        <v>2021</v>
      </c>
      <c r="B48" t="s">
        <v>247</v>
      </c>
      <c r="C48" t="s">
        <v>191</v>
      </c>
      <c r="D48">
        <v>43905</v>
      </c>
      <c r="E48">
        <v>944.48492671853705</v>
      </c>
      <c r="F48">
        <v>921.01339990500242</v>
      </c>
      <c r="G48">
        <v>0</v>
      </c>
      <c r="H48">
        <v>1865.498326623539</v>
      </c>
      <c r="I48">
        <f t="shared" si="1"/>
        <v>0</v>
      </c>
    </row>
    <row r="49" spans="1:9" x14ac:dyDescent="0.2">
      <c r="A49">
        <v>2021</v>
      </c>
      <c r="B49" t="s">
        <v>248</v>
      </c>
      <c r="C49" t="s">
        <v>190</v>
      </c>
      <c r="D49">
        <v>450122</v>
      </c>
      <c r="E49">
        <v>411346.30671506352</v>
      </c>
      <c r="F49">
        <v>0</v>
      </c>
      <c r="G49">
        <v>173.53901996370229</v>
      </c>
      <c r="H49">
        <v>411519.84573502722</v>
      </c>
      <c r="I49">
        <f t="shared" si="1"/>
        <v>0</v>
      </c>
    </row>
    <row r="50" spans="1:9" x14ac:dyDescent="0.2">
      <c r="A50">
        <v>2021</v>
      </c>
      <c r="B50" t="s">
        <v>249</v>
      </c>
      <c r="C50" t="s">
        <v>190</v>
      </c>
      <c r="D50">
        <v>484459</v>
      </c>
      <c r="E50">
        <v>365491.83303085301</v>
      </c>
      <c r="F50">
        <v>0</v>
      </c>
      <c r="G50">
        <v>106.64246823956439</v>
      </c>
      <c r="H50">
        <v>365598.4754990926</v>
      </c>
      <c r="I50">
        <f t="shared" si="1"/>
        <v>0</v>
      </c>
    </row>
    <row r="51" spans="1:9" x14ac:dyDescent="0.2">
      <c r="A51">
        <v>2021</v>
      </c>
      <c r="B51" t="s">
        <v>250</v>
      </c>
      <c r="C51" t="s">
        <v>192</v>
      </c>
      <c r="D51">
        <v>551342</v>
      </c>
      <c r="E51">
        <v>434129.01088929223</v>
      </c>
      <c r="F51">
        <v>0</v>
      </c>
      <c r="G51">
        <v>198352.06896551719</v>
      </c>
      <c r="H51">
        <v>632481.07985480945</v>
      </c>
      <c r="I51">
        <f t="shared" si="1"/>
        <v>0</v>
      </c>
    </row>
    <row r="52" spans="1:9" x14ac:dyDescent="0.2">
      <c r="A52">
        <v>2021</v>
      </c>
      <c r="B52" t="s">
        <v>251</v>
      </c>
      <c r="C52" t="s">
        <v>192</v>
      </c>
      <c r="D52">
        <v>65336</v>
      </c>
      <c r="E52">
        <v>52473.529945553542</v>
      </c>
      <c r="F52">
        <v>0</v>
      </c>
      <c r="G52">
        <v>0</v>
      </c>
      <c r="H52">
        <v>52473.529945553542</v>
      </c>
      <c r="I52">
        <f t="shared" si="1"/>
        <v>0</v>
      </c>
    </row>
    <row r="53" spans="1:9" x14ac:dyDescent="0.2">
      <c r="A53">
        <v>2021</v>
      </c>
      <c r="B53" t="s">
        <v>252</v>
      </c>
      <c r="C53" t="s">
        <v>191</v>
      </c>
      <c r="D53">
        <v>16054</v>
      </c>
      <c r="E53">
        <v>8564.009598545199</v>
      </c>
      <c r="F53">
        <v>67.236924534328509</v>
      </c>
      <c r="G53">
        <v>0</v>
      </c>
      <c r="H53">
        <v>8631.2465230795278</v>
      </c>
      <c r="I53">
        <f t="shared" si="1"/>
        <v>0</v>
      </c>
    </row>
    <row r="54" spans="1:9" x14ac:dyDescent="0.2">
      <c r="A54">
        <v>2021</v>
      </c>
      <c r="B54" t="s">
        <v>253</v>
      </c>
      <c r="C54" t="s">
        <v>192</v>
      </c>
      <c r="D54">
        <v>474000</v>
      </c>
      <c r="E54">
        <v>447772.57713248627</v>
      </c>
      <c r="F54">
        <v>0</v>
      </c>
      <c r="G54">
        <v>20.063520871143378</v>
      </c>
      <c r="H54">
        <v>447792.64065335738</v>
      </c>
      <c r="I54">
        <f t="shared" si="1"/>
        <v>0</v>
      </c>
    </row>
    <row r="55" spans="1:9" x14ac:dyDescent="0.2">
      <c r="A55">
        <v>2021</v>
      </c>
      <c r="B55" t="s">
        <v>254</v>
      </c>
      <c r="C55" t="s">
        <v>191</v>
      </c>
      <c r="D55">
        <v>54827</v>
      </c>
      <c r="E55">
        <v>43527.359346642457</v>
      </c>
      <c r="F55">
        <v>0</v>
      </c>
      <c r="G55">
        <v>335.12704174228668</v>
      </c>
      <c r="H55">
        <v>43862.486388384743</v>
      </c>
      <c r="I55">
        <f t="shared" si="1"/>
        <v>0</v>
      </c>
    </row>
    <row r="56" spans="1:9" x14ac:dyDescent="0.2">
      <c r="A56">
        <v>2021</v>
      </c>
      <c r="B56" t="s">
        <v>255</v>
      </c>
      <c r="C56" t="s">
        <v>194</v>
      </c>
      <c r="D56">
        <v>839916</v>
      </c>
      <c r="E56">
        <v>853178.01270417415</v>
      </c>
      <c r="F56">
        <v>0</v>
      </c>
      <c r="G56">
        <v>365.41742286751361</v>
      </c>
      <c r="H56">
        <v>853543.43012704165</v>
      </c>
      <c r="I56">
        <f t="shared" si="1"/>
        <v>0</v>
      </c>
    </row>
    <row r="57" spans="1:9" x14ac:dyDescent="0.2">
      <c r="A57">
        <v>2021</v>
      </c>
      <c r="B57" t="s">
        <v>256</v>
      </c>
      <c r="C57" t="s">
        <v>192</v>
      </c>
      <c r="D57">
        <v>214911</v>
      </c>
      <c r="E57">
        <v>173312.41799230891</v>
      </c>
      <c r="F57">
        <v>2626.4679203493338</v>
      </c>
      <c r="G57">
        <v>386.21597096188742</v>
      </c>
      <c r="H57">
        <v>176325.10188362011</v>
      </c>
      <c r="I57">
        <f t="shared" si="1"/>
        <v>0</v>
      </c>
    </row>
    <row r="58" spans="1:9" x14ac:dyDescent="0.2">
      <c r="A58">
        <v>2021</v>
      </c>
      <c r="B58" t="s">
        <v>257</v>
      </c>
      <c r="C58" t="s">
        <v>192</v>
      </c>
      <c r="D58">
        <v>81917</v>
      </c>
      <c r="E58">
        <v>160947.10526315789</v>
      </c>
      <c r="F58">
        <v>0</v>
      </c>
      <c r="G58">
        <v>0</v>
      </c>
      <c r="H58">
        <v>160947.10526315789</v>
      </c>
      <c r="I58">
        <f t="shared" si="1"/>
        <v>0</v>
      </c>
    </row>
    <row r="59" spans="1:9" x14ac:dyDescent="0.2">
      <c r="A59">
        <v>2020</v>
      </c>
      <c r="B59" t="s">
        <v>201</v>
      </c>
      <c r="C59" t="s">
        <v>190</v>
      </c>
      <c r="D59">
        <v>1663114</v>
      </c>
      <c r="E59">
        <v>1153829.427274443</v>
      </c>
      <c r="F59">
        <v>2576.3317822898562</v>
      </c>
      <c r="G59">
        <v>4568.584392014518</v>
      </c>
      <c r="H59">
        <v>1160974.3434487469</v>
      </c>
      <c r="I59">
        <f t="shared" si="1"/>
        <v>0</v>
      </c>
    </row>
    <row r="60" spans="1:9" x14ac:dyDescent="0.2">
      <c r="A60">
        <v>2020</v>
      </c>
      <c r="B60" t="s">
        <v>202</v>
      </c>
      <c r="C60" t="s">
        <v>191</v>
      </c>
      <c r="D60">
        <v>1146</v>
      </c>
      <c r="E60">
        <v>548.47100910812094</v>
      </c>
      <c r="F60">
        <v>258.61865839468851</v>
      </c>
      <c r="G60">
        <v>0</v>
      </c>
      <c r="H60">
        <v>807.08966750280933</v>
      </c>
      <c r="I60">
        <f t="shared" si="1"/>
        <v>0</v>
      </c>
    </row>
    <row r="61" spans="1:9" x14ac:dyDescent="0.2">
      <c r="A61">
        <v>2020</v>
      </c>
      <c r="B61" t="s">
        <v>203</v>
      </c>
      <c r="C61" t="s">
        <v>191</v>
      </c>
      <c r="D61">
        <v>37673</v>
      </c>
      <c r="E61">
        <v>33612.876588021783</v>
      </c>
      <c r="F61">
        <v>0</v>
      </c>
      <c r="G61">
        <v>2.2232304900181492</v>
      </c>
      <c r="H61">
        <v>33615.099818511801</v>
      </c>
      <c r="I61">
        <f t="shared" si="1"/>
        <v>0</v>
      </c>
    </row>
    <row r="62" spans="1:9" x14ac:dyDescent="0.2">
      <c r="A62">
        <v>2020</v>
      </c>
      <c r="B62" t="s">
        <v>204</v>
      </c>
      <c r="C62" t="s">
        <v>192</v>
      </c>
      <c r="D62">
        <v>208951</v>
      </c>
      <c r="E62">
        <v>155054.3405153066</v>
      </c>
      <c r="F62">
        <v>92.047639589121246</v>
      </c>
      <c r="G62">
        <v>55.834845735027223</v>
      </c>
      <c r="H62">
        <v>155202.22300063079</v>
      </c>
      <c r="I62">
        <f t="shared" si="1"/>
        <v>0</v>
      </c>
    </row>
    <row r="63" spans="1:9" x14ac:dyDescent="0.2">
      <c r="A63">
        <v>2020</v>
      </c>
      <c r="B63" t="s">
        <v>205</v>
      </c>
      <c r="C63" t="s">
        <v>191</v>
      </c>
      <c r="D63">
        <v>45023</v>
      </c>
      <c r="E63">
        <v>72192.785843920137</v>
      </c>
      <c r="F63">
        <v>0</v>
      </c>
      <c r="G63">
        <v>1.506352087114337</v>
      </c>
      <c r="H63">
        <v>72194.292196007256</v>
      </c>
      <c r="I63">
        <f t="shared" si="1"/>
        <v>0</v>
      </c>
    </row>
    <row r="64" spans="1:9" x14ac:dyDescent="0.2">
      <c r="A64">
        <v>2020</v>
      </c>
      <c r="B64" t="s">
        <v>206</v>
      </c>
      <c r="C64" t="s">
        <v>192</v>
      </c>
      <c r="D64">
        <v>22030</v>
      </c>
      <c r="E64">
        <v>21996.896551724141</v>
      </c>
      <c r="F64">
        <v>0</v>
      </c>
      <c r="G64">
        <v>18.02177858439201</v>
      </c>
      <c r="H64">
        <v>22014.91833030853</v>
      </c>
      <c r="I64">
        <f t="shared" si="1"/>
        <v>0</v>
      </c>
    </row>
    <row r="65" spans="1:9" x14ac:dyDescent="0.2">
      <c r="A65">
        <v>2020</v>
      </c>
      <c r="B65" t="s">
        <v>207</v>
      </c>
      <c r="C65" t="s">
        <v>190</v>
      </c>
      <c r="D65">
        <v>1149853</v>
      </c>
      <c r="E65">
        <v>686047.7132486389</v>
      </c>
      <c r="F65">
        <v>0</v>
      </c>
      <c r="G65">
        <v>24.65517241379311</v>
      </c>
      <c r="H65">
        <v>686072.3684210527</v>
      </c>
      <c r="I65">
        <f t="shared" si="1"/>
        <v>0</v>
      </c>
    </row>
    <row r="66" spans="1:9" x14ac:dyDescent="0.2">
      <c r="A66">
        <v>2020</v>
      </c>
      <c r="B66" t="s">
        <v>208</v>
      </c>
      <c r="C66" t="s">
        <v>193</v>
      </c>
      <c r="D66">
        <v>27231</v>
      </c>
      <c r="E66">
        <v>187.31176717313639</v>
      </c>
      <c r="F66">
        <v>185.5276846897942</v>
      </c>
      <c r="G66">
        <v>0</v>
      </c>
      <c r="H66">
        <v>372.83945186293062</v>
      </c>
      <c r="I66">
        <f t="shared" si="1"/>
        <v>0</v>
      </c>
    </row>
    <row r="67" spans="1:9" x14ac:dyDescent="0.2">
      <c r="A67">
        <v>2020</v>
      </c>
      <c r="B67" t="s">
        <v>209</v>
      </c>
      <c r="C67" t="s">
        <v>191</v>
      </c>
      <c r="D67">
        <v>193519</v>
      </c>
      <c r="E67">
        <v>113041.9640262482</v>
      </c>
      <c r="F67">
        <v>28150.4690884622</v>
      </c>
      <c r="G67">
        <v>1.5335753176043561</v>
      </c>
      <c r="H67">
        <v>141193.966690028</v>
      </c>
      <c r="I67">
        <f t="shared" ref="I67:I130" si="7">SUM(E67:G67)-H67</f>
        <v>0</v>
      </c>
    </row>
    <row r="68" spans="1:9" x14ac:dyDescent="0.2">
      <c r="A68">
        <v>2020</v>
      </c>
      <c r="B68" t="s">
        <v>210</v>
      </c>
      <c r="C68" t="s">
        <v>192</v>
      </c>
      <c r="D68">
        <v>1020292</v>
      </c>
      <c r="E68">
        <v>889407.93103448243</v>
      </c>
      <c r="F68">
        <v>0</v>
      </c>
      <c r="G68">
        <v>1210.98003629764</v>
      </c>
      <c r="H68">
        <v>890618.91107078013</v>
      </c>
      <c r="I68">
        <f t="shared" si="7"/>
        <v>0</v>
      </c>
    </row>
    <row r="69" spans="1:9" x14ac:dyDescent="0.2">
      <c r="A69">
        <v>2020</v>
      </c>
      <c r="B69" t="s">
        <v>211</v>
      </c>
      <c r="C69" t="s">
        <v>192</v>
      </c>
      <c r="D69">
        <v>29582</v>
      </c>
      <c r="E69">
        <v>30237.48638838475</v>
      </c>
      <c r="F69">
        <v>0</v>
      </c>
      <c r="G69">
        <v>11.315789473684211</v>
      </c>
      <c r="H69">
        <v>30248.80217785843</v>
      </c>
      <c r="I69">
        <f t="shared" si="7"/>
        <v>0</v>
      </c>
    </row>
    <row r="70" spans="1:9" x14ac:dyDescent="0.2">
      <c r="A70">
        <v>2020</v>
      </c>
      <c r="B70" t="s">
        <v>212</v>
      </c>
      <c r="C70" t="s">
        <v>193</v>
      </c>
      <c r="D70">
        <v>132824</v>
      </c>
      <c r="E70">
        <v>21576.05274310771</v>
      </c>
      <c r="F70">
        <v>16861.280849429691</v>
      </c>
      <c r="G70">
        <v>1.9328493647912881</v>
      </c>
      <c r="H70">
        <v>38439.266441902189</v>
      </c>
      <c r="I70">
        <f t="shared" si="7"/>
        <v>0</v>
      </c>
    </row>
    <row r="71" spans="1:9" x14ac:dyDescent="0.2">
      <c r="A71">
        <v>2020</v>
      </c>
      <c r="B71" t="s">
        <v>213</v>
      </c>
      <c r="C71" t="s">
        <v>194</v>
      </c>
      <c r="D71">
        <v>188422</v>
      </c>
      <c r="E71">
        <v>115344.1242357123</v>
      </c>
      <c r="F71">
        <v>28521.197905260629</v>
      </c>
      <c r="G71">
        <v>1889.464609800363</v>
      </c>
      <c r="H71">
        <v>145754.78675077329</v>
      </c>
      <c r="I71">
        <f t="shared" si="7"/>
        <v>0</v>
      </c>
    </row>
    <row r="72" spans="1:9" x14ac:dyDescent="0.2">
      <c r="A72">
        <v>2020</v>
      </c>
      <c r="B72" t="s">
        <v>214</v>
      </c>
      <c r="C72" t="s">
        <v>191</v>
      </c>
      <c r="D72">
        <v>18584</v>
      </c>
      <c r="E72">
        <v>20887.477313974581</v>
      </c>
      <c r="F72">
        <v>0</v>
      </c>
      <c r="G72">
        <v>0</v>
      </c>
      <c r="H72">
        <v>20887.477313974581</v>
      </c>
      <c r="I72">
        <f t="shared" si="7"/>
        <v>0</v>
      </c>
    </row>
    <row r="73" spans="1:9" x14ac:dyDescent="0.2">
      <c r="A73">
        <v>2020</v>
      </c>
      <c r="B73" t="s">
        <v>215</v>
      </c>
      <c r="C73" t="s">
        <v>192</v>
      </c>
      <c r="D73">
        <v>916828</v>
      </c>
      <c r="E73">
        <v>950553.33938294032</v>
      </c>
      <c r="F73">
        <v>0</v>
      </c>
      <c r="G73">
        <v>1137.803992740472</v>
      </c>
      <c r="H73">
        <v>951691.14337568078</v>
      </c>
      <c r="I73">
        <f t="shared" si="7"/>
        <v>0</v>
      </c>
    </row>
    <row r="74" spans="1:9" x14ac:dyDescent="0.2">
      <c r="A74">
        <v>2020</v>
      </c>
      <c r="B74" t="s">
        <v>216</v>
      </c>
      <c r="C74" t="s">
        <v>192</v>
      </c>
      <c r="D74">
        <v>153189</v>
      </c>
      <c r="E74">
        <v>110590.5081669691</v>
      </c>
      <c r="F74">
        <v>0</v>
      </c>
      <c r="G74">
        <v>9.8548094373865691</v>
      </c>
      <c r="H74">
        <v>110600.3629764065</v>
      </c>
      <c r="I74">
        <f t="shared" si="7"/>
        <v>0</v>
      </c>
    </row>
    <row r="75" spans="1:9" x14ac:dyDescent="0.2">
      <c r="A75">
        <v>2020</v>
      </c>
      <c r="B75" t="s">
        <v>217</v>
      </c>
      <c r="C75" t="s">
        <v>193</v>
      </c>
      <c r="D75">
        <v>64005</v>
      </c>
      <c r="E75">
        <v>50300.21778584391</v>
      </c>
      <c r="F75">
        <v>0</v>
      </c>
      <c r="G75">
        <v>0</v>
      </c>
      <c r="H75">
        <v>50300.21778584391</v>
      </c>
      <c r="I75">
        <f t="shared" si="7"/>
        <v>0</v>
      </c>
    </row>
    <row r="76" spans="1:9" x14ac:dyDescent="0.2">
      <c r="A76">
        <v>2020</v>
      </c>
      <c r="B76" t="s">
        <v>218</v>
      </c>
      <c r="C76" t="s">
        <v>191</v>
      </c>
      <c r="D76">
        <v>28666</v>
      </c>
      <c r="E76">
        <v>20672.751257622269</v>
      </c>
      <c r="F76">
        <v>892.63729847602735</v>
      </c>
      <c r="G76">
        <v>3.4754990925589828</v>
      </c>
      <c r="H76">
        <v>21568.864055190861</v>
      </c>
      <c r="I76">
        <f t="shared" si="7"/>
        <v>0</v>
      </c>
    </row>
    <row r="77" spans="1:9" x14ac:dyDescent="0.2">
      <c r="A77">
        <v>2020</v>
      </c>
      <c r="B77" t="s">
        <v>219</v>
      </c>
      <c r="C77" t="s">
        <v>194</v>
      </c>
      <c r="D77">
        <v>10135614</v>
      </c>
      <c r="E77">
        <v>9860485.5850670878</v>
      </c>
      <c r="F77">
        <v>0.88498728345477773</v>
      </c>
      <c r="G77">
        <v>306984.80943738658</v>
      </c>
      <c r="H77">
        <v>10167471.27949176</v>
      </c>
      <c r="I77">
        <f t="shared" si="7"/>
        <v>0</v>
      </c>
    </row>
    <row r="78" spans="1:9" x14ac:dyDescent="0.2">
      <c r="A78">
        <v>2020</v>
      </c>
      <c r="B78" t="s">
        <v>220</v>
      </c>
      <c r="C78" t="s">
        <v>192</v>
      </c>
      <c r="D78">
        <v>158602</v>
      </c>
      <c r="E78">
        <v>161081.73321234121</v>
      </c>
      <c r="F78">
        <v>0</v>
      </c>
      <c r="G78">
        <v>699.63702359346632</v>
      </c>
      <c r="H78">
        <v>161781.37023593471</v>
      </c>
      <c r="I78">
        <f t="shared" si="7"/>
        <v>0</v>
      </c>
    </row>
    <row r="79" spans="1:9" x14ac:dyDescent="0.2">
      <c r="A79">
        <v>2020</v>
      </c>
      <c r="B79" t="s">
        <v>221</v>
      </c>
      <c r="C79" t="s">
        <v>190</v>
      </c>
      <c r="D79">
        <v>260388</v>
      </c>
      <c r="E79">
        <v>208660.78947368421</v>
      </c>
      <c r="F79">
        <v>0</v>
      </c>
      <c r="G79">
        <v>2.4137931034482758</v>
      </c>
      <c r="H79">
        <v>208663.20326678769</v>
      </c>
      <c r="I79">
        <f t="shared" si="7"/>
        <v>0</v>
      </c>
    </row>
    <row r="80" spans="1:9" x14ac:dyDescent="0.2">
      <c r="A80">
        <v>2020</v>
      </c>
      <c r="B80" t="s">
        <v>222</v>
      </c>
      <c r="C80" t="s">
        <v>191</v>
      </c>
      <c r="D80">
        <v>18074</v>
      </c>
      <c r="E80">
        <v>11746.016333938291</v>
      </c>
      <c r="F80">
        <v>0</v>
      </c>
      <c r="G80">
        <v>0</v>
      </c>
      <c r="H80">
        <v>11746.016333938291</v>
      </c>
      <c r="I80">
        <f t="shared" si="7"/>
        <v>0</v>
      </c>
    </row>
    <row r="81" spans="1:9" x14ac:dyDescent="0.2">
      <c r="A81">
        <v>2020</v>
      </c>
      <c r="B81" t="s">
        <v>223</v>
      </c>
      <c r="C81" t="s">
        <v>193</v>
      </c>
      <c r="D81">
        <v>87708</v>
      </c>
      <c r="E81">
        <v>64919.010889292207</v>
      </c>
      <c r="F81">
        <v>0</v>
      </c>
      <c r="G81">
        <v>0</v>
      </c>
      <c r="H81">
        <v>64919.010889292207</v>
      </c>
      <c r="I81">
        <f t="shared" si="7"/>
        <v>0</v>
      </c>
    </row>
    <row r="82" spans="1:9" x14ac:dyDescent="0.2">
      <c r="A82">
        <v>2020</v>
      </c>
      <c r="B82" t="s">
        <v>224</v>
      </c>
      <c r="C82" t="s">
        <v>192</v>
      </c>
      <c r="D82">
        <v>283352</v>
      </c>
      <c r="E82">
        <v>267867.94010889292</v>
      </c>
      <c r="F82">
        <v>0</v>
      </c>
      <c r="G82">
        <v>5579.4555353901987</v>
      </c>
      <c r="H82">
        <v>273447.3956442831</v>
      </c>
      <c r="I82">
        <f t="shared" si="7"/>
        <v>0</v>
      </c>
    </row>
    <row r="83" spans="1:9" x14ac:dyDescent="0.2">
      <c r="A83">
        <v>2020</v>
      </c>
      <c r="B83" t="s">
        <v>225</v>
      </c>
      <c r="C83" t="s">
        <v>191</v>
      </c>
      <c r="D83">
        <v>9563</v>
      </c>
      <c r="E83">
        <v>5574.7645138064363</v>
      </c>
      <c r="F83">
        <v>1795.450423395007</v>
      </c>
      <c r="G83">
        <v>0</v>
      </c>
      <c r="H83">
        <v>7370.2149372014428</v>
      </c>
      <c r="I83">
        <f t="shared" si="7"/>
        <v>0</v>
      </c>
    </row>
    <row r="84" spans="1:9" x14ac:dyDescent="0.2">
      <c r="A84">
        <v>2020</v>
      </c>
      <c r="B84" t="s">
        <v>226</v>
      </c>
      <c r="C84" t="s">
        <v>191</v>
      </c>
      <c r="D84">
        <v>13449</v>
      </c>
      <c r="E84">
        <v>21525.035184596691</v>
      </c>
      <c r="F84">
        <v>400.20516009378542</v>
      </c>
      <c r="G84">
        <v>2.7223230490018149E-2</v>
      </c>
      <c r="H84">
        <v>21925.267567920971</v>
      </c>
      <c r="I84">
        <f t="shared" si="7"/>
        <v>0</v>
      </c>
    </row>
    <row r="85" spans="1:9" x14ac:dyDescent="0.2">
      <c r="A85">
        <v>2020</v>
      </c>
      <c r="B85" t="s">
        <v>227</v>
      </c>
      <c r="C85" t="s">
        <v>193</v>
      </c>
      <c r="D85">
        <v>440393</v>
      </c>
      <c r="E85">
        <v>489088.43012704159</v>
      </c>
      <c r="F85">
        <v>0</v>
      </c>
      <c r="G85">
        <v>62.967332123411971</v>
      </c>
      <c r="H85">
        <v>489151.39745916502</v>
      </c>
      <c r="I85">
        <f t="shared" si="7"/>
        <v>0</v>
      </c>
    </row>
    <row r="86" spans="1:9" x14ac:dyDescent="0.2">
      <c r="A86">
        <v>2020</v>
      </c>
      <c r="B86" t="s">
        <v>228</v>
      </c>
      <c r="C86" t="s">
        <v>190</v>
      </c>
      <c r="D86">
        <v>139000</v>
      </c>
      <c r="E86">
        <v>122249.9092558984</v>
      </c>
      <c r="F86">
        <v>0</v>
      </c>
      <c r="G86">
        <v>205.49909255898359</v>
      </c>
      <c r="H86">
        <v>122455.40834845739</v>
      </c>
      <c r="I86">
        <f t="shared" si="7"/>
        <v>0</v>
      </c>
    </row>
    <row r="87" spans="1:9" x14ac:dyDescent="0.2">
      <c r="A87">
        <v>2020</v>
      </c>
      <c r="B87" t="s">
        <v>229</v>
      </c>
      <c r="C87" t="s">
        <v>191</v>
      </c>
      <c r="D87">
        <v>97775</v>
      </c>
      <c r="E87">
        <v>8305.5401280909264</v>
      </c>
      <c r="F87">
        <v>7358.2886755300324</v>
      </c>
      <c r="G87">
        <v>1.0526315789473679</v>
      </c>
      <c r="H87">
        <v>15664.88143519991</v>
      </c>
      <c r="I87">
        <f t="shared" si="7"/>
        <v>0</v>
      </c>
    </row>
    <row r="88" spans="1:9" x14ac:dyDescent="0.2">
      <c r="A88">
        <v>2020</v>
      </c>
      <c r="B88" t="s">
        <v>230</v>
      </c>
      <c r="C88" t="s">
        <v>194</v>
      </c>
      <c r="D88">
        <v>3180491</v>
      </c>
      <c r="E88">
        <v>3286682.0780399269</v>
      </c>
      <c r="F88">
        <v>0</v>
      </c>
      <c r="G88">
        <v>26425.84392014518</v>
      </c>
      <c r="H88">
        <v>3313107.9219600721</v>
      </c>
      <c r="I88">
        <f t="shared" si="7"/>
        <v>0</v>
      </c>
    </row>
    <row r="89" spans="1:9" x14ac:dyDescent="0.2">
      <c r="A89">
        <v>2020</v>
      </c>
      <c r="B89" t="s">
        <v>231</v>
      </c>
      <c r="C89" t="s">
        <v>192</v>
      </c>
      <c r="D89">
        <v>399015</v>
      </c>
      <c r="E89">
        <v>281156.74969294108</v>
      </c>
      <c r="F89">
        <v>17868.449144658771</v>
      </c>
      <c r="G89">
        <v>27.350272232304899</v>
      </c>
      <c r="H89">
        <v>299052.54910983221</v>
      </c>
      <c r="I89">
        <f t="shared" si="7"/>
        <v>0</v>
      </c>
    </row>
    <row r="90" spans="1:9" x14ac:dyDescent="0.2">
      <c r="A90">
        <v>2020</v>
      </c>
      <c r="B90" t="s">
        <v>232</v>
      </c>
      <c r="C90" t="s">
        <v>191</v>
      </c>
      <c r="D90">
        <v>18256</v>
      </c>
      <c r="E90">
        <v>179.16476663902941</v>
      </c>
      <c r="F90">
        <v>177.62085552347341</v>
      </c>
      <c r="G90">
        <v>0</v>
      </c>
      <c r="H90">
        <v>356.78562216250282</v>
      </c>
      <c r="I90">
        <f t="shared" si="7"/>
        <v>0</v>
      </c>
    </row>
    <row r="91" spans="1:9" x14ac:dyDescent="0.2">
      <c r="A91">
        <v>2020</v>
      </c>
      <c r="B91" t="s">
        <v>233</v>
      </c>
      <c r="C91" t="s">
        <v>194</v>
      </c>
      <c r="D91">
        <v>2440719</v>
      </c>
      <c r="E91">
        <v>2304472.3230490009</v>
      </c>
      <c r="F91">
        <v>0</v>
      </c>
      <c r="G91">
        <v>3948.0127041742289</v>
      </c>
      <c r="H91">
        <v>2308420.335753175</v>
      </c>
      <c r="I91">
        <f t="shared" si="7"/>
        <v>0</v>
      </c>
    </row>
    <row r="92" spans="1:9" x14ac:dyDescent="0.2">
      <c r="A92">
        <v>2020</v>
      </c>
      <c r="B92" t="s">
        <v>234</v>
      </c>
      <c r="C92" t="s">
        <v>192</v>
      </c>
      <c r="D92">
        <v>1553157</v>
      </c>
      <c r="E92">
        <v>1264236.305345234</v>
      </c>
      <c r="F92">
        <v>70977.197246530312</v>
      </c>
      <c r="G92">
        <v>1384.94555353902</v>
      </c>
      <c r="H92">
        <v>1336598.4481453029</v>
      </c>
      <c r="I92">
        <f t="shared" si="7"/>
        <v>0</v>
      </c>
    </row>
    <row r="93" spans="1:9" x14ac:dyDescent="0.2">
      <c r="A93">
        <v>2020</v>
      </c>
      <c r="B93" t="s">
        <v>235</v>
      </c>
      <c r="C93" t="s">
        <v>193</v>
      </c>
      <c r="D93">
        <v>62486</v>
      </c>
      <c r="E93">
        <v>91722.413793103435</v>
      </c>
      <c r="F93">
        <v>0</v>
      </c>
      <c r="G93">
        <v>7.450090744101634</v>
      </c>
      <c r="H93">
        <v>91729.863883847531</v>
      </c>
      <c r="I93">
        <f t="shared" si="7"/>
        <v>0</v>
      </c>
    </row>
    <row r="94" spans="1:9" x14ac:dyDescent="0.2">
      <c r="A94">
        <v>2020</v>
      </c>
      <c r="B94" t="s">
        <v>236</v>
      </c>
      <c r="C94" t="s">
        <v>194</v>
      </c>
      <c r="D94">
        <v>2175424</v>
      </c>
      <c r="E94">
        <v>1965814.4323129109</v>
      </c>
      <c r="F94">
        <v>3756.54240624153</v>
      </c>
      <c r="G94">
        <v>8272.4137931034475</v>
      </c>
      <c r="H94">
        <v>1977843.3885122561</v>
      </c>
      <c r="I94">
        <f t="shared" si="7"/>
        <v>0</v>
      </c>
    </row>
    <row r="95" spans="1:9" x14ac:dyDescent="0.2">
      <c r="A95">
        <v>2020</v>
      </c>
      <c r="B95" t="s">
        <v>237</v>
      </c>
      <c r="C95" t="s">
        <v>194</v>
      </c>
      <c r="D95">
        <v>3331279</v>
      </c>
      <c r="E95">
        <v>3132594.2645643749</v>
      </c>
      <c r="F95">
        <v>119.4150938514605</v>
      </c>
      <c r="G95">
        <v>2693.6932849364789</v>
      </c>
      <c r="H95">
        <v>3135407.372943162</v>
      </c>
      <c r="I95">
        <f t="shared" si="7"/>
        <v>0</v>
      </c>
    </row>
    <row r="96" spans="1:9" x14ac:dyDescent="0.2">
      <c r="A96">
        <v>2020</v>
      </c>
      <c r="B96" t="s">
        <v>238</v>
      </c>
      <c r="C96" t="s">
        <v>190</v>
      </c>
      <c r="D96">
        <v>889783</v>
      </c>
      <c r="E96">
        <v>457710.64428312163</v>
      </c>
      <c r="F96">
        <v>0</v>
      </c>
      <c r="G96">
        <v>4433.938294010889</v>
      </c>
      <c r="H96">
        <v>462144.5825771325</v>
      </c>
      <c r="I96">
        <f t="shared" si="7"/>
        <v>0</v>
      </c>
    </row>
    <row r="97" spans="1:9" x14ac:dyDescent="0.2">
      <c r="A97">
        <v>2020</v>
      </c>
      <c r="B97" t="s">
        <v>239</v>
      </c>
      <c r="C97" t="s">
        <v>192</v>
      </c>
      <c r="D97">
        <v>773505</v>
      </c>
      <c r="E97">
        <v>755078.38321000035</v>
      </c>
      <c r="F97">
        <v>1.6984558706456969</v>
      </c>
      <c r="G97">
        <v>9510.0090744101635</v>
      </c>
      <c r="H97">
        <v>764590.09074028116</v>
      </c>
      <c r="I97">
        <f t="shared" si="7"/>
        <v>0</v>
      </c>
    </row>
    <row r="98" spans="1:9" x14ac:dyDescent="0.2">
      <c r="A98">
        <v>2020</v>
      </c>
      <c r="B98" t="s">
        <v>240</v>
      </c>
      <c r="C98" t="s">
        <v>193</v>
      </c>
      <c r="D98">
        <v>276818</v>
      </c>
      <c r="E98">
        <v>279969.73684210522</v>
      </c>
      <c r="F98">
        <v>0</v>
      </c>
      <c r="G98">
        <v>0.78947368421052622</v>
      </c>
      <c r="H98">
        <v>279970.52631578938</v>
      </c>
      <c r="I98">
        <f t="shared" si="7"/>
        <v>0</v>
      </c>
    </row>
    <row r="99" spans="1:9" x14ac:dyDescent="0.2">
      <c r="A99">
        <v>2020</v>
      </c>
      <c r="B99" t="s">
        <v>241</v>
      </c>
      <c r="C99" t="s">
        <v>190</v>
      </c>
      <c r="D99">
        <v>771061</v>
      </c>
      <c r="E99">
        <v>478084.59165154258</v>
      </c>
      <c r="F99">
        <v>0</v>
      </c>
      <c r="G99">
        <v>7357.0235934664242</v>
      </c>
      <c r="H99">
        <v>485441.61524500902</v>
      </c>
      <c r="I99">
        <f t="shared" si="7"/>
        <v>0</v>
      </c>
    </row>
    <row r="100" spans="1:9" x14ac:dyDescent="0.2">
      <c r="A100">
        <v>2020</v>
      </c>
      <c r="B100" t="s">
        <v>242</v>
      </c>
      <c r="C100" t="s">
        <v>193</v>
      </c>
      <c r="D100">
        <v>450511</v>
      </c>
      <c r="E100">
        <v>407291.18874773139</v>
      </c>
      <c r="F100">
        <v>0</v>
      </c>
      <c r="G100">
        <v>0.10889292196007259</v>
      </c>
      <c r="H100">
        <v>407291.29764065333</v>
      </c>
      <c r="I100">
        <f t="shared" si="7"/>
        <v>0</v>
      </c>
    </row>
    <row r="101" spans="1:9" x14ac:dyDescent="0.2">
      <c r="A101">
        <v>2020</v>
      </c>
      <c r="B101" t="s">
        <v>243</v>
      </c>
      <c r="C101" t="s">
        <v>190</v>
      </c>
      <c r="D101">
        <v>1945166</v>
      </c>
      <c r="E101">
        <v>1275739.410163339</v>
      </c>
      <c r="F101">
        <v>0</v>
      </c>
      <c r="G101">
        <v>338.64791288566238</v>
      </c>
      <c r="H101">
        <v>1276078.058076225</v>
      </c>
      <c r="I101">
        <f t="shared" si="7"/>
        <v>0</v>
      </c>
    </row>
    <row r="102" spans="1:9" x14ac:dyDescent="0.2">
      <c r="A102">
        <v>2020</v>
      </c>
      <c r="B102" t="s">
        <v>244</v>
      </c>
      <c r="C102" t="s">
        <v>193</v>
      </c>
      <c r="D102">
        <v>270373</v>
      </c>
      <c r="E102">
        <v>228013.7295825771</v>
      </c>
      <c r="F102">
        <v>0</v>
      </c>
      <c r="G102">
        <v>5.9618874773139741</v>
      </c>
      <c r="H102">
        <v>228019.69147005439</v>
      </c>
      <c r="I102">
        <f t="shared" si="7"/>
        <v>0</v>
      </c>
    </row>
    <row r="103" spans="1:9" x14ac:dyDescent="0.2">
      <c r="A103">
        <v>2020</v>
      </c>
      <c r="B103" t="s">
        <v>245</v>
      </c>
      <c r="C103" t="s">
        <v>192</v>
      </c>
      <c r="D103">
        <v>177536</v>
      </c>
      <c r="E103">
        <v>185238.64494672589</v>
      </c>
      <c r="F103">
        <v>494.92029072053771</v>
      </c>
      <c r="G103">
        <v>0</v>
      </c>
      <c r="H103">
        <v>185733.5652374464</v>
      </c>
      <c r="I103">
        <f t="shared" si="7"/>
        <v>0</v>
      </c>
    </row>
    <row r="104" spans="1:9" x14ac:dyDescent="0.2">
      <c r="A104">
        <v>2020</v>
      </c>
      <c r="B104" t="s">
        <v>246</v>
      </c>
      <c r="C104" t="s">
        <v>191</v>
      </c>
      <c r="D104">
        <v>3200</v>
      </c>
      <c r="E104">
        <v>31.732122450815059</v>
      </c>
      <c r="F104">
        <v>31.37800948985457</v>
      </c>
      <c r="G104">
        <v>0</v>
      </c>
      <c r="H104">
        <v>63.110131940669618</v>
      </c>
      <c r="I104">
        <f t="shared" si="7"/>
        <v>0</v>
      </c>
    </row>
    <row r="105" spans="1:9" x14ac:dyDescent="0.2">
      <c r="A105">
        <v>2020</v>
      </c>
      <c r="B105" t="s">
        <v>247</v>
      </c>
      <c r="C105" t="s">
        <v>191</v>
      </c>
      <c r="D105">
        <v>44463</v>
      </c>
      <c r="E105">
        <v>925.40818163903623</v>
      </c>
      <c r="F105">
        <v>902.41073368158686</v>
      </c>
      <c r="G105">
        <v>0</v>
      </c>
      <c r="H105">
        <v>1827.8189153206231</v>
      </c>
      <c r="I105">
        <f t="shared" si="7"/>
        <v>0</v>
      </c>
    </row>
    <row r="106" spans="1:9" x14ac:dyDescent="0.2">
      <c r="A106">
        <v>2020</v>
      </c>
      <c r="B106" t="s">
        <v>248</v>
      </c>
      <c r="C106" t="s">
        <v>190</v>
      </c>
      <c r="D106">
        <v>439211</v>
      </c>
      <c r="E106">
        <v>403044.47368421062</v>
      </c>
      <c r="F106">
        <v>0</v>
      </c>
      <c r="G106">
        <v>125.7168784029037</v>
      </c>
      <c r="H106">
        <v>403170.19056261348</v>
      </c>
      <c r="I106">
        <f t="shared" si="7"/>
        <v>0</v>
      </c>
    </row>
    <row r="107" spans="1:9" x14ac:dyDescent="0.2">
      <c r="A107">
        <v>2020</v>
      </c>
      <c r="B107" t="s">
        <v>249</v>
      </c>
      <c r="C107" t="s">
        <v>190</v>
      </c>
      <c r="D107">
        <v>491354</v>
      </c>
      <c r="E107">
        <v>384234.01088929223</v>
      </c>
      <c r="F107">
        <v>0</v>
      </c>
      <c r="G107">
        <v>227.7858439201452</v>
      </c>
      <c r="H107">
        <v>384461.79673321242</v>
      </c>
      <c r="I107">
        <f t="shared" si="7"/>
        <v>0</v>
      </c>
    </row>
    <row r="108" spans="1:9" x14ac:dyDescent="0.2">
      <c r="A108">
        <v>2020</v>
      </c>
      <c r="B108" t="s">
        <v>250</v>
      </c>
      <c r="C108" t="s">
        <v>192</v>
      </c>
      <c r="D108">
        <v>554931</v>
      </c>
      <c r="E108">
        <v>453970.79854809429</v>
      </c>
      <c r="F108">
        <v>0</v>
      </c>
      <c r="G108">
        <v>209787.61343012701</v>
      </c>
      <c r="H108">
        <v>663758.41197822127</v>
      </c>
      <c r="I108">
        <f t="shared" si="7"/>
        <v>0</v>
      </c>
    </row>
    <row r="109" spans="1:9" x14ac:dyDescent="0.2">
      <c r="A109">
        <v>2020</v>
      </c>
      <c r="B109" t="s">
        <v>251</v>
      </c>
      <c r="C109" t="s">
        <v>192</v>
      </c>
      <c r="D109">
        <v>65126</v>
      </c>
      <c r="E109">
        <v>57816.987295825769</v>
      </c>
      <c r="F109">
        <v>0</v>
      </c>
      <c r="G109">
        <v>0</v>
      </c>
      <c r="H109">
        <v>57816.987295825769</v>
      </c>
      <c r="I109">
        <f t="shared" si="7"/>
        <v>0</v>
      </c>
    </row>
    <row r="110" spans="1:9" x14ac:dyDescent="0.2">
      <c r="A110">
        <v>2020</v>
      </c>
      <c r="B110" t="s">
        <v>252</v>
      </c>
      <c r="C110" t="s">
        <v>191</v>
      </c>
      <c r="D110">
        <v>13551</v>
      </c>
      <c r="E110">
        <v>8647.099817847291</v>
      </c>
      <c r="F110">
        <v>67.88927443427545</v>
      </c>
      <c r="G110">
        <v>0</v>
      </c>
      <c r="H110">
        <v>8714.9890922815666</v>
      </c>
      <c r="I110">
        <f t="shared" si="7"/>
        <v>0</v>
      </c>
    </row>
    <row r="111" spans="1:9" x14ac:dyDescent="0.2">
      <c r="A111">
        <v>2020</v>
      </c>
      <c r="B111" t="s">
        <v>253</v>
      </c>
      <c r="C111" t="s">
        <v>192</v>
      </c>
      <c r="D111">
        <v>479403</v>
      </c>
      <c r="E111">
        <v>431132.42286751373</v>
      </c>
      <c r="F111">
        <v>0</v>
      </c>
      <c r="G111">
        <v>401.35208711433762</v>
      </c>
      <c r="H111">
        <v>431533.77495462808</v>
      </c>
      <c r="I111">
        <f t="shared" si="7"/>
        <v>0</v>
      </c>
    </row>
    <row r="112" spans="1:9" x14ac:dyDescent="0.2">
      <c r="A112">
        <v>2020</v>
      </c>
      <c r="B112" t="s">
        <v>254</v>
      </c>
      <c r="C112" t="s">
        <v>191</v>
      </c>
      <c r="D112">
        <v>54925</v>
      </c>
      <c r="E112">
        <v>41386.651542649721</v>
      </c>
      <c r="F112">
        <v>0</v>
      </c>
      <c r="G112">
        <v>172.98548094373871</v>
      </c>
      <c r="H112">
        <v>41559.637023593459</v>
      </c>
      <c r="I112">
        <f t="shared" si="7"/>
        <v>0</v>
      </c>
    </row>
    <row r="113" spans="1:9" x14ac:dyDescent="0.2">
      <c r="A113">
        <v>2020</v>
      </c>
      <c r="B113" t="s">
        <v>255</v>
      </c>
      <c r="C113" t="s">
        <v>194</v>
      </c>
      <c r="D113">
        <v>841219</v>
      </c>
      <c r="E113">
        <v>888664.03811252268</v>
      </c>
      <c r="F113">
        <v>0</v>
      </c>
      <c r="G113">
        <v>113.5662431941924</v>
      </c>
      <c r="H113">
        <v>888777.60435571685</v>
      </c>
      <c r="I113">
        <f t="shared" si="7"/>
        <v>0</v>
      </c>
    </row>
    <row r="114" spans="1:9" x14ac:dyDescent="0.2">
      <c r="A114">
        <v>2020</v>
      </c>
      <c r="B114" t="s">
        <v>256</v>
      </c>
      <c r="C114" t="s">
        <v>192</v>
      </c>
      <c r="D114">
        <v>221276</v>
      </c>
      <c r="E114">
        <v>162095.73408259271</v>
      </c>
      <c r="F114">
        <v>2456.4843680866479</v>
      </c>
      <c r="G114">
        <v>1.778584392014519</v>
      </c>
      <c r="H114">
        <v>164553.9970350714</v>
      </c>
      <c r="I114">
        <f t="shared" si="7"/>
        <v>0</v>
      </c>
    </row>
    <row r="115" spans="1:9" x14ac:dyDescent="0.2">
      <c r="A115">
        <v>2020</v>
      </c>
      <c r="B115" t="s">
        <v>257</v>
      </c>
      <c r="C115" t="s">
        <v>192</v>
      </c>
      <c r="D115">
        <v>78510</v>
      </c>
      <c r="E115">
        <v>147137.3774954628</v>
      </c>
      <c r="F115">
        <v>0</v>
      </c>
      <c r="G115">
        <v>0</v>
      </c>
      <c r="H115">
        <v>147137.3774954628</v>
      </c>
      <c r="I115">
        <f t="shared" si="7"/>
        <v>0</v>
      </c>
    </row>
    <row r="116" spans="1:9" x14ac:dyDescent="0.2">
      <c r="A116">
        <v>2019</v>
      </c>
      <c r="B116" t="s">
        <v>201</v>
      </c>
      <c r="C116" t="s">
        <v>190</v>
      </c>
      <c r="D116">
        <v>1659608</v>
      </c>
      <c r="E116">
        <v>1329640.2087114339</v>
      </c>
      <c r="F116">
        <v>2975.5353901996368</v>
      </c>
      <c r="G116">
        <v>7549.3466424682383</v>
      </c>
      <c r="H116">
        <v>1340165.090744101</v>
      </c>
      <c r="I116">
        <f t="shared" si="7"/>
        <v>0</v>
      </c>
    </row>
    <row r="117" spans="1:9" x14ac:dyDescent="0.2">
      <c r="A117">
        <v>2019</v>
      </c>
      <c r="B117" t="s">
        <v>202</v>
      </c>
      <c r="C117" t="s">
        <v>191</v>
      </c>
      <c r="D117">
        <v>1149</v>
      </c>
      <c r="E117">
        <v>513.77495462794911</v>
      </c>
      <c r="F117">
        <v>458.41197822141561</v>
      </c>
      <c r="G117">
        <v>0</v>
      </c>
      <c r="H117">
        <v>972.18693284936467</v>
      </c>
      <c r="I117">
        <f t="shared" si="7"/>
        <v>0</v>
      </c>
    </row>
    <row r="118" spans="1:9" x14ac:dyDescent="0.2">
      <c r="A118">
        <v>2019</v>
      </c>
      <c r="B118" t="s">
        <v>203</v>
      </c>
      <c r="C118" t="s">
        <v>191</v>
      </c>
      <c r="D118">
        <v>37756</v>
      </c>
      <c r="E118">
        <v>32457.704174228671</v>
      </c>
      <c r="F118">
        <v>0</v>
      </c>
      <c r="G118">
        <v>0</v>
      </c>
      <c r="H118">
        <v>32457.704174228671</v>
      </c>
      <c r="I118">
        <f t="shared" si="7"/>
        <v>0</v>
      </c>
    </row>
    <row r="119" spans="1:9" x14ac:dyDescent="0.2">
      <c r="A119">
        <v>2019</v>
      </c>
      <c r="B119" t="s">
        <v>204</v>
      </c>
      <c r="C119" t="s">
        <v>192</v>
      </c>
      <c r="D119">
        <v>220855</v>
      </c>
      <c r="E119">
        <v>1649785.1451905619</v>
      </c>
      <c r="F119">
        <v>979.97277676951001</v>
      </c>
      <c r="G119">
        <v>48.121597096188736</v>
      </c>
      <c r="H119">
        <v>1650813.2395644281</v>
      </c>
      <c r="I119">
        <f t="shared" si="7"/>
        <v>0</v>
      </c>
    </row>
    <row r="120" spans="1:9" x14ac:dyDescent="0.2">
      <c r="A120">
        <v>2019</v>
      </c>
      <c r="B120" t="s">
        <v>205</v>
      </c>
      <c r="C120" t="s">
        <v>191</v>
      </c>
      <c r="D120">
        <v>45084</v>
      </c>
      <c r="E120">
        <v>32360.16333938294</v>
      </c>
      <c r="F120">
        <v>0</v>
      </c>
      <c r="G120">
        <v>0</v>
      </c>
      <c r="H120">
        <v>32360.16333938294</v>
      </c>
      <c r="I120">
        <f t="shared" si="7"/>
        <v>0</v>
      </c>
    </row>
    <row r="121" spans="1:9" x14ac:dyDescent="0.2">
      <c r="A121">
        <v>2019</v>
      </c>
      <c r="B121" t="s">
        <v>206</v>
      </c>
      <c r="C121" t="s">
        <v>192</v>
      </c>
      <c r="D121">
        <v>21942</v>
      </c>
      <c r="E121">
        <v>21546.560798548089</v>
      </c>
      <c r="F121">
        <v>0</v>
      </c>
      <c r="G121">
        <v>77.123411978221398</v>
      </c>
      <c r="H121">
        <v>21623.684210526309</v>
      </c>
      <c r="I121">
        <f t="shared" si="7"/>
        <v>0</v>
      </c>
    </row>
    <row r="122" spans="1:9" x14ac:dyDescent="0.2">
      <c r="A122">
        <v>2019</v>
      </c>
      <c r="B122" t="s">
        <v>207</v>
      </c>
      <c r="C122" t="s">
        <v>190</v>
      </c>
      <c r="D122">
        <v>1147623</v>
      </c>
      <c r="E122">
        <v>720979.11070780386</v>
      </c>
      <c r="F122">
        <v>0</v>
      </c>
      <c r="G122">
        <v>112.6678765880218</v>
      </c>
      <c r="H122">
        <v>721091.77858439193</v>
      </c>
      <c r="I122">
        <f t="shared" si="7"/>
        <v>0</v>
      </c>
    </row>
    <row r="123" spans="1:9" x14ac:dyDescent="0.2">
      <c r="A123">
        <v>2019</v>
      </c>
      <c r="B123" t="s">
        <v>208</v>
      </c>
      <c r="C123" t="s">
        <v>193</v>
      </c>
      <c r="D123">
        <v>27145</v>
      </c>
      <c r="E123">
        <v>80.499092558983648</v>
      </c>
      <c r="F123">
        <v>8371.14337568058</v>
      </c>
      <c r="G123">
        <v>0</v>
      </c>
      <c r="H123">
        <v>8451.6424682395627</v>
      </c>
      <c r="I123">
        <f t="shared" si="7"/>
        <v>0</v>
      </c>
    </row>
    <row r="124" spans="1:9" x14ac:dyDescent="0.2">
      <c r="A124">
        <v>2019</v>
      </c>
      <c r="B124" t="s">
        <v>209</v>
      </c>
      <c r="C124" t="s">
        <v>191</v>
      </c>
      <c r="D124">
        <v>189691</v>
      </c>
      <c r="E124">
        <v>110245.2359346642</v>
      </c>
      <c r="F124">
        <v>36557.903811252261</v>
      </c>
      <c r="G124">
        <v>2.313974591651542</v>
      </c>
      <c r="H124">
        <v>146805.45372050811</v>
      </c>
      <c r="I124">
        <f t="shared" si="7"/>
        <v>0</v>
      </c>
    </row>
    <row r="125" spans="1:9" x14ac:dyDescent="0.2">
      <c r="A125">
        <v>2019</v>
      </c>
      <c r="B125" t="s">
        <v>210</v>
      </c>
      <c r="C125" t="s">
        <v>192</v>
      </c>
      <c r="D125">
        <v>1013007</v>
      </c>
      <c r="E125">
        <v>875664.34664246812</v>
      </c>
      <c r="F125">
        <v>0</v>
      </c>
      <c r="G125">
        <v>2132.2595281306708</v>
      </c>
      <c r="H125">
        <v>877796.60617059877</v>
      </c>
      <c r="I125">
        <f t="shared" si="7"/>
        <v>0</v>
      </c>
    </row>
    <row r="126" spans="1:9" x14ac:dyDescent="0.2">
      <c r="A126">
        <v>2019</v>
      </c>
      <c r="B126" t="s">
        <v>211</v>
      </c>
      <c r="C126" t="s">
        <v>192</v>
      </c>
      <c r="D126">
        <v>28661</v>
      </c>
      <c r="E126">
        <v>74023.393829401088</v>
      </c>
      <c r="F126">
        <v>0</v>
      </c>
      <c r="G126">
        <v>21.451905626134302</v>
      </c>
      <c r="H126">
        <v>74044.845735027222</v>
      </c>
      <c r="I126">
        <f t="shared" si="7"/>
        <v>0</v>
      </c>
    </row>
    <row r="127" spans="1:9" x14ac:dyDescent="0.2">
      <c r="A127">
        <v>2019</v>
      </c>
      <c r="B127" t="s">
        <v>212</v>
      </c>
      <c r="C127" t="s">
        <v>193</v>
      </c>
      <c r="D127">
        <v>133717</v>
      </c>
      <c r="E127">
        <v>20907.078039927401</v>
      </c>
      <c r="F127">
        <v>74769.283121597095</v>
      </c>
      <c r="G127">
        <v>3.194192377495463</v>
      </c>
      <c r="H127">
        <v>95679.555353901989</v>
      </c>
      <c r="I127">
        <f t="shared" si="7"/>
        <v>0</v>
      </c>
    </row>
    <row r="128" spans="1:9" x14ac:dyDescent="0.2">
      <c r="A128">
        <v>2019</v>
      </c>
      <c r="B128" t="s">
        <v>213</v>
      </c>
      <c r="C128" t="s">
        <v>194</v>
      </c>
      <c r="D128">
        <v>188552</v>
      </c>
      <c r="E128">
        <v>122588.2304900181</v>
      </c>
      <c r="F128">
        <v>40270.045372050809</v>
      </c>
      <c r="G128">
        <v>0</v>
      </c>
      <c r="H128">
        <v>162858.27586206899</v>
      </c>
      <c r="I128">
        <f t="shared" si="7"/>
        <v>0</v>
      </c>
    </row>
    <row r="129" spans="1:9" x14ac:dyDescent="0.2">
      <c r="A129">
        <v>2019</v>
      </c>
      <c r="B129" t="s">
        <v>214</v>
      </c>
      <c r="C129" t="s">
        <v>191</v>
      </c>
      <c r="D129">
        <v>18569</v>
      </c>
      <c r="E129">
        <v>16366.17967332123</v>
      </c>
      <c r="F129">
        <v>0</v>
      </c>
      <c r="G129">
        <v>0</v>
      </c>
      <c r="H129">
        <v>16366.17967332123</v>
      </c>
      <c r="I129">
        <f t="shared" si="7"/>
        <v>0</v>
      </c>
    </row>
    <row r="130" spans="1:9" x14ac:dyDescent="0.2">
      <c r="A130">
        <v>2019</v>
      </c>
      <c r="B130" t="s">
        <v>215</v>
      </c>
      <c r="C130" t="s">
        <v>192</v>
      </c>
      <c r="D130">
        <v>907065</v>
      </c>
      <c r="E130">
        <v>985702.11433756794</v>
      </c>
      <c r="F130">
        <v>0</v>
      </c>
      <c r="G130">
        <v>974.70054446460961</v>
      </c>
      <c r="H130">
        <v>986676.81488203257</v>
      </c>
      <c r="I130">
        <f t="shared" si="7"/>
        <v>0</v>
      </c>
    </row>
    <row r="131" spans="1:9" x14ac:dyDescent="0.2">
      <c r="A131">
        <v>2019</v>
      </c>
      <c r="B131" t="s">
        <v>216</v>
      </c>
      <c r="C131" t="s">
        <v>192</v>
      </c>
      <c r="D131">
        <v>152762</v>
      </c>
      <c r="E131">
        <v>104716.8602540835</v>
      </c>
      <c r="F131">
        <v>0</v>
      </c>
      <c r="G131">
        <v>3.366606170598911</v>
      </c>
      <c r="H131">
        <v>104720.2268602541</v>
      </c>
      <c r="I131">
        <f t="shared" ref="I131:I194" si="8">SUM(E131:G131)-H131</f>
        <v>0</v>
      </c>
    </row>
    <row r="132" spans="1:9" x14ac:dyDescent="0.2">
      <c r="A132">
        <v>2019</v>
      </c>
      <c r="B132" t="s">
        <v>217</v>
      </c>
      <c r="C132" t="s">
        <v>193</v>
      </c>
      <c r="D132">
        <v>64187</v>
      </c>
      <c r="E132">
        <v>48316.034482758623</v>
      </c>
      <c r="F132">
        <v>0</v>
      </c>
      <c r="G132">
        <v>0</v>
      </c>
      <c r="H132">
        <v>48316.034482758623</v>
      </c>
      <c r="I132">
        <f t="shared" si="8"/>
        <v>0</v>
      </c>
    </row>
    <row r="133" spans="1:9" x14ac:dyDescent="0.2">
      <c r="A133">
        <v>2019</v>
      </c>
      <c r="B133" t="s">
        <v>218</v>
      </c>
      <c r="C133" t="s">
        <v>191</v>
      </c>
      <c r="D133">
        <v>29235</v>
      </c>
      <c r="E133">
        <v>20270.62613430127</v>
      </c>
      <c r="F133">
        <v>914.77313974591652</v>
      </c>
      <c r="G133">
        <v>0</v>
      </c>
      <c r="H133">
        <v>21185.39927404718</v>
      </c>
      <c r="I133">
        <f t="shared" si="8"/>
        <v>0</v>
      </c>
    </row>
    <row r="134" spans="1:9" x14ac:dyDescent="0.2">
      <c r="A134">
        <v>2019</v>
      </c>
      <c r="B134" t="s">
        <v>219</v>
      </c>
      <c r="C134" t="s">
        <v>194</v>
      </c>
      <c r="D134">
        <v>10163139</v>
      </c>
      <c r="E134">
        <v>10110663.085299451</v>
      </c>
      <c r="F134">
        <v>0.90744101633393826</v>
      </c>
      <c r="G134">
        <v>304733.39382940112</v>
      </c>
      <c r="H134">
        <v>10415397.386569871</v>
      </c>
      <c r="I134">
        <f t="shared" si="8"/>
        <v>0</v>
      </c>
    </row>
    <row r="135" spans="1:9" x14ac:dyDescent="0.2">
      <c r="A135">
        <v>2019</v>
      </c>
      <c r="B135" t="s">
        <v>220</v>
      </c>
      <c r="C135" t="s">
        <v>192</v>
      </c>
      <c r="D135">
        <v>157969</v>
      </c>
      <c r="E135">
        <v>143947.5680580762</v>
      </c>
      <c r="F135">
        <v>0</v>
      </c>
      <c r="G135">
        <v>511.90562613430131</v>
      </c>
      <c r="H135">
        <v>144459.4736842105</v>
      </c>
      <c r="I135">
        <f t="shared" si="8"/>
        <v>0</v>
      </c>
    </row>
    <row r="136" spans="1:9" x14ac:dyDescent="0.2">
      <c r="A136">
        <v>2019</v>
      </c>
      <c r="B136" t="s">
        <v>221</v>
      </c>
      <c r="C136" t="s">
        <v>190</v>
      </c>
      <c r="D136">
        <v>261478</v>
      </c>
      <c r="E136">
        <v>218924.1833030853</v>
      </c>
      <c r="F136">
        <v>0</v>
      </c>
      <c r="G136">
        <v>19.382940108892921</v>
      </c>
      <c r="H136">
        <v>218943.56624319419</v>
      </c>
      <c r="I136">
        <f t="shared" si="8"/>
        <v>0</v>
      </c>
    </row>
    <row r="137" spans="1:9" x14ac:dyDescent="0.2">
      <c r="A137">
        <v>2019</v>
      </c>
      <c r="B137" t="s">
        <v>222</v>
      </c>
      <c r="C137" t="s">
        <v>191</v>
      </c>
      <c r="D137">
        <v>18066</v>
      </c>
      <c r="E137">
        <v>24855.01814882032</v>
      </c>
      <c r="F137">
        <v>0</v>
      </c>
      <c r="G137">
        <v>0</v>
      </c>
      <c r="H137">
        <v>24855.01814882032</v>
      </c>
      <c r="I137">
        <f t="shared" si="8"/>
        <v>0</v>
      </c>
    </row>
    <row r="138" spans="1:9" x14ac:dyDescent="0.2">
      <c r="A138">
        <v>2019</v>
      </c>
      <c r="B138" t="s">
        <v>223</v>
      </c>
      <c r="C138" t="s">
        <v>193</v>
      </c>
      <c r="D138">
        <v>88205</v>
      </c>
      <c r="E138">
        <v>44387.159709618871</v>
      </c>
      <c r="F138">
        <v>0</v>
      </c>
      <c r="G138">
        <v>0</v>
      </c>
      <c r="H138">
        <v>44387.159709618871</v>
      </c>
      <c r="I138">
        <f t="shared" si="8"/>
        <v>0</v>
      </c>
    </row>
    <row r="139" spans="1:9" x14ac:dyDescent="0.2">
      <c r="A139">
        <v>2019</v>
      </c>
      <c r="B139" t="s">
        <v>224</v>
      </c>
      <c r="C139" t="s">
        <v>192</v>
      </c>
      <c r="D139">
        <v>280441</v>
      </c>
      <c r="E139">
        <v>251773.2032667876</v>
      </c>
      <c r="F139">
        <v>0</v>
      </c>
      <c r="G139">
        <v>4564.6370235934664</v>
      </c>
      <c r="H139">
        <v>256337.84029038111</v>
      </c>
      <c r="I139">
        <f t="shared" si="8"/>
        <v>0</v>
      </c>
    </row>
    <row r="140" spans="1:9" x14ac:dyDescent="0.2">
      <c r="A140">
        <v>2019</v>
      </c>
      <c r="B140" t="s">
        <v>225</v>
      </c>
      <c r="C140" t="s">
        <v>191</v>
      </c>
      <c r="D140">
        <v>9635</v>
      </c>
      <c r="E140">
        <v>10469.264972776769</v>
      </c>
      <c r="F140">
        <v>4973.6660617059879</v>
      </c>
      <c r="G140">
        <v>0</v>
      </c>
      <c r="H140">
        <v>15442.931034482761</v>
      </c>
      <c r="I140">
        <f t="shared" si="8"/>
        <v>0</v>
      </c>
    </row>
    <row r="141" spans="1:9" x14ac:dyDescent="0.2">
      <c r="A141">
        <v>2019</v>
      </c>
      <c r="B141" t="s">
        <v>226</v>
      </c>
      <c r="C141" t="s">
        <v>191</v>
      </c>
      <c r="D141">
        <v>13524</v>
      </c>
      <c r="E141">
        <v>25108.32123411978</v>
      </c>
      <c r="F141">
        <v>475.67150635208708</v>
      </c>
      <c r="G141">
        <v>0</v>
      </c>
      <c r="H141">
        <v>25583.992740471869</v>
      </c>
      <c r="I141">
        <f t="shared" si="8"/>
        <v>0</v>
      </c>
    </row>
    <row r="142" spans="1:9" x14ac:dyDescent="0.2">
      <c r="A142">
        <v>2019</v>
      </c>
      <c r="B142" t="s">
        <v>227</v>
      </c>
      <c r="C142" t="s">
        <v>193</v>
      </c>
      <c r="D142">
        <v>440199</v>
      </c>
      <c r="E142">
        <v>468727.29582577129</v>
      </c>
      <c r="F142">
        <v>0</v>
      </c>
      <c r="G142">
        <v>2.5680580762250451</v>
      </c>
      <c r="H142">
        <v>468729.86388384749</v>
      </c>
      <c r="I142">
        <f t="shared" si="8"/>
        <v>0</v>
      </c>
    </row>
    <row r="143" spans="1:9" x14ac:dyDescent="0.2">
      <c r="A143">
        <v>2019</v>
      </c>
      <c r="B143" t="s">
        <v>228</v>
      </c>
      <c r="C143" t="s">
        <v>190</v>
      </c>
      <c r="D143">
        <v>139608</v>
      </c>
      <c r="E143">
        <v>163969.8275862069</v>
      </c>
      <c r="F143">
        <v>0</v>
      </c>
      <c r="G143">
        <v>266.9600725952813</v>
      </c>
      <c r="H143">
        <v>164236.78765880209</v>
      </c>
      <c r="I143">
        <f t="shared" si="8"/>
        <v>0</v>
      </c>
    </row>
    <row r="144" spans="1:9" x14ac:dyDescent="0.2">
      <c r="A144">
        <v>2019</v>
      </c>
      <c r="B144" t="s">
        <v>229</v>
      </c>
      <c r="C144" t="s">
        <v>191</v>
      </c>
      <c r="D144">
        <v>97696</v>
      </c>
      <c r="E144">
        <v>8187.2504537205077</v>
      </c>
      <c r="F144">
        <v>63598.901996370238</v>
      </c>
      <c r="G144">
        <v>0</v>
      </c>
      <c r="H144">
        <v>71786.15245009074</v>
      </c>
      <c r="I144">
        <f t="shared" si="8"/>
        <v>0</v>
      </c>
    </row>
    <row r="145" spans="1:9" x14ac:dyDescent="0.2">
      <c r="A145">
        <v>2019</v>
      </c>
      <c r="B145" t="s">
        <v>230</v>
      </c>
      <c r="C145" t="s">
        <v>194</v>
      </c>
      <c r="D145">
        <v>3185378</v>
      </c>
      <c r="E145">
        <v>3061079.1742286752</v>
      </c>
      <c r="F145">
        <v>0</v>
      </c>
      <c r="G145">
        <v>31368.983666061711</v>
      </c>
      <c r="H145">
        <v>3092448.1578947371</v>
      </c>
      <c r="I145">
        <f t="shared" si="8"/>
        <v>0</v>
      </c>
    </row>
    <row r="146" spans="1:9" x14ac:dyDescent="0.2">
      <c r="A146">
        <v>2019</v>
      </c>
      <c r="B146" t="s">
        <v>231</v>
      </c>
      <c r="C146" t="s">
        <v>192</v>
      </c>
      <c r="D146">
        <v>395345</v>
      </c>
      <c r="E146">
        <v>255495.8166969147</v>
      </c>
      <c r="F146">
        <v>17339.600725952809</v>
      </c>
      <c r="G146">
        <v>21.107078039927401</v>
      </c>
      <c r="H146">
        <v>272856.5245009074</v>
      </c>
      <c r="I146">
        <f t="shared" si="8"/>
        <v>0</v>
      </c>
    </row>
    <row r="147" spans="1:9" x14ac:dyDescent="0.2">
      <c r="A147">
        <v>2019</v>
      </c>
      <c r="B147" t="s">
        <v>232</v>
      </c>
      <c r="C147" t="s">
        <v>191</v>
      </c>
      <c r="D147">
        <v>18287</v>
      </c>
      <c r="E147">
        <v>157.88566243194191</v>
      </c>
      <c r="F147">
        <v>18164.119782214151</v>
      </c>
      <c r="G147">
        <v>0</v>
      </c>
      <c r="H147">
        <v>18322.0054446461</v>
      </c>
      <c r="I147">
        <f t="shared" si="8"/>
        <v>0</v>
      </c>
    </row>
    <row r="148" spans="1:9" x14ac:dyDescent="0.2">
      <c r="A148">
        <v>2019</v>
      </c>
      <c r="B148" t="s">
        <v>233</v>
      </c>
      <c r="C148" t="s">
        <v>194</v>
      </c>
      <c r="D148">
        <v>2419057</v>
      </c>
      <c r="E148">
        <v>2282784.9546279488</v>
      </c>
      <c r="F148">
        <v>0</v>
      </c>
      <c r="G148">
        <v>2235.3266787658799</v>
      </c>
      <c r="H148">
        <v>2285020.2813067152</v>
      </c>
      <c r="I148">
        <f t="shared" si="8"/>
        <v>0</v>
      </c>
    </row>
    <row r="149" spans="1:9" x14ac:dyDescent="0.2">
      <c r="A149">
        <v>2019</v>
      </c>
      <c r="B149" t="s">
        <v>234</v>
      </c>
      <c r="C149" t="s">
        <v>192</v>
      </c>
      <c r="D149">
        <v>1538054</v>
      </c>
      <c r="E149">
        <v>1276081.3248638839</v>
      </c>
      <c r="F149">
        <v>75903.611615244998</v>
      </c>
      <c r="G149">
        <v>1178.3847549909251</v>
      </c>
      <c r="H149">
        <v>1353163.3212341201</v>
      </c>
      <c r="I149">
        <f t="shared" si="8"/>
        <v>0</v>
      </c>
    </row>
    <row r="150" spans="1:9" x14ac:dyDescent="0.2">
      <c r="A150">
        <v>2019</v>
      </c>
      <c r="B150" t="s">
        <v>235</v>
      </c>
      <c r="C150" t="s">
        <v>193</v>
      </c>
      <c r="D150">
        <v>61437</v>
      </c>
      <c r="E150">
        <v>80022.11433756804</v>
      </c>
      <c r="F150">
        <v>0</v>
      </c>
      <c r="G150">
        <v>0.98003629764065336</v>
      </c>
      <c r="H150">
        <v>80023.094373865679</v>
      </c>
      <c r="I150">
        <f t="shared" si="8"/>
        <v>0</v>
      </c>
    </row>
    <row r="151" spans="1:9" x14ac:dyDescent="0.2">
      <c r="A151">
        <v>2019</v>
      </c>
      <c r="B151" t="s">
        <v>236</v>
      </c>
      <c r="C151" t="s">
        <v>194</v>
      </c>
      <c r="D151">
        <v>2165876</v>
      </c>
      <c r="E151">
        <v>1794982.2867513611</v>
      </c>
      <c r="F151">
        <v>3436.6606170598911</v>
      </c>
      <c r="G151">
        <v>5563.3938294010886</v>
      </c>
      <c r="H151">
        <v>1803982.341197822</v>
      </c>
      <c r="I151">
        <f t="shared" si="8"/>
        <v>0</v>
      </c>
    </row>
    <row r="152" spans="1:9" x14ac:dyDescent="0.2">
      <c r="A152">
        <v>2019</v>
      </c>
      <c r="B152" t="s">
        <v>237</v>
      </c>
      <c r="C152" t="s">
        <v>194</v>
      </c>
      <c r="D152">
        <v>3333319</v>
      </c>
      <c r="E152">
        <v>2904542.8947368418</v>
      </c>
      <c r="F152">
        <v>110.7259528130671</v>
      </c>
      <c r="G152">
        <v>2478.4301270417418</v>
      </c>
      <c r="H152">
        <v>2907132.0508166971</v>
      </c>
      <c r="I152">
        <f t="shared" si="8"/>
        <v>0</v>
      </c>
    </row>
    <row r="153" spans="1:9" x14ac:dyDescent="0.2">
      <c r="A153">
        <v>2019</v>
      </c>
      <c r="B153" t="s">
        <v>238</v>
      </c>
      <c r="C153" t="s">
        <v>190</v>
      </c>
      <c r="D153">
        <v>886885</v>
      </c>
      <c r="E153">
        <v>647014.13793103443</v>
      </c>
      <c r="F153">
        <v>0</v>
      </c>
      <c r="G153">
        <v>5854.0018148820318</v>
      </c>
      <c r="H153">
        <v>652868.13974591647</v>
      </c>
      <c r="I153">
        <f t="shared" si="8"/>
        <v>0</v>
      </c>
    </row>
    <row r="154" spans="1:9" x14ac:dyDescent="0.2">
      <c r="A154">
        <v>2019</v>
      </c>
      <c r="B154" t="s">
        <v>239</v>
      </c>
      <c r="C154" t="s">
        <v>192</v>
      </c>
      <c r="D154">
        <v>764373</v>
      </c>
      <c r="E154">
        <v>798767.5045372051</v>
      </c>
      <c r="F154">
        <v>1.7967332123411981</v>
      </c>
      <c r="G154">
        <v>8144.4918330308519</v>
      </c>
      <c r="H154">
        <v>806913.79310344823</v>
      </c>
      <c r="I154">
        <f t="shared" si="8"/>
        <v>0</v>
      </c>
    </row>
    <row r="155" spans="1:9" x14ac:dyDescent="0.2">
      <c r="A155">
        <v>2019</v>
      </c>
      <c r="B155" t="s">
        <v>240</v>
      </c>
      <c r="C155" t="s">
        <v>193</v>
      </c>
      <c r="D155">
        <v>277850</v>
      </c>
      <c r="E155">
        <v>261735.46279491831</v>
      </c>
      <c r="F155">
        <v>0</v>
      </c>
      <c r="G155">
        <v>0</v>
      </c>
      <c r="H155">
        <v>261735.46279491831</v>
      </c>
      <c r="I155">
        <f t="shared" si="8"/>
        <v>0</v>
      </c>
    </row>
    <row r="156" spans="1:9" x14ac:dyDescent="0.2">
      <c r="A156">
        <v>2019</v>
      </c>
      <c r="B156" t="s">
        <v>241</v>
      </c>
      <c r="C156" t="s">
        <v>190</v>
      </c>
      <c r="D156">
        <v>771160</v>
      </c>
      <c r="E156">
        <v>565672.73139745905</v>
      </c>
      <c r="F156">
        <v>0</v>
      </c>
      <c r="G156">
        <v>31.134301270417421</v>
      </c>
      <c r="H156">
        <v>565703.86569872953</v>
      </c>
      <c r="I156">
        <f t="shared" si="8"/>
        <v>0</v>
      </c>
    </row>
    <row r="157" spans="1:9" x14ac:dyDescent="0.2">
      <c r="A157">
        <v>2019</v>
      </c>
      <c r="B157" t="s">
        <v>242</v>
      </c>
      <c r="C157" t="s">
        <v>193</v>
      </c>
      <c r="D157">
        <v>449795</v>
      </c>
      <c r="E157">
        <v>394803.91107078042</v>
      </c>
      <c r="F157">
        <v>0</v>
      </c>
      <c r="G157">
        <v>0</v>
      </c>
      <c r="H157">
        <v>394803.91107078042</v>
      </c>
      <c r="I157">
        <f t="shared" si="8"/>
        <v>0</v>
      </c>
    </row>
    <row r="158" spans="1:9" x14ac:dyDescent="0.2">
      <c r="A158">
        <v>2019</v>
      </c>
      <c r="B158" t="s">
        <v>243</v>
      </c>
      <c r="C158" t="s">
        <v>190</v>
      </c>
      <c r="D158">
        <v>1944733</v>
      </c>
      <c r="E158">
        <v>1317806.197822141</v>
      </c>
      <c r="F158">
        <v>0</v>
      </c>
      <c r="G158">
        <v>3100.2450090744101</v>
      </c>
      <c r="H158">
        <v>1320906.4428312159</v>
      </c>
      <c r="I158">
        <f t="shared" si="8"/>
        <v>0</v>
      </c>
    </row>
    <row r="159" spans="1:9" x14ac:dyDescent="0.2">
      <c r="A159">
        <v>2019</v>
      </c>
      <c r="B159" t="s">
        <v>244</v>
      </c>
      <c r="C159" t="s">
        <v>193</v>
      </c>
      <c r="D159">
        <v>271822</v>
      </c>
      <c r="E159">
        <v>212984.27404718689</v>
      </c>
      <c r="F159">
        <v>0</v>
      </c>
      <c r="G159">
        <v>1.551724137931034</v>
      </c>
      <c r="H159">
        <v>212985.82577132489</v>
      </c>
      <c r="I159">
        <f t="shared" si="8"/>
        <v>0</v>
      </c>
    </row>
    <row r="160" spans="1:9" x14ac:dyDescent="0.2">
      <c r="A160">
        <v>2019</v>
      </c>
      <c r="B160" t="s">
        <v>245</v>
      </c>
      <c r="C160" t="s">
        <v>192</v>
      </c>
      <c r="D160">
        <v>177633</v>
      </c>
      <c r="E160">
        <v>181633.45735027219</v>
      </c>
      <c r="F160">
        <v>486.58802177858439</v>
      </c>
      <c r="G160">
        <v>0</v>
      </c>
      <c r="H160">
        <v>182120.04537205081</v>
      </c>
      <c r="I160">
        <f t="shared" si="8"/>
        <v>0</v>
      </c>
    </row>
    <row r="161" spans="1:9" x14ac:dyDescent="0.2">
      <c r="A161">
        <v>2019</v>
      </c>
      <c r="B161" t="s">
        <v>246</v>
      </c>
      <c r="C161" t="s">
        <v>191</v>
      </c>
      <c r="D161">
        <v>3209</v>
      </c>
      <c r="E161">
        <v>13.920145190562611</v>
      </c>
      <c r="F161">
        <v>1233.466424682395</v>
      </c>
      <c r="G161">
        <v>0</v>
      </c>
      <c r="H161">
        <v>1247.386569872958</v>
      </c>
      <c r="I161">
        <f t="shared" si="8"/>
        <v>0</v>
      </c>
    </row>
    <row r="162" spans="1:9" x14ac:dyDescent="0.2">
      <c r="A162">
        <v>2019</v>
      </c>
      <c r="B162" t="s">
        <v>247</v>
      </c>
      <c r="C162" t="s">
        <v>191</v>
      </c>
      <c r="D162">
        <v>44589</v>
      </c>
      <c r="E162">
        <v>863.64791288566232</v>
      </c>
      <c r="F162">
        <v>33889.201451905617</v>
      </c>
      <c r="G162">
        <v>0</v>
      </c>
      <c r="H162">
        <v>34752.849364791276</v>
      </c>
      <c r="I162">
        <f t="shared" si="8"/>
        <v>0</v>
      </c>
    </row>
    <row r="163" spans="1:9" x14ac:dyDescent="0.2">
      <c r="A163">
        <v>2019</v>
      </c>
      <c r="B163" t="s">
        <v>248</v>
      </c>
      <c r="C163" t="s">
        <v>190</v>
      </c>
      <c r="D163">
        <v>438205</v>
      </c>
      <c r="E163">
        <v>397053.63883847551</v>
      </c>
      <c r="F163">
        <v>0</v>
      </c>
      <c r="G163">
        <v>115.9709618874773</v>
      </c>
      <c r="H163">
        <v>397169.60980036302</v>
      </c>
      <c r="I163">
        <f t="shared" si="8"/>
        <v>0</v>
      </c>
    </row>
    <row r="164" spans="1:9" x14ac:dyDescent="0.2">
      <c r="A164">
        <v>2019</v>
      </c>
      <c r="B164" t="s">
        <v>249</v>
      </c>
      <c r="C164" t="s">
        <v>190</v>
      </c>
      <c r="D164">
        <v>495919</v>
      </c>
      <c r="E164">
        <v>429075.32667876588</v>
      </c>
      <c r="F164">
        <v>0</v>
      </c>
      <c r="G164">
        <v>174.9364791288566</v>
      </c>
      <c r="H164">
        <v>429250.26315789472</v>
      </c>
      <c r="I164">
        <f t="shared" si="8"/>
        <v>0</v>
      </c>
    </row>
    <row r="165" spans="1:9" x14ac:dyDescent="0.2">
      <c r="A165">
        <v>2019</v>
      </c>
      <c r="B165" t="s">
        <v>250</v>
      </c>
      <c r="C165" t="s">
        <v>192</v>
      </c>
      <c r="D165">
        <v>553131</v>
      </c>
      <c r="E165">
        <v>331741.54264972772</v>
      </c>
      <c r="F165">
        <v>0</v>
      </c>
      <c r="G165">
        <v>204626.28856624319</v>
      </c>
      <c r="H165">
        <v>536367.83121597092</v>
      </c>
      <c r="I165">
        <f t="shared" si="8"/>
        <v>0</v>
      </c>
    </row>
    <row r="166" spans="1:9" x14ac:dyDescent="0.2">
      <c r="A166">
        <v>2019</v>
      </c>
      <c r="B166" t="s">
        <v>251</v>
      </c>
      <c r="C166" t="s">
        <v>192</v>
      </c>
      <c r="D166">
        <v>64538</v>
      </c>
      <c r="E166">
        <v>60143.774954627937</v>
      </c>
      <c r="F166">
        <v>0</v>
      </c>
      <c r="G166">
        <v>0</v>
      </c>
      <c r="H166">
        <v>60143.774954627937</v>
      </c>
      <c r="I166">
        <f t="shared" si="8"/>
        <v>0</v>
      </c>
    </row>
    <row r="167" spans="1:9" x14ac:dyDescent="0.2">
      <c r="A167">
        <v>2019</v>
      </c>
      <c r="B167" t="s">
        <v>252</v>
      </c>
      <c r="C167" t="s">
        <v>191</v>
      </c>
      <c r="D167">
        <v>13637</v>
      </c>
      <c r="E167">
        <v>7942.3139745916505</v>
      </c>
      <c r="F167">
        <v>62.849364791288558</v>
      </c>
      <c r="G167">
        <v>0</v>
      </c>
      <c r="H167">
        <v>8005.1633393829397</v>
      </c>
      <c r="I167">
        <f t="shared" si="8"/>
        <v>0</v>
      </c>
    </row>
    <row r="168" spans="1:9" x14ac:dyDescent="0.2">
      <c r="A168">
        <v>2019</v>
      </c>
      <c r="B168" t="s">
        <v>253</v>
      </c>
      <c r="C168" t="s">
        <v>192</v>
      </c>
      <c r="D168">
        <v>475535</v>
      </c>
      <c r="E168">
        <v>405293.64791288559</v>
      </c>
      <c r="F168">
        <v>0</v>
      </c>
      <c r="G168">
        <v>263.17604355716873</v>
      </c>
      <c r="H168">
        <v>405556.82395644282</v>
      </c>
      <c r="I168">
        <f t="shared" si="8"/>
        <v>0</v>
      </c>
    </row>
    <row r="169" spans="1:9" x14ac:dyDescent="0.2">
      <c r="A169">
        <v>2019</v>
      </c>
      <c r="B169" t="s">
        <v>254</v>
      </c>
      <c r="C169" t="s">
        <v>191</v>
      </c>
      <c r="D169">
        <v>54532</v>
      </c>
      <c r="E169">
        <v>42250.390199637019</v>
      </c>
      <c r="F169">
        <v>0</v>
      </c>
      <c r="G169">
        <v>173.17604355716881</v>
      </c>
      <c r="H169">
        <v>42423.566243194189</v>
      </c>
      <c r="I169">
        <f t="shared" si="8"/>
        <v>0</v>
      </c>
    </row>
    <row r="170" spans="1:9" x14ac:dyDescent="0.2">
      <c r="A170">
        <v>2019</v>
      </c>
      <c r="B170" t="s">
        <v>255</v>
      </c>
      <c r="C170" t="s">
        <v>194</v>
      </c>
      <c r="D170">
        <v>844259</v>
      </c>
      <c r="E170">
        <v>910209.90018148813</v>
      </c>
      <c r="F170">
        <v>0</v>
      </c>
      <c r="G170">
        <v>334.21960072595277</v>
      </c>
      <c r="H170">
        <v>910544.11978221405</v>
      </c>
      <c r="I170">
        <f t="shared" si="8"/>
        <v>0</v>
      </c>
    </row>
    <row r="171" spans="1:9" x14ac:dyDescent="0.2">
      <c r="A171">
        <v>2019</v>
      </c>
      <c r="B171" t="s">
        <v>256</v>
      </c>
      <c r="C171" t="s">
        <v>192</v>
      </c>
      <c r="D171">
        <v>220330</v>
      </c>
      <c r="E171">
        <v>174460.2813067151</v>
      </c>
      <c r="F171">
        <v>2684.546279491833</v>
      </c>
      <c r="G171">
        <v>6.7059891107078036</v>
      </c>
      <c r="H171">
        <v>177151.53357531759</v>
      </c>
      <c r="I171">
        <f t="shared" si="8"/>
        <v>0</v>
      </c>
    </row>
    <row r="172" spans="1:9" x14ac:dyDescent="0.2">
      <c r="A172">
        <v>2019</v>
      </c>
      <c r="B172" t="s">
        <v>257</v>
      </c>
      <c r="C172" t="s">
        <v>192</v>
      </c>
      <c r="D172">
        <v>77224</v>
      </c>
      <c r="E172">
        <v>153778.1397459165</v>
      </c>
      <c r="F172">
        <v>0</v>
      </c>
      <c r="G172">
        <v>1.8693284936479131</v>
      </c>
      <c r="H172">
        <v>153780.00907441019</v>
      </c>
      <c r="I172">
        <f t="shared" si="8"/>
        <v>0</v>
      </c>
    </row>
    <row r="173" spans="1:9" x14ac:dyDescent="0.2">
      <c r="A173">
        <v>2018</v>
      </c>
      <c r="B173" t="s">
        <v>201</v>
      </c>
      <c r="C173" t="s">
        <v>190</v>
      </c>
      <c r="D173">
        <v>1651760</v>
      </c>
      <c r="E173">
        <v>1218230.798548094</v>
      </c>
      <c r="F173">
        <v>3832.658802177858</v>
      </c>
      <c r="G173">
        <v>10279.909255898359</v>
      </c>
      <c r="H173">
        <v>1232343.366606171</v>
      </c>
      <c r="I173">
        <f t="shared" si="8"/>
        <v>0</v>
      </c>
    </row>
    <row r="174" spans="1:9" x14ac:dyDescent="0.2">
      <c r="A174">
        <v>2018</v>
      </c>
      <c r="B174" t="s">
        <v>202</v>
      </c>
      <c r="C174" t="s">
        <v>191</v>
      </c>
      <c r="D174">
        <v>1159</v>
      </c>
      <c r="E174">
        <v>514.43738656987284</v>
      </c>
      <c r="F174">
        <v>450.63520871143368</v>
      </c>
      <c r="G174">
        <v>0</v>
      </c>
      <c r="H174">
        <v>965.07259528130658</v>
      </c>
      <c r="I174">
        <f t="shared" si="8"/>
        <v>0</v>
      </c>
    </row>
    <row r="175" spans="1:9" x14ac:dyDescent="0.2">
      <c r="A175">
        <v>2018</v>
      </c>
      <c r="B175" t="s">
        <v>203</v>
      </c>
      <c r="C175" t="s">
        <v>191</v>
      </c>
      <c r="D175">
        <v>37519</v>
      </c>
      <c r="E175">
        <v>34410.154264972771</v>
      </c>
      <c r="F175">
        <v>534.12885662431938</v>
      </c>
      <c r="G175">
        <v>1.724137931034482</v>
      </c>
      <c r="H175">
        <v>34946.007259528124</v>
      </c>
      <c r="I175">
        <f t="shared" si="8"/>
        <v>0</v>
      </c>
    </row>
    <row r="176" spans="1:9" x14ac:dyDescent="0.2">
      <c r="A176">
        <v>2018</v>
      </c>
      <c r="B176" t="s">
        <v>204</v>
      </c>
      <c r="C176" t="s">
        <v>192</v>
      </c>
      <c r="D176">
        <v>226098</v>
      </c>
      <c r="E176">
        <v>187700.4718693285</v>
      </c>
      <c r="F176">
        <v>3479.64609800363</v>
      </c>
      <c r="G176">
        <v>20.780399274047181</v>
      </c>
      <c r="H176">
        <v>191200.89836660621</v>
      </c>
      <c r="I176">
        <f t="shared" si="8"/>
        <v>0</v>
      </c>
    </row>
    <row r="177" spans="1:9" x14ac:dyDescent="0.2">
      <c r="A177">
        <v>2018</v>
      </c>
      <c r="B177" t="s">
        <v>205</v>
      </c>
      <c r="C177" t="s">
        <v>191</v>
      </c>
      <c r="D177">
        <v>45155</v>
      </c>
      <c r="E177">
        <v>36173.811252268599</v>
      </c>
      <c r="F177">
        <v>0</v>
      </c>
      <c r="G177">
        <v>0</v>
      </c>
      <c r="H177">
        <v>36173.811252268599</v>
      </c>
      <c r="I177">
        <f t="shared" si="8"/>
        <v>0</v>
      </c>
    </row>
    <row r="178" spans="1:9" x14ac:dyDescent="0.2">
      <c r="A178">
        <v>2018</v>
      </c>
      <c r="B178" t="s">
        <v>206</v>
      </c>
      <c r="C178" t="s">
        <v>192</v>
      </c>
      <c r="D178">
        <v>21982</v>
      </c>
      <c r="E178">
        <v>21501.25226860254</v>
      </c>
      <c r="F178">
        <v>0</v>
      </c>
      <c r="G178">
        <v>0</v>
      </c>
      <c r="H178">
        <v>21501.25226860254</v>
      </c>
      <c r="I178">
        <f t="shared" si="8"/>
        <v>0</v>
      </c>
    </row>
    <row r="179" spans="1:9" x14ac:dyDescent="0.2">
      <c r="A179">
        <v>2018</v>
      </c>
      <c r="B179" t="s">
        <v>207</v>
      </c>
      <c r="C179" t="s">
        <v>190</v>
      </c>
      <c r="D179">
        <v>1143188</v>
      </c>
      <c r="E179">
        <v>794816.72413793101</v>
      </c>
      <c r="F179">
        <v>0</v>
      </c>
      <c r="G179">
        <v>44.700544464609791</v>
      </c>
      <c r="H179">
        <v>794861.42468239565</v>
      </c>
      <c r="I179">
        <f t="shared" si="8"/>
        <v>0</v>
      </c>
    </row>
    <row r="180" spans="1:9" x14ac:dyDescent="0.2">
      <c r="A180">
        <v>2018</v>
      </c>
      <c r="B180" t="s">
        <v>208</v>
      </c>
      <c r="C180" t="s">
        <v>193</v>
      </c>
      <c r="D180">
        <v>26895</v>
      </c>
      <c r="E180">
        <v>184.5099818511797</v>
      </c>
      <c r="F180">
        <v>18085.299455535391</v>
      </c>
      <c r="G180">
        <v>0</v>
      </c>
      <c r="H180">
        <v>18269.809437386572</v>
      </c>
      <c r="I180">
        <f t="shared" si="8"/>
        <v>0</v>
      </c>
    </row>
    <row r="181" spans="1:9" x14ac:dyDescent="0.2">
      <c r="A181">
        <v>2018</v>
      </c>
      <c r="B181" t="s">
        <v>209</v>
      </c>
      <c r="C181" t="s">
        <v>191</v>
      </c>
      <c r="D181">
        <v>187940</v>
      </c>
      <c r="E181">
        <v>110100.2087114337</v>
      </c>
      <c r="F181">
        <v>37482.513611615243</v>
      </c>
      <c r="G181">
        <v>1.143375680580762</v>
      </c>
      <c r="H181">
        <v>147583.86569872961</v>
      </c>
      <c r="I181">
        <f t="shared" si="8"/>
        <v>0</v>
      </c>
    </row>
    <row r="182" spans="1:9" x14ac:dyDescent="0.2">
      <c r="A182">
        <v>2018</v>
      </c>
      <c r="B182" t="s">
        <v>210</v>
      </c>
      <c r="C182" t="s">
        <v>192</v>
      </c>
      <c r="D182">
        <v>1003012</v>
      </c>
      <c r="E182">
        <v>798447.72232304898</v>
      </c>
      <c r="F182">
        <v>0</v>
      </c>
      <c r="G182">
        <v>1194.89110707804</v>
      </c>
      <c r="H182">
        <v>799642.61343012704</v>
      </c>
      <c r="I182">
        <f t="shared" si="8"/>
        <v>0</v>
      </c>
    </row>
    <row r="183" spans="1:9" x14ac:dyDescent="0.2">
      <c r="A183">
        <v>2018</v>
      </c>
      <c r="B183" t="s">
        <v>211</v>
      </c>
      <c r="C183" t="s">
        <v>192</v>
      </c>
      <c r="D183">
        <v>28476</v>
      </c>
      <c r="E183">
        <v>20787.822141560799</v>
      </c>
      <c r="F183">
        <v>0</v>
      </c>
      <c r="G183">
        <v>293.51179673321229</v>
      </c>
      <c r="H183">
        <v>21081.33393829401</v>
      </c>
      <c r="I183">
        <f t="shared" si="8"/>
        <v>0</v>
      </c>
    </row>
    <row r="184" spans="1:9" x14ac:dyDescent="0.2">
      <c r="A184">
        <v>2018</v>
      </c>
      <c r="B184" t="s">
        <v>212</v>
      </c>
      <c r="C184" t="s">
        <v>193</v>
      </c>
      <c r="D184">
        <v>134932</v>
      </c>
      <c r="E184">
        <v>24720.75317604356</v>
      </c>
      <c r="F184">
        <v>71196.651542649721</v>
      </c>
      <c r="G184">
        <v>0</v>
      </c>
      <c r="H184">
        <v>95917.404718693273</v>
      </c>
      <c r="I184">
        <f t="shared" si="8"/>
        <v>0</v>
      </c>
    </row>
    <row r="185" spans="1:9" x14ac:dyDescent="0.2">
      <c r="A185">
        <v>2018</v>
      </c>
      <c r="B185" t="s">
        <v>213</v>
      </c>
      <c r="C185" t="s">
        <v>194</v>
      </c>
      <c r="D185">
        <v>188042</v>
      </c>
      <c r="E185">
        <v>138243.96551724139</v>
      </c>
      <c r="F185">
        <v>38952.876588021783</v>
      </c>
      <c r="G185">
        <v>0</v>
      </c>
      <c r="H185">
        <v>177196.84210526309</v>
      </c>
      <c r="I185">
        <f t="shared" si="8"/>
        <v>0</v>
      </c>
    </row>
    <row r="186" spans="1:9" x14ac:dyDescent="0.2">
      <c r="A186">
        <v>2018</v>
      </c>
      <c r="B186" t="s">
        <v>214</v>
      </c>
      <c r="C186" t="s">
        <v>191</v>
      </c>
      <c r="D186">
        <v>18579</v>
      </c>
      <c r="E186">
        <v>18954.101633393831</v>
      </c>
      <c r="F186">
        <v>0</v>
      </c>
      <c r="G186">
        <v>0</v>
      </c>
      <c r="H186">
        <v>18954.101633393831</v>
      </c>
      <c r="I186">
        <f t="shared" si="8"/>
        <v>0</v>
      </c>
    </row>
    <row r="187" spans="1:9" x14ac:dyDescent="0.2">
      <c r="A187">
        <v>2018</v>
      </c>
      <c r="B187" t="s">
        <v>215</v>
      </c>
      <c r="C187" t="s">
        <v>192</v>
      </c>
      <c r="D187">
        <v>898824</v>
      </c>
      <c r="E187">
        <v>940142.98548094358</v>
      </c>
      <c r="F187">
        <v>0</v>
      </c>
      <c r="G187">
        <v>692.50453720508165</v>
      </c>
      <c r="H187">
        <v>940835.49001814867</v>
      </c>
      <c r="I187">
        <f t="shared" si="8"/>
        <v>0</v>
      </c>
    </row>
    <row r="188" spans="1:9" x14ac:dyDescent="0.2">
      <c r="A188">
        <v>2018</v>
      </c>
      <c r="B188" t="s">
        <v>216</v>
      </c>
      <c r="C188" t="s">
        <v>192</v>
      </c>
      <c r="D188">
        <v>150807</v>
      </c>
      <c r="E188">
        <v>98734.156079854802</v>
      </c>
      <c r="F188">
        <v>0</v>
      </c>
      <c r="G188">
        <v>1.805807622504537</v>
      </c>
      <c r="H188">
        <v>98735.9618874773</v>
      </c>
      <c r="I188">
        <f t="shared" si="8"/>
        <v>0</v>
      </c>
    </row>
    <row r="189" spans="1:9" x14ac:dyDescent="0.2">
      <c r="A189">
        <v>2018</v>
      </c>
      <c r="B189" t="s">
        <v>217</v>
      </c>
      <c r="C189" t="s">
        <v>193</v>
      </c>
      <c r="D189">
        <v>64599</v>
      </c>
      <c r="E189">
        <v>84179.600725952798</v>
      </c>
      <c r="F189">
        <v>0</v>
      </c>
      <c r="G189">
        <v>0</v>
      </c>
      <c r="H189">
        <v>84179.600725952798</v>
      </c>
      <c r="I189">
        <f t="shared" si="8"/>
        <v>0</v>
      </c>
    </row>
    <row r="190" spans="1:9" x14ac:dyDescent="0.2">
      <c r="A190">
        <v>2018</v>
      </c>
      <c r="B190" t="s">
        <v>218</v>
      </c>
      <c r="C190" t="s">
        <v>191</v>
      </c>
      <c r="D190">
        <v>29629</v>
      </c>
      <c r="E190">
        <v>18837.604355716881</v>
      </c>
      <c r="F190">
        <v>0</v>
      </c>
      <c r="G190">
        <v>0</v>
      </c>
      <c r="H190">
        <v>18837.604355716881</v>
      </c>
      <c r="I190">
        <f t="shared" si="8"/>
        <v>0</v>
      </c>
    </row>
    <row r="191" spans="1:9" x14ac:dyDescent="0.2">
      <c r="A191">
        <v>2018</v>
      </c>
      <c r="B191" t="s">
        <v>219</v>
      </c>
      <c r="C191" t="s">
        <v>194</v>
      </c>
      <c r="D191">
        <v>10192593</v>
      </c>
      <c r="E191">
        <v>9453070.65335753</v>
      </c>
      <c r="F191">
        <v>0</v>
      </c>
      <c r="G191">
        <v>333012.79491833033</v>
      </c>
      <c r="H191">
        <v>9786083.4482758604</v>
      </c>
      <c r="I191">
        <f t="shared" si="8"/>
        <v>0</v>
      </c>
    </row>
    <row r="192" spans="1:9" x14ac:dyDescent="0.2">
      <c r="A192">
        <v>2018</v>
      </c>
      <c r="B192" t="s">
        <v>220</v>
      </c>
      <c r="C192" t="s">
        <v>192</v>
      </c>
      <c r="D192">
        <v>157195</v>
      </c>
      <c r="E192">
        <v>130412.831215971</v>
      </c>
      <c r="F192">
        <v>0</v>
      </c>
      <c r="G192">
        <v>444.88203266787662</v>
      </c>
      <c r="H192">
        <v>130857.7132486388</v>
      </c>
      <c r="I192">
        <f t="shared" si="8"/>
        <v>0</v>
      </c>
    </row>
    <row r="193" spans="1:9" x14ac:dyDescent="0.2">
      <c r="A193">
        <v>2018</v>
      </c>
      <c r="B193" t="s">
        <v>221</v>
      </c>
      <c r="C193" t="s">
        <v>190</v>
      </c>
      <c r="D193">
        <v>262179</v>
      </c>
      <c r="E193">
        <v>227282.8584392014</v>
      </c>
      <c r="F193">
        <v>23.865698729582579</v>
      </c>
      <c r="G193">
        <v>3.7205081669691462</v>
      </c>
      <c r="H193">
        <v>227310.44464609801</v>
      </c>
      <c r="I193">
        <f t="shared" si="8"/>
        <v>0</v>
      </c>
    </row>
    <row r="194" spans="1:9" x14ac:dyDescent="0.2">
      <c r="A194">
        <v>2018</v>
      </c>
      <c r="B194" t="s">
        <v>222</v>
      </c>
      <c r="C194" t="s">
        <v>191</v>
      </c>
      <c r="D194">
        <v>18128</v>
      </c>
      <c r="E194">
        <v>12437.422867513609</v>
      </c>
      <c r="F194">
        <v>0</v>
      </c>
      <c r="G194">
        <v>0</v>
      </c>
      <c r="H194">
        <v>12437.422867513609</v>
      </c>
      <c r="I194">
        <f t="shared" si="8"/>
        <v>0</v>
      </c>
    </row>
    <row r="195" spans="1:9" x14ac:dyDescent="0.2">
      <c r="A195">
        <v>2018</v>
      </c>
      <c r="B195" t="s">
        <v>223</v>
      </c>
      <c r="C195" t="s">
        <v>193</v>
      </c>
      <c r="D195">
        <v>88542</v>
      </c>
      <c r="E195">
        <v>110859.0744101633</v>
      </c>
      <c r="F195">
        <v>0</v>
      </c>
      <c r="G195">
        <v>0</v>
      </c>
      <c r="H195">
        <v>110859.0744101633</v>
      </c>
      <c r="I195">
        <f t="shared" ref="I195:I258" si="9">SUM(E195:G195)-H195</f>
        <v>0</v>
      </c>
    </row>
    <row r="196" spans="1:9" x14ac:dyDescent="0.2">
      <c r="A196">
        <v>2018</v>
      </c>
      <c r="B196" t="s">
        <v>224</v>
      </c>
      <c r="C196" t="s">
        <v>192</v>
      </c>
      <c r="D196">
        <v>277203</v>
      </c>
      <c r="E196">
        <v>240148.557168784</v>
      </c>
      <c r="F196">
        <v>0</v>
      </c>
      <c r="G196">
        <v>1.043557168784029</v>
      </c>
      <c r="H196">
        <v>240149.6007259528</v>
      </c>
      <c r="I196">
        <f t="shared" si="9"/>
        <v>0</v>
      </c>
    </row>
    <row r="197" spans="1:9" x14ac:dyDescent="0.2">
      <c r="A197">
        <v>2018</v>
      </c>
      <c r="B197" t="s">
        <v>225</v>
      </c>
      <c r="C197" t="s">
        <v>191</v>
      </c>
      <c r="D197">
        <v>9612</v>
      </c>
      <c r="E197">
        <v>54.999999999999993</v>
      </c>
      <c r="F197">
        <v>4908.1669691470051</v>
      </c>
      <c r="G197">
        <v>0</v>
      </c>
      <c r="H197">
        <v>4963.1669691470051</v>
      </c>
      <c r="I197">
        <f t="shared" si="9"/>
        <v>0</v>
      </c>
    </row>
    <row r="198" spans="1:9" x14ac:dyDescent="0.2">
      <c r="A198">
        <v>2018</v>
      </c>
      <c r="B198" t="s">
        <v>226</v>
      </c>
      <c r="C198" t="s">
        <v>191</v>
      </c>
      <c r="D198">
        <v>13513</v>
      </c>
      <c r="E198">
        <v>20945.653357531759</v>
      </c>
      <c r="F198">
        <v>0</v>
      </c>
      <c r="G198">
        <v>0</v>
      </c>
      <c r="H198">
        <v>20945.653357531759</v>
      </c>
      <c r="I198">
        <f t="shared" si="9"/>
        <v>0</v>
      </c>
    </row>
    <row r="199" spans="1:9" x14ac:dyDescent="0.2">
      <c r="A199">
        <v>2018</v>
      </c>
      <c r="B199" t="s">
        <v>227</v>
      </c>
      <c r="C199" t="s">
        <v>193</v>
      </c>
      <c r="D199">
        <v>438639</v>
      </c>
      <c r="E199">
        <v>412488.00362976408</v>
      </c>
      <c r="F199">
        <v>0</v>
      </c>
      <c r="G199">
        <v>13.439201451905619</v>
      </c>
      <c r="H199">
        <v>412501.44283121597</v>
      </c>
      <c r="I199">
        <f t="shared" si="9"/>
        <v>0</v>
      </c>
    </row>
    <row r="200" spans="1:9" x14ac:dyDescent="0.2">
      <c r="A200">
        <v>2018</v>
      </c>
      <c r="B200" t="s">
        <v>228</v>
      </c>
      <c r="C200" t="s">
        <v>190</v>
      </c>
      <c r="D200">
        <v>140340</v>
      </c>
      <c r="E200">
        <v>210047.3230490018</v>
      </c>
      <c r="F200">
        <v>0</v>
      </c>
      <c r="G200">
        <v>284.58257713248639</v>
      </c>
      <c r="H200">
        <v>210331.90562613431</v>
      </c>
      <c r="I200">
        <f t="shared" si="9"/>
        <v>0</v>
      </c>
    </row>
    <row r="201" spans="1:9" x14ac:dyDescent="0.2">
      <c r="A201">
        <v>2018</v>
      </c>
      <c r="B201" t="s">
        <v>229</v>
      </c>
      <c r="C201" t="s">
        <v>191</v>
      </c>
      <c r="D201">
        <v>98076</v>
      </c>
      <c r="E201">
        <v>5887.441016333938</v>
      </c>
      <c r="F201">
        <v>56520.952813067153</v>
      </c>
      <c r="G201">
        <v>0</v>
      </c>
      <c r="H201">
        <v>62408.393829401088</v>
      </c>
      <c r="I201">
        <f t="shared" si="9"/>
        <v>0</v>
      </c>
    </row>
    <row r="202" spans="1:9" x14ac:dyDescent="0.2">
      <c r="A202">
        <v>2018</v>
      </c>
      <c r="B202" t="s">
        <v>230</v>
      </c>
      <c r="C202" t="s">
        <v>194</v>
      </c>
      <c r="D202">
        <v>3186254</v>
      </c>
      <c r="E202">
        <v>3041029.1833030852</v>
      </c>
      <c r="F202">
        <v>0</v>
      </c>
      <c r="G202">
        <v>30988.74773139746</v>
      </c>
      <c r="H202">
        <v>3072017.931034483</v>
      </c>
      <c r="I202">
        <f t="shared" si="9"/>
        <v>0</v>
      </c>
    </row>
    <row r="203" spans="1:9" x14ac:dyDescent="0.2">
      <c r="A203">
        <v>2018</v>
      </c>
      <c r="B203" t="s">
        <v>231</v>
      </c>
      <c r="C203" t="s">
        <v>192</v>
      </c>
      <c r="D203">
        <v>388872</v>
      </c>
      <c r="E203">
        <v>275790.53539019963</v>
      </c>
      <c r="F203">
        <v>20752.295825771322</v>
      </c>
      <c r="G203">
        <v>24.53720508166969</v>
      </c>
      <c r="H203">
        <v>296567.36842105258</v>
      </c>
      <c r="I203">
        <f t="shared" si="9"/>
        <v>0</v>
      </c>
    </row>
    <row r="204" spans="1:9" x14ac:dyDescent="0.2">
      <c r="A204">
        <v>2018</v>
      </c>
      <c r="B204" t="s">
        <v>232</v>
      </c>
      <c r="C204" t="s">
        <v>191</v>
      </c>
      <c r="D204">
        <v>18176</v>
      </c>
      <c r="E204">
        <v>236.84210526315789</v>
      </c>
      <c r="F204">
        <v>19672.40471869328</v>
      </c>
      <c r="G204">
        <v>0</v>
      </c>
      <c r="H204">
        <v>19909.24682395644</v>
      </c>
      <c r="I204">
        <f t="shared" si="9"/>
        <v>0</v>
      </c>
    </row>
    <row r="205" spans="1:9" x14ac:dyDescent="0.2">
      <c r="A205">
        <v>2018</v>
      </c>
      <c r="B205" t="s">
        <v>233</v>
      </c>
      <c r="C205" t="s">
        <v>194</v>
      </c>
      <c r="D205">
        <v>2397662</v>
      </c>
      <c r="E205">
        <v>2216059.0018148818</v>
      </c>
      <c r="F205">
        <v>0</v>
      </c>
      <c r="G205">
        <v>3118.1760435571691</v>
      </c>
      <c r="H205">
        <v>2219177.1778584388</v>
      </c>
      <c r="I205">
        <f t="shared" si="9"/>
        <v>0</v>
      </c>
    </row>
    <row r="206" spans="1:9" x14ac:dyDescent="0.2">
      <c r="A206">
        <v>2018</v>
      </c>
      <c r="B206" t="s">
        <v>234</v>
      </c>
      <c r="C206" t="s">
        <v>192</v>
      </c>
      <c r="D206">
        <v>1525099</v>
      </c>
      <c r="E206">
        <v>1236686.225045372</v>
      </c>
      <c r="F206">
        <v>60274.791288566237</v>
      </c>
      <c r="G206">
        <v>420.08166969146998</v>
      </c>
      <c r="H206">
        <v>1297381.0980036301</v>
      </c>
      <c r="I206">
        <f t="shared" si="9"/>
        <v>0</v>
      </c>
    </row>
    <row r="207" spans="1:9" x14ac:dyDescent="0.2">
      <c r="A207">
        <v>2018</v>
      </c>
      <c r="B207" t="s">
        <v>235</v>
      </c>
      <c r="C207" t="s">
        <v>193</v>
      </c>
      <c r="D207">
        <v>59994</v>
      </c>
      <c r="E207">
        <v>78454.754990925576</v>
      </c>
      <c r="F207">
        <v>0</v>
      </c>
      <c r="G207">
        <v>0</v>
      </c>
      <c r="H207">
        <v>78454.754990925576</v>
      </c>
      <c r="I207">
        <f t="shared" si="9"/>
        <v>0</v>
      </c>
    </row>
    <row r="208" spans="1:9" x14ac:dyDescent="0.2">
      <c r="A208">
        <v>2018</v>
      </c>
      <c r="B208" t="s">
        <v>236</v>
      </c>
      <c r="C208" t="s">
        <v>194</v>
      </c>
      <c r="D208">
        <v>2150017</v>
      </c>
      <c r="E208">
        <v>1759437.5499092559</v>
      </c>
      <c r="F208">
        <v>6605.0362976406532</v>
      </c>
      <c r="G208">
        <v>6988.7931034482754</v>
      </c>
      <c r="H208">
        <v>1773031.379310345</v>
      </c>
      <c r="I208">
        <f t="shared" si="9"/>
        <v>0</v>
      </c>
    </row>
    <row r="209" spans="1:9" x14ac:dyDescent="0.2">
      <c r="A209">
        <v>2018</v>
      </c>
      <c r="B209" t="s">
        <v>237</v>
      </c>
      <c r="C209" t="s">
        <v>194</v>
      </c>
      <c r="D209">
        <v>3321118</v>
      </c>
      <c r="E209">
        <v>3220193.8384754988</v>
      </c>
      <c r="F209">
        <v>59.591651542649721</v>
      </c>
      <c r="G209">
        <v>2369.6188747731399</v>
      </c>
      <c r="H209">
        <v>3222623.0490018139</v>
      </c>
      <c r="I209">
        <f t="shared" si="9"/>
        <v>0</v>
      </c>
    </row>
    <row r="210" spans="1:9" x14ac:dyDescent="0.2">
      <c r="A210">
        <v>2018</v>
      </c>
      <c r="B210" t="s">
        <v>238</v>
      </c>
      <c r="C210" t="s">
        <v>190</v>
      </c>
      <c r="D210">
        <v>885716</v>
      </c>
      <c r="E210">
        <v>671225.85299455526</v>
      </c>
      <c r="F210">
        <v>0</v>
      </c>
      <c r="G210">
        <v>655.38112522686026</v>
      </c>
      <c r="H210">
        <v>671881.23411978211</v>
      </c>
      <c r="I210">
        <f t="shared" si="9"/>
        <v>0</v>
      </c>
    </row>
    <row r="211" spans="1:9" x14ac:dyDescent="0.2">
      <c r="A211">
        <v>2018</v>
      </c>
      <c r="B211" t="s">
        <v>239</v>
      </c>
      <c r="C211" t="s">
        <v>192</v>
      </c>
      <c r="D211">
        <v>752958</v>
      </c>
      <c r="E211">
        <v>820088.21234119777</v>
      </c>
      <c r="F211">
        <v>4.3012704174228684</v>
      </c>
      <c r="G211">
        <v>2775.8166969147001</v>
      </c>
      <c r="H211">
        <v>822868.3303085299</v>
      </c>
      <c r="I211">
        <f t="shared" si="9"/>
        <v>0</v>
      </c>
    </row>
    <row r="212" spans="1:9" x14ac:dyDescent="0.2">
      <c r="A212">
        <v>2018</v>
      </c>
      <c r="B212" t="s">
        <v>240</v>
      </c>
      <c r="C212" t="s">
        <v>193</v>
      </c>
      <c r="D212">
        <v>278250</v>
      </c>
      <c r="E212">
        <v>263340.00907441007</v>
      </c>
      <c r="F212">
        <v>0</v>
      </c>
      <c r="G212">
        <v>0</v>
      </c>
      <c r="H212">
        <v>263340.00907441007</v>
      </c>
      <c r="I212">
        <f t="shared" si="9"/>
        <v>0</v>
      </c>
    </row>
    <row r="213" spans="1:9" x14ac:dyDescent="0.2">
      <c r="A213">
        <v>2018</v>
      </c>
      <c r="B213" t="s">
        <v>241</v>
      </c>
      <c r="C213" t="s">
        <v>190</v>
      </c>
      <c r="D213">
        <v>770927</v>
      </c>
      <c r="E213">
        <v>543412.10526315786</v>
      </c>
      <c r="F213">
        <v>0</v>
      </c>
      <c r="G213">
        <v>26.72413793103448</v>
      </c>
      <c r="H213">
        <v>543438.82940108888</v>
      </c>
      <c r="I213">
        <f t="shared" si="9"/>
        <v>0</v>
      </c>
    </row>
    <row r="214" spans="1:9" x14ac:dyDescent="0.2">
      <c r="A214">
        <v>2018</v>
      </c>
      <c r="B214" t="s">
        <v>242</v>
      </c>
      <c r="C214" t="s">
        <v>193</v>
      </c>
      <c r="D214">
        <v>449049</v>
      </c>
      <c r="E214">
        <v>412953.73865698732</v>
      </c>
      <c r="F214">
        <v>0</v>
      </c>
      <c r="G214">
        <v>0</v>
      </c>
      <c r="H214">
        <v>412953.73865698732</v>
      </c>
      <c r="I214">
        <f t="shared" si="9"/>
        <v>0</v>
      </c>
    </row>
    <row r="215" spans="1:9" x14ac:dyDescent="0.2">
      <c r="A215">
        <v>2018</v>
      </c>
      <c r="B215" t="s">
        <v>243</v>
      </c>
      <c r="C215" t="s">
        <v>190</v>
      </c>
      <c r="D215">
        <v>1943579</v>
      </c>
      <c r="E215">
        <v>1373081.6787658799</v>
      </c>
      <c r="F215">
        <v>0</v>
      </c>
      <c r="G215">
        <v>810.42649727767696</v>
      </c>
      <c r="H215">
        <v>1373892.105263158</v>
      </c>
      <c r="I215">
        <f t="shared" si="9"/>
        <v>0</v>
      </c>
    </row>
    <row r="216" spans="1:9" x14ac:dyDescent="0.2">
      <c r="A216">
        <v>2018</v>
      </c>
      <c r="B216" t="s">
        <v>244</v>
      </c>
      <c r="C216" t="s">
        <v>193</v>
      </c>
      <c r="D216">
        <v>273569</v>
      </c>
      <c r="E216">
        <v>204584.4283121597</v>
      </c>
      <c r="F216">
        <v>0</v>
      </c>
      <c r="G216">
        <v>1.814882032667877</v>
      </c>
      <c r="H216">
        <v>204586.24319419239</v>
      </c>
      <c r="I216">
        <f t="shared" si="9"/>
        <v>0</v>
      </c>
    </row>
    <row r="217" spans="1:9" x14ac:dyDescent="0.2">
      <c r="A217">
        <v>2018</v>
      </c>
      <c r="B217" t="s">
        <v>245</v>
      </c>
      <c r="C217" t="s">
        <v>192</v>
      </c>
      <c r="D217">
        <v>178302</v>
      </c>
      <c r="E217">
        <v>565989.29219600721</v>
      </c>
      <c r="F217">
        <v>1170.580762250454</v>
      </c>
      <c r="G217">
        <v>0</v>
      </c>
      <c r="H217">
        <v>567159.87295825768</v>
      </c>
      <c r="I217">
        <f t="shared" si="9"/>
        <v>0</v>
      </c>
    </row>
    <row r="218" spans="1:9" x14ac:dyDescent="0.2">
      <c r="A218">
        <v>2018</v>
      </c>
      <c r="B218" t="s">
        <v>246</v>
      </c>
      <c r="C218" t="s">
        <v>191</v>
      </c>
      <c r="D218">
        <v>3215</v>
      </c>
      <c r="E218">
        <v>0</v>
      </c>
      <c r="F218">
        <v>2252.2958257713249</v>
      </c>
      <c r="G218">
        <v>0</v>
      </c>
      <c r="H218">
        <v>2252.2958257713249</v>
      </c>
      <c r="I218">
        <f t="shared" si="9"/>
        <v>0</v>
      </c>
    </row>
    <row r="219" spans="1:9" x14ac:dyDescent="0.2">
      <c r="A219">
        <v>2018</v>
      </c>
      <c r="B219" t="s">
        <v>247</v>
      </c>
      <c r="C219" t="s">
        <v>191</v>
      </c>
      <c r="D219">
        <v>44595</v>
      </c>
      <c r="E219">
        <v>3121.1978221415611</v>
      </c>
      <c r="F219">
        <v>32580.87114337568</v>
      </c>
      <c r="G219">
        <v>0</v>
      </c>
      <c r="H219">
        <v>35702.068965517239</v>
      </c>
      <c r="I219">
        <f t="shared" si="9"/>
        <v>0</v>
      </c>
    </row>
    <row r="220" spans="1:9" x14ac:dyDescent="0.2">
      <c r="A220">
        <v>2018</v>
      </c>
      <c r="B220" t="s">
        <v>248</v>
      </c>
      <c r="C220" t="s">
        <v>190</v>
      </c>
      <c r="D220">
        <v>436813</v>
      </c>
      <c r="E220">
        <v>401096.62431941921</v>
      </c>
      <c r="F220">
        <v>0</v>
      </c>
      <c r="G220">
        <v>308.97459165154271</v>
      </c>
      <c r="H220">
        <v>401405.59891107067</v>
      </c>
      <c r="I220">
        <f t="shared" si="9"/>
        <v>0</v>
      </c>
    </row>
    <row r="221" spans="1:9" x14ac:dyDescent="0.2">
      <c r="A221">
        <v>2018</v>
      </c>
      <c r="B221" t="s">
        <v>249</v>
      </c>
      <c r="C221" t="s">
        <v>190</v>
      </c>
      <c r="D221">
        <v>500485</v>
      </c>
      <c r="E221">
        <v>1130380.1905626131</v>
      </c>
      <c r="F221">
        <v>3.3938294010889289</v>
      </c>
      <c r="G221">
        <v>34.237749546279488</v>
      </c>
      <c r="H221">
        <v>1130417.822141561</v>
      </c>
      <c r="I221">
        <f t="shared" si="9"/>
        <v>0</v>
      </c>
    </row>
    <row r="222" spans="1:9" x14ac:dyDescent="0.2">
      <c r="A222">
        <v>2018</v>
      </c>
      <c r="B222" t="s">
        <v>250</v>
      </c>
      <c r="C222" t="s">
        <v>192</v>
      </c>
      <c r="D222">
        <v>550289</v>
      </c>
      <c r="E222">
        <v>355465.28130671498</v>
      </c>
      <c r="F222">
        <v>14.0562613430127</v>
      </c>
      <c r="G222">
        <v>218312.55898366601</v>
      </c>
      <c r="H222">
        <v>573791.89655172406</v>
      </c>
      <c r="I222">
        <f t="shared" si="9"/>
        <v>0</v>
      </c>
    </row>
    <row r="223" spans="1:9" x14ac:dyDescent="0.2">
      <c r="A223">
        <v>2018</v>
      </c>
      <c r="B223" t="s">
        <v>251</v>
      </c>
      <c r="C223" t="s">
        <v>192</v>
      </c>
      <c r="D223">
        <v>64353</v>
      </c>
      <c r="E223">
        <v>53659.219600725948</v>
      </c>
      <c r="F223">
        <v>0</v>
      </c>
      <c r="G223">
        <v>0</v>
      </c>
      <c r="H223">
        <v>53659.219600725948</v>
      </c>
      <c r="I223">
        <f t="shared" si="9"/>
        <v>0</v>
      </c>
    </row>
    <row r="224" spans="1:9" x14ac:dyDescent="0.2">
      <c r="A224">
        <v>2018</v>
      </c>
      <c r="B224" t="s">
        <v>252</v>
      </c>
      <c r="C224" t="s">
        <v>191</v>
      </c>
      <c r="D224">
        <v>13639</v>
      </c>
      <c r="E224">
        <v>6926.49727767695</v>
      </c>
      <c r="F224">
        <v>4.6370235934664246</v>
      </c>
      <c r="G224">
        <v>0</v>
      </c>
      <c r="H224">
        <v>6931.1343012704156</v>
      </c>
      <c r="I224">
        <f t="shared" si="9"/>
        <v>0</v>
      </c>
    </row>
    <row r="225" spans="1:9" x14ac:dyDescent="0.2">
      <c r="A225">
        <v>2018</v>
      </c>
      <c r="B225" t="s">
        <v>253</v>
      </c>
      <c r="C225" t="s">
        <v>192</v>
      </c>
      <c r="D225">
        <v>472348</v>
      </c>
      <c r="E225">
        <v>384670.50816696911</v>
      </c>
      <c r="F225">
        <v>0</v>
      </c>
      <c r="G225">
        <v>238.983666061706</v>
      </c>
      <c r="H225">
        <v>384909.49183303083</v>
      </c>
      <c r="I225">
        <f t="shared" si="9"/>
        <v>0</v>
      </c>
    </row>
    <row r="226" spans="1:9" x14ac:dyDescent="0.2">
      <c r="A226">
        <v>2018</v>
      </c>
      <c r="B226" t="s">
        <v>254</v>
      </c>
      <c r="C226" t="s">
        <v>191</v>
      </c>
      <c r="D226">
        <v>54733</v>
      </c>
      <c r="E226">
        <v>41584.627949183297</v>
      </c>
      <c r="F226">
        <v>0</v>
      </c>
      <c r="G226">
        <v>0</v>
      </c>
      <c r="H226">
        <v>41584.627949183297</v>
      </c>
      <c r="I226">
        <f t="shared" si="9"/>
        <v>0</v>
      </c>
    </row>
    <row r="227" spans="1:9" x14ac:dyDescent="0.2">
      <c r="A227">
        <v>2018</v>
      </c>
      <c r="B227" t="s">
        <v>255</v>
      </c>
      <c r="C227" t="s">
        <v>194</v>
      </c>
      <c r="D227">
        <v>848112</v>
      </c>
      <c r="E227">
        <v>1084736.5789473681</v>
      </c>
      <c r="F227">
        <v>0</v>
      </c>
      <c r="G227">
        <v>646.73321234119783</v>
      </c>
      <c r="H227">
        <v>1085383.3121597089</v>
      </c>
      <c r="I227">
        <f t="shared" si="9"/>
        <v>0</v>
      </c>
    </row>
    <row r="228" spans="1:9" x14ac:dyDescent="0.2">
      <c r="A228">
        <v>2018</v>
      </c>
      <c r="B228" t="s">
        <v>256</v>
      </c>
      <c r="C228" t="s">
        <v>192</v>
      </c>
      <c r="D228">
        <v>219651</v>
      </c>
      <c r="E228">
        <v>177185.2268602541</v>
      </c>
      <c r="F228">
        <v>5870.5444646098003</v>
      </c>
      <c r="G228">
        <v>12.059891107078039</v>
      </c>
      <c r="H228">
        <v>183067.83121597089</v>
      </c>
      <c r="I228">
        <f t="shared" si="9"/>
        <v>0</v>
      </c>
    </row>
    <row r="229" spans="1:9" x14ac:dyDescent="0.2">
      <c r="A229">
        <v>2018</v>
      </c>
      <c r="B229" t="s">
        <v>257</v>
      </c>
      <c r="C229" t="s">
        <v>192</v>
      </c>
      <c r="D229">
        <v>76630</v>
      </c>
      <c r="E229">
        <v>139027.12341197819</v>
      </c>
      <c r="F229">
        <v>0</v>
      </c>
      <c r="G229">
        <v>0</v>
      </c>
      <c r="H229">
        <v>139027.12341197819</v>
      </c>
      <c r="I229">
        <f t="shared" si="9"/>
        <v>0</v>
      </c>
    </row>
    <row r="230" spans="1:9" x14ac:dyDescent="0.2">
      <c r="A230">
        <v>2017</v>
      </c>
      <c r="B230" t="s">
        <v>201</v>
      </c>
      <c r="C230" t="s">
        <v>190</v>
      </c>
      <c r="D230">
        <v>1644303</v>
      </c>
      <c r="E230">
        <v>1253475.8166969151</v>
      </c>
      <c r="F230">
        <v>0</v>
      </c>
      <c r="G230">
        <v>5857.3411978221411</v>
      </c>
      <c r="H230">
        <v>1259333.1578947371</v>
      </c>
      <c r="I230">
        <f t="shared" si="9"/>
        <v>0</v>
      </c>
    </row>
    <row r="231" spans="1:9" x14ac:dyDescent="0.2">
      <c r="A231">
        <v>2017</v>
      </c>
      <c r="B231" t="s">
        <v>202</v>
      </c>
      <c r="C231" t="s">
        <v>191</v>
      </c>
      <c r="D231">
        <v>1161</v>
      </c>
      <c r="E231">
        <v>350.91651542649731</v>
      </c>
      <c r="F231">
        <v>409.4373865698729</v>
      </c>
      <c r="G231">
        <v>0</v>
      </c>
      <c r="H231">
        <v>760.35390199637015</v>
      </c>
      <c r="I231">
        <f t="shared" si="9"/>
        <v>0</v>
      </c>
    </row>
    <row r="232" spans="1:9" x14ac:dyDescent="0.2">
      <c r="A232">
        <v>2017</v>
      </c>
      <c r="B232" t="s">
        <v>203</v>
      </c>
      <c r="C232" t="s">
        <v>191</v>
      </c>
      <c r="D232">
        <v>36900</v>
      </c>
      <c r="E232">
        <v>33695.154264972771</v>
      </c>
      <c r="F232">
        <v>355.59891107078039</v>
      </c>
      <c r="G232">
        <v>1.8693284936479131</v>
      </c>
      <c r="H232">
        <v>34052.622504537198</v>
      </c>
      <c r="I232">
        <f t="shared" si="9"/>
        <v>0</v>
      </c>
    </row>
    <row r="233" spans="1:9" x14ac:dyDescent="0.2">
      <c r="A233">
        <v>2017</v>
      </c>
      <c r="B233" t="s">
        <v>204</v>
      </c>
      <c r="C233" t="s">
        <v>192</v>
      </c>
      <c r="D233">
        <v>225468</v>
      </c>
      <c r="E233">
        <v>202562.18693284929</v>
      </c>
      <c r="F233">
        <v>1173.2214156079849</v>
      </c>
      <c r="G233">
        <v>64.482758620689651</v>
      </c>
      <c r="H233">
        <v>203799.891107078</v>
      </c>
      <c r="I233">
        <f t="shared" si="9"/>
        <v>0</v>
      </c>
    </row>
    <row r="234" spans="1:9" x14ac:dyDescent="0.2">
      <c r="A234">
        <v>2017</v>
      </c>
      <c r="B234" t="s">
        <v>205</v>
      </c>
      <c r="C234" t="s">
        <v>191</v>
      </c>
      <c r="D234">
        <v>45170</v>
      </c>
      <c r="E234">
        <v>33932.241379310341</v>
      </c>
      <c r="F234">
        <v>15.8529945553539</v>
      </c>
      <c r="G234">
        <v>0</v>
      </c>
      <c r="H234">
        <v>33948.094373865693</v>
      </c>
      <c r="I234">
        <f t="shared" si="9"/>
        <v>0</v>
      </c>
    </row>
    <row r="235" spans="1:9" x14ac:dyDescent="0.2">
      <c r="A235">
        <v>2017</v>
      </c>
      <c r="B235" t="s">
        <v>206</v>
      </c>
      <c r="C235" t="s">
        <v>192</v>
      </c>
      <c r="D235">
        <v>21925</v>
      </c>
      <c r="E235">
        <v>22320.680580762251</v>
      </c>
      <c r="F235">
        <v>0</v>
      </c>
      <c r="G235">
        <v>0</v>
      </c>
      <c r="H235">
        <v>22320.680580762251</v>
      </c>
      <c r="I235">
        <f t="shared" si="9"/>
        <v>0</v>
      </c>
    </row>
    <row r="236" spans="1:9" x14ac:dyDescent="0.2">
      <c r="A236">
        <v>2017</v>
      </c>
      <c r="B236" t="s">
        <v>207</v>
      </c>
      <c r="C236" t="s">
        <v>190</v>
      </c>
      <c r="D236">
        <v>1137577</v>
      </c>
      <c r="E236">
        <v>727114.06533575302</v>
      </c>
      <c r="F236">
        <v>12.40471869328494</v>
      </c>
      <c r="G236">
        <v>349.22867513611612</v>
      </c>
      <c r="H236">
        <v>727475.69872958236</v>
      </c>
      <c r="I236">
        <f t="shared" si="9"/>
        <v>0</v>
      </c>
    </row>
    <row r="237" spans="1:9" x14ac:dyDescent="0.2">
      <c r="A237">
        <v>2017</v>
      </c>
      <c r="B237" t="s">
        <v>208</v>
      </c>
      <c r="C237" t="s">
        <v>193</v>
      </c>
      <c r="D237">
        <v>26832</v>
      </c>
      <c r="E237">
        <v>176.02540834845729</v>
      </c>
      <c r="F237">
        <v>17479.12885662432</v>
      </c>
      <c r="G237">
        <v>0</v>
      </c>
      <c r="H237">
        <v>17655.154264972771</v>
      </c>
      <c r="I237">
        <f t="shared" si="9"/>
        <v>0</v>
      </c>
    </row>
    <row r="238" spans="1:9" x14ac:dyDescent="0.2">
      <c r="A238">
        <v>2017</v>
      </c>
      <c r="B238" t="s">
        <v>209</v>
      </c>
      <c r="C238" t="s">
        <v>191</v>
      </c>
      <c r="D238">
        <v>184993</v>
      </c>
      <c r="E238">
        <v>92446.107078039917</v>
      </c>
      <c r="F238">
        <v>43087.059891107077</v>
      </c>
      <c r="G238">
        <v>0</v>
      </c>
      <c r="H238">
        <v>135533.16696914699</v>
      </c>
      <c r="I238">
        <f t="shared" si="9"/>
        <v>0</v>
      </c>
    </row>
    <row r="239" spans="1:9" x14ac:dyDescent="0.2">
      <c r="A239">
        <v>2017</v>
      </c>
      <c r="B239" t="s">
        <v>210</v>
      </c>
      <c r="C239" t="s">
        <v>192</v>
      </c>
      <c r="D239">
        <v>992951</v>
      </c>
      <c r="E239">
        <v>775015.98911070777</v>
      </c>
      <c r="F239">
        <v>0</v>
      </c>
      <c r="G239">
        <v>971.89655172413779</v>
      </c>
      <c r="H239">
        <v>775987.88566243195</v>
      </c>
      <c r="I239">
        <f t="shared" si="9"/>
        <v>0</v>
      </c>
    </row>
    <row r="240" spans="1:9" x14ac:dyDescent="0.2">
      <c r="A240">
        <v>2017</v>
      </c>
      <c r="B240" t="s">
        <v>211</v>
      </c>
      <c r="C240" t="s">
        <v>192</v>
      </c>
      <c r="D240">
        <v>28328</v>
      </c>
      <c r="E240">
        <v>18147.8947368421</v>
      </c>
      <c r="F240">
        <v>0</v>
      </c>
      <c r="G240">
        <v>42.695099818511792</v>
      </c>
      <c r="H240">
        <v>18190.58983666062</v>
      </c>
      <c r="I240">
        <f t="shared" si="9"/>
        <v>0</v>
      </c>
    </row>
    <row r="241" spans="1:9" x14ac:dyDescent="0.2">
      <c r="A241">
        <v>2017</v>
      </c>
      <c r="B241" t="s">
        <v>212</v>
      </c>
      <c r="C241" t="s">
        <v>193</v>
      </c>
      <c r="D241">
        <v>135449</v>
      </c>
      <c r="E241">
        <v>59705.272232304902</v>
      </c>
      <c r="F241">
        <v>40950.009074410162</v>
      </c>
      <c r="G241">
        <v>0</v>
      </c>
      <c r="H241">
        <v>100655.2813067151</v>
      </c>
      <c r="I241">
        <f t="shared" si="9"/>
        <v>0</v>
      </c>
    </row>
    <row r="242" spans="1:9" x14ac:dyDescent="0.2">
      <c r="A242">
        <v>2017</v>
      </c>
      <c r="B242" t="s">
        <v>213</v>
      </c>
      <c r="C242" t="s">
        <v>194</v>
      </c>
      <c r="D242">
        <v>186664</v>
      </c>
      <c r="E242">
        <v>156874.26497277679</v>
      </c>
      <c r="F242">
        <v>34439.001814882031</v>
      </c>
      <c r="G242">
        <v>0</v>
      </c>
      <c r="H242">
        <v>191313.26678765879</v>
      </c>
      <c r="I242">
        <f t="shared" si="9"/>
        <v>0</v>
      </c>
    </row>
    <row r="243" spans="1:9" x14ac:dyDescent="0.2">
      <c r="A243">
        <v>2017</v>
      </c>
      <c r="B243" t="s">
        <v>214</v>
      </c>
      <c r="C243" t="s">
        <v>191</v>
      </c>
      <c r="D243">
        <v>18595</v>
      </c>
      <c r="E243">
        <v>18889.201451905621</v>
      </c>
      <c r="F243">
        <v>293.82940108892922</v>
      </c>
      <c r="G243">
        <v>0</v>
      </c>
      <c r="H243">
        <v>19183.030852994551</v>
      </c>
      <c r="I243">
        <f t="shared" si="9"/>
        <v>0</v>
      </c>
    </row>
    <row r="244" spans="1:9" x14ac:dyDescent="0.2">
      <c r="A244">
        <v>2017</v>
      </c>
      <c r="B244" t="s">
        <v>215</v>
      </c>
      <c r="C244" t="s">
        <v>192</v>
      </c>
      <c r="D244">
        <v>890052</v>
      </c>
      <c r="E244">
        <v>894056.22504537192</v>
      </c>
      <c r="F244">
        <v>0</v>
      </c>
      <c r="G244">
        <v>4002.3774954627938</v>
      </c>
      <c r="H244">
        <v>898058.60254083469</v>
      </c>
      <c r="I244">
        <f t="shared" si="9"/>
        <v>0</v>
      </c>
    </row>
    <row r="245" spans="1:9" x14ac:dyDescent="0.2">
      <c r="A245">
        <v>2017</v>
      </c>
      <c r="B245" t="s">
        <v>216</v>
      </c>
      <c r="C245" t="s">
        <v>192</v>
      </c>
      <c r="D245">
        <v>148731</v>
      </c>
      <c r="E245">
        <v>97650.208711433748</v>
      </c>
      <c r="F245">
        <v>0</v>
      </c>
      <c r="G245">
        <v>1.851179673321234</v>
      </c>
      <c r="H245">
        <v>97652.05989110707</v>
      </c>
      <c r="I245">
        <f t="shared" si="9"/>
        <v>0</v>
      </c>
    </row>
    <row r="246" spans="1:9" x14ac:dyDescent="0.2">
      <c r="A246">
        <v>2017</v>
      </c>
      <c r="B246" t="s">
        <v>217</v>
      </c>
      <c r="C246" t="s">
        <v>193</v>
      </c>
      <c r="D246">
        <v>64451</v>
      </c>
      <c r="E246">
        <v>89280.254083484557</v>
      </c>
      <c r="F246">
        <v>0</v>
      </c>
      <c r="G246">
        <v>0</v>
      </c>
      <c r="H246">
        <v>89280.254083484557</v>
      </c>
      <c r="I246">
        <f t="shared" si="9"/>
        <v>0</v>
      </c>
    </row>
    <row r="247" spans="1:9" x14ac:dyDescent="0.2">
      <c r="A247">
        <v>2017</v>
      </c>
      <c r="B247" t="s">
        <v>218</v>
      </c>
      <c r="C247" t="s">
        <v>191</v>
      </c>
      <c r="D247">
        <v>29765</v>
      </c>
      <c r="E247">
        <v>19145.834845735029</v>
      </c>
      <c r="F247">
        <v>0</v>
      </c>
      <c r="G247">
        <v>0</v>
      </c>
      <c r="H247">
        <v>19145.834845735029</v>
      </c>
      <c r="I247">
        <f t="shared" si="9"/>
        <v>0</v>
      </c>
    </row>
    <row r="248" spans="1:9" x14ac:dyDescent="0.2">
      <c r="A248">
        <v>2017</v>
      </c>
      <c r="B248" t="s">
        <v>219</v>
      </c>
      <c r="C248" t="s">
        <v>194</v>
      </c>
      <c r="D248">
        <v>10181162</v>
      </c>
      <c r="E248">
        <v>9228861.0435571671</v>
      </c>
      <c r="F248">
        <v>0</v>
      </c>
      <c r="G248">
        <v>371138.57531760441</v>
      </c>
      <c r="H248">
        <v>9599999.6188747715</v>
      </c>
      <c r="I248">
        <f t="shared" si="9"/>
        <v>0</v>
      </c>
    </row>
    <row r="249" spans="1:9" x14ac:dyDescent="0.2">
      <c r="A249">
        <v>2017</v>
      </c>
      <c r="B249" t="s">
        <v>220</v>
      </c>
      <c r="C249" t="s">
        <v>192</v>
      </c>
      <c r="D249">
        <v>155976</v>
      </c>
      <c r="E249">
        <v>123988.7658802178</v>
      </c>
      <c r="F249">
        <v>0</v>
      </c>
      <c r="G249">
        <v>730.27223230490006</v>
      </c>
      <c r="H249">
        <v>124719.0381125227</v>
      </c>
      <c r="I249">
        <f t="shared" si="9"/>
        <v>0</v>
      </c>
    </row>
    <row r="250" spans="1:9" x14ac:dyDescent="0.2">
      <c r="A250">
        <v>2017</v>
      </c>
      <c r="B250" t="s">
        <v>221</v>
      </c>
      <c r="C250" t="s">
        <v>190</v>
      </c>
      <c r="D250">
        <v>262695</v>
      </c>
      <c r="E250">
        <v>210219.4918330308</v>
      </c>
      <c r="F250">
        <v>317.50453720508159</v>
      </c>
      <c r="G250">
        <v>3.0217785843920142</v>
      </c>
      <c r="H250">
        <v>210540.01814882029</v>
      </c>
      <c r="I250">
        <f t="shared" si="9"/>
        <v>0</v>
      </c>
    </row>
    <row r="251" spans="1:9" x14ac:dyDescent="0.2">
      <c r="A251">
        <v>2017</v>
      </c>
      <c r="B251" t="s">
        <v>222</v>
      </c>
      <c r="C251" t="s">
        <v>191</v>
      </c>
      <c r="D251">
        <v>18137</v>
      </c>
      <c r="E251">
        <v>31360.64428312159</v>
      </c>
      <c r="F251">
        <v>0</v>
      </c>
      <c r="G251">
        <v>0</v>
      </c>
      <c r="H251">
        <v>31360.64428312159</v>
      </c>
      <c r="I251">
        <f t="shared" si="9"/>
        <v>0</v>
      </c>
    </row>
    <row r="252" spans="1:9" x14ac:dyDescent="0.2">
      <c r="A252">
        <v>2017</v>
      </c>
      <c r="B252" t="s">
        <v>223</v>
      </c>
      <c r="C252" t="s">
        <v>193</v>
      </c>
      <c r="D252">
        <v>88646</v>
      </c>
      <c r="E252">
        <v>83471.206896551725</v>
      </c>
      <c r="F252">
        <v>4.519056261343013</v>
      </c>
      <c r="G252">
        <v>0</v>
      </c>
      <c r="H252">
        <v>83475.725952813067</v>
      </c>
      <c r="I252">
        <f t="shared" si="9"/>
        <v>0</v>
      </c>
    </row>
    <row r="253" spans="1:9" x14ac:dyDescent="0.2">
      <c r="A253">
        <v>2017</v>
      </c>
      <c r="B253" t="s">
        <v>224</v>
      </c>
      <c r="C253" t="s">
        <v>192</v>
      </c>
      <c r="D253">
        <v>273215</v>
      </c>
      <c r="E253">
        <v>243782.80399274049</v>
      </c>
      <c r="F253">
        <v>0</v>
      </c>
      <c r="G253">
        <v>17.277676950998181</v>
      </c>
      <c r="H253">
        <v>243800.08166969151</v>
      </c>
      <c r="I253">
        <f t="shared" si="9"/>
        <v>0</v>
      </c>
    </row>
    <row r="254" spans="1:9" x14ac:dyDescent="0.2">
      <c r="A254">
        <v>2017</v>
      </c>
      <c r="B254" t="s">
        <v>225</v>
      </c>
      <c r="C254" t="s">
        <v>191</v>
      </c>
      <c r="D254">
        <v>9562</v>
      </c>
      <c r="E254">
        <v>16.597096188747731</v>
      </c>
      <c r="F254">
        <v>4950.453720508166</v>
      </c>
      <c r="G254">
        <v>0</v>
      </c>
      <c r="H254">
        <v>4967.0508166969139</v>
      </c>
      <c r="I254">
        <f t="shared" si="9"/>
        <v>0</v>
      </c>
    </row>
    <row r="255" spans="1:9" x14ac:dyDescent="0.2">
      <c r="A255">
        <v>2017</v>
      </c>
      <c r="B255" t="s">
        <v>226</v>
      </c>
      <c r="C255" t="s">
        <v>191</v>
      </c>
      <c r="D255">
        <v>13594</v>
      </c>
      <c r="E255">
        <v>21610.390199637019</v>
      </c>
      <c r="F255">
        <v>1064.6733212341201</v>
      </c>
      <c r="G255">
        <v>0</v>
      </c>
      <c r="H255">
        <v>22675.063520871139</v>
      </c>
      <c r="I255">
        <f t="shared" si="9"/>
        <v>0</v>
      </c>
    </row>
    <row r="256" spans="1:9" x14ac:dyDescent="0.2">
      <c r="A256">
        <v>2017</v>
      </c>
      <c r="B256" t="s">
        <v>227</v>
      </c>
      <c r="C256" t="s">
        <v>193</v>
      </c>
      <c r="D256">
        <v>438358</v>
      </c>
      <c r="E256">
        <v>403943.52994555351</v>
      </c>
      <c r="F256">
        <v>0</v>
      </c>
      <c r="G256">
        <v>34.491833030852987</v>
      </c>
      <c r="H256">
        <v>403978.02177858428</v>
      </c>
      <c r="I256">
        <f t="shared" si="9"/>
        <v>0</v>
      </c>
    </row>
    <row r="257" spans="1:9" x14ac:dyDescent="0.2">
      <c r="A257">
        <v>2017</v>
      </c>
      <c r="B257" t="s">
        <v>228</v>
      </c>
      <c r="C257" t="s">
        <v>190</v>
      </c>
      <c r="D257">
        <v>141320</v>
      </c>
      <c r="E257">
        <v>170843.97459165149</v>
      </c>
      <c r="F257">
        <v>0</v>
      </c>
      <c r="G257">
        <v>208.4664246823956</v>
      </c>
      <c r="H257">
        <v>171052.44101633391</v>
      </c>
      <c r="I257">
        <f t="shared" si="9"/>
        <v>0</v>
      </c>
    </row>
    <row r="258" spans="1:9" x14ac:dyDescent="0.2">
      <c r="A258">
        <v>2017</v>
      </c>
      <c r="B258" t="s">
        <v>229</v>
      </c>
      <c r="C258" t="s">
        <v>191</v>
      </c>
      <c r="D258">
        <v>97894</v>
      </c>
      <c r="E258">
        <v>18023.030852994551</v>
      </c>
      <c r="F258">
        <v>57777.359346642457</v>
      </c>
      <c r="G258">
        <v>0</v>
      </c>
      <c r="H258">
        <v>75800.390199637011</v>
      </c>
      <c r="I258">
        <f t="shared" si="9"/>
        <v>0</v>
      </c>
    </row>
    <row r="259" spans="1:9" x14ac:dyDescent="0.2">
      <c r="A259">
        <v>2017</v>
      </c>
      <c r="B259" t="s">
        <v>230</v>
      </c>
      <c r="C259" t="s">
        <v>194</v>
      </c>
      <c r="D259">
        <v>3180125</v>
      </c>
      <c r="E259">
        <v>2960219.7096188748</v>
      </c>
      <c r="F259">
        <v>0</v>
      </c>
      <c r="G259">
        <v>37866.878402903807</v>
      </c>
      <c r="H259">
        <v>2998086.588021779</v>
      </c>
      <c r="I259">
        <f t="shared" ref="I259:I322" si="10">SUM(E259:G259)-H259</f>
        <v>0</v>
      </c>
    </row>
    <row r="260" spans="1:9" x14ac:dyDescent="0.2">
      <c r="A260">
        <v>2017</v>
      </c>
      <c r="B260" t="s">
        <v>231</v>
      </c>
      <c r="C260" t="s">
        <v>192</v>
      </c>
      <c r="D260">
        <v>383258</v>
      </c>
      <c r="E260">
        <v>264162.12341197819</v>
      </c>
      <c r="F260">
        <v>23111.769509981848</v>
      </c>
      <c r="G260">
        <v>33.702359346642467</v>
      </c>
      <c r="H260">
        <v>287307.59528130671</v>
      </c>
      <c r="I260">
        <f t="shared" si="10"/>
        <v>0</v>
      </c>
    </row>
    <row r="261" spans="1:9" x14ac:dyDescent="0.2">
      <c r="A261">
        <v>2017</v>
      </c>
      <c r="B261" t="s">
        <v>232</v>
      </c>
      <c r="C261" t="s">
        <v>191</v>
      </c>
      <c r="D261">
        <v>18309</v>
      </c>
      <c r="E261">
        <v>239.16515426497281</v>
      </c>
      <c r="F261">
        <v>19898.82032667876</v>
      </c>
      <c r="G261">
        <v>0</v>
      </c>
      <c r="H261">
        <v>20137.985480943738</v>
      </c>
      <c r="I261">
        <f t="shared" si="10"/>
        <v>0</v>
      </c>
    </row>
    <row r="262" spans="1:9" x14ac:dyDescent="0.2">
      <c r="A262">
        <v>2017</v>
      </c>
      <c r="B262" t="s">
        <v>233</v>
      </c>
      <c r="C262" t="s">
        <v>194</v>
      </c>
      <c r="D262">
        <v>2374555</v>
      </c>
      <c r="E262">
        <v>2107668.738656987</v>
      </c>
      <c r="F262">
        <v>0</v>
      </c>
      <c r="G262">
        <v>3541.4972776769509</v>
      </c>
      <c r="H262">
        <v>2111210.235934664</v>
      </c>
      <c r="I262">
        <f t="shared" si="10"/>
        <v>0</v>
      </c>
    </row>
    <row r="263" spans="1:9" x14ac:dyDescent="0.2">
      <c r="A263">
        <v>2017</v>
      </c>
      <c r="B263" t="s">
        <v>234</v>
      </c>
      <c r="C263" t="s">
        <v>192</v>
      </c>
      <c r="D263">
        <v>1511390</v>
      </c>
      <c r="E263">
        <v>1233994.3375680579</v>
      </c>
      <c r="F263">
        <v>34680.762250453707</v>
      </c>
      <c r="G263">
        <v>227.71324863883851</v>
      </c>
      <c r="H263">
        <v>1268902.813067151</v>
      </c>
      <c r="I263">
        <f t="shared" si="10"/>
        <v>0</v>
      </c>
    </row>
    <row r="264" spans="1:9" x14ac:dyDescent="0.2">
      <c r="A264">
        <v>2017</v>
      </c>
      <c r="B264" t="s">
        <v>235</v>
      </c>
      <c r="C264" t="s">
        <v>193</v>
      </c>
      <c r="D264">
        <v>59498</v>
      </c>
      <c r="E264">
        <v>72823.557168784027</v>
      </c>
      <c r="F264">
        <v>0</v>
      </c>
      <c r="G264">
        <v>0</v>
      </c>
      <c r="H264">
        <v>72823.557168784027</v>
      </c>
      <c r="I264">
        <f t="shared" si="10"/>
        <v>0</v>
      </c>
    </row>
    <row r="265" spans="1:9" x14ac:dyDescent="0.2">
      <c r="A265">
        <v>2017</v>
      </c>
      <c r="B265" t="s">
        <v>236</v>
      </c>
      <c r="C265" t="s">
        <v>194</v>
      </c>
      <c r="D265">
        <v>2139520</v>
      </c>
      <c r="E265">
        <v>1679179.818511796</v>
      </c>
      <c r="F265">
        <v>6404.3375680580757</v>
      </c>
      <c r="G265">
        <v>5167.2141560798545</v>
      </c>
      <c r="H265">
        <v>1690751.3702359339</v>
      </c>
      <c r="I265">
        <f t="shared" si="10"/>
        <v>0</v>
      </c>
    </row>
    <row r="266" spans="1:9" x14ac:dyDescent="0.2">
      <c r="A266">
        <v>2017</v>
      </c>
      <c r="B266" t="s">
        <v>237</v>
      </c>
      <c r="C266" t="s">
        <v>194</v>
      </c>
      <c r="D266">
        <v>3303366</v>
      </c>
      <c r="E266">
        <v>3107322.1778584388</v>
      </c>
      <c r="F266">
        <v>34.110707803992739</v>
      </c>
      <c r="G266">
        <v>2440.553539019963</v>
      </c>
      <c r="H266">
        <v>3109796.8421052629</v>
      </c>
      <c r="I266">
        <f t="shared" si="10"/>
        <v>0</v>
      </c>
    </row>
    <row r="267" spans="1:9" x14ac:dyDescent="0.2">
      <c r="A267">
        <v>2017</v>
      </c>
      <c r="B267" t="s">
        <v>238</v>
      </c>
      <c r="C267" t="s">
        <v>190</v>
      </c>
      <c r="D267">
        <v>878697</v>
      </c>
      <c r="E267">
        <v>568962.84029038111</v>
      </c>
      <c r="F267">
        <v>0</v>
      </c>
      <c r="G267">
        <v>2053.130671506352</v>
      </c>
      <c r="H267">
        <v>571015.97096188751</v>
      </c>
      <c r="I267">
        <f t="shared" si="10"/>
        <v>0</v>
      </c>
    </row>
    <row r="268" spans="1:9" x14ac:dyDescent="0.2">
      <c r="A268">
        <v>2017</v>
      </c>
      <c r="B268" t="s">
        <v>239</v>
      </c>
      <c r="C268" t="s">
        <v>192</v>
      </c>
      <c r="D268">
        <v>744843</v>
      </c>
      <c r="E268">
        <v>748276.90562613425</v>
      </c>
      <c r="F268">
        <v>21.116152450090741</v>
      </c>
      <c r="G268">
        <v>974.11978221415598</v>
      </c>
      <c r="H268">
        <v>749272.14156079851</v>
      </c>
      <c r="I268">
        <f t="shared" si="10"/>
        <v>0</v>
      </c>
    </row>
    <row r="269" spans="1:9" x14ac:dyDescent="0.2">
      <c r="A269">
        <v>2017</v>
      </c>
      <c r="B269" t="s">
        <v>240</v>
      </c>
      <c r="C269" t="s">
        <v>193</v>
      </c>
      <c r="D269">
        <v>278361</v>
      </c>
      <c r="E269">
        <v>281674.49183303083</v>
      </c>
      <c r="F269">
        <v>0</v>
      </c>
      <c r="G269">
        <v>0</v>
      </c>
      <c r="H269">
        <v>281674.49183303083</v>
      </c>
      <c r="I269">
        <f t="shared" si="10"/>
        <v>0</v>
      </c>
    </row>
    <row r="270" spans="1:9" x14ac:dyDescent="0.2">
      <c r="A270">
        <v>2017</v>
      </c>
      <c r="B270" t="s">
        <v>241</v>
      </c>
      <c r="C270" t="s">
        <v>190</v>
      </c>
      <c r="D270">
        <v>769401</v>
      </c>
      <c r="E270">
        <v>555714.0199637023</v>
      </c>
      <c r="F270">
        <v>0</v>
      </c>
      <c r="G270">
        <v>65.480943738656975</v>
      </c>
      <c r="H270">
        <v>555779.5009074409</v>
      </c>
      <c r="I270">
        <f t="shared" si="10"/>
        <v>0</v>
      </c>
    </row>
    <row r="271" spans="1:9" x14ac:dyDescent="0.2">
      <c r="A271">
        <v>2017</v>
      </c>
      <c r="B271" t="s">
        <v>242</v>
      </c>
      <c r="C271" t="s">
        <v>193</v>
      </c>
      <c r="D271">
        <v>447174</v>
      </c>
      <c r="E271">
        <v>378784.81851179671</v>
      </c>
      <c r="F271">
        <v>0</v>
      </c>
      <c r="G271">
        <v>2.695099818511796</v>
      </c>
      <c r="H271">
        <v>378787.51361161523</v>
      </c>
      <c r="I271">
        <f t="shared" si="10"/>
        <v>0</v>
      </c>
    </row>
    <row r="272" spans="1:9" x14ac:dyDescent="0.2">
      <c r="A272">
        <v>2017</v>
      </c>
      <c r="B272" t="s">
        <v>243</v>
      </c>
      <c r="C272" t="s">
        <v>190</v>
      </c>
      <c r="D272">
        <v>1937008</v>
      </c>
      <c r="E272">
        <v>1339007.023593466</v>
      </c>
      <c r="F272">
        <v>0</v>
      </c>
      <c r="G272">
        <v>594.9274047186932</v>
      </c>
      <c r="H272">
        <v>1339601.950998185</v>
      </c>
      <c r="I272">
        <f t="shared" si="10"/>
        <v>0</v>
      </c>
    </row>
    <row r="273" spans="1:9" x14ac:dyDescent="0.2">
      <c r="A273">
        <v>2017</v>
      </c>
      <c r="B273" t="s">
        <v>244</v>
      </c>
      <c r="C273" t="s">
        <v>193</v>
      </c>
      <c r="D273">
        <v>274797</v>
      </c>
      <c r="E273">
        <v>193610.71687840289</v>
      </c>
      <c r="F273">
        <v>0</v>
      </c>
      <c r="G273">
        <v>0</v>
      </c>
      <c r="H273">
        <v>193610.71687840289</v>
      </c>
      <c r="I273">
        <f t="shared" si="10"/>
        <v>0</v>
      </c>
    </row>
    <row r="274" spans="1:9" x14ac:dyDescent="0.2">
      <c r="A274">
        <v>2017</v>
      </c>
      <c r="B274" t="s">
        <v>245</v>
      </c>
      <c r="C274" t="s">
        <v>192</v>
      </c>
      <c r="D274">
        <v>177770</v>
      </c>
      <c r="E274">
        <v>179345.21778584391</v>
      </c>
      <c r="F274">
        <v>656.0344827586207</v>
      </c>
      <c r="G274">
        <v>0</v>
      </c>
      <c r="H274">
        <v>180001.25226860249</v>
      </c>
      <c r="I274">
        <f t="shared" si="10"/>
        <v>0</v>
      </c>
    </row>
    <row r="275" spans="1:9" x14ac:dyDescent="0.2">
      <c r="A275">
        <v>2017</v>
      </c>
      <c r="B275" t="s">
        <v>246</v>
      </c>
      <c r="C275" t="s">
        <v>191</v>
      </c>
      <c r="D275">
        <v>3212</v>
      </c>
      <c r="E275">
        <v>1168.847549909256</v>
      </c>
      <c r="F275">
        <v>1616.7150635208709</v>
      </c>
      <c r="G275">
        <v>0</v>
      </c>
      <c r="H275">
        <v>2785.562613430126</v>
      </c>
      <c r="I275">
        <f t="shared" si="10"/>
        <v>0</v>
      </c>
    </row>
    <row r="276" spans="1:9" x14ac:dyDescent="0.2">
      <c r="A276">
        <v>2017</v>
      </c>
      <c r="B276" t="s">
        <v>247</v>
      </c>
      <c r="C276" t="s">
        <v>191</v>
      </c>
      <c r="D276">
        <v>44621</v>
      </c>
      <c r="E276">
        <v>277.20508166969148</v>
      </c>
      <c r="F276">
        <v>36537.56805807622</v>
      </c>
      <c r="G276">
        <v>0</v>
      </c>
      <c r="H276">
        <v>36814.773139745907</v>
      </c>
      <c r="I276">
        <f t="shared" si="10"/>
        <v>0</v>
      </c>
    </row>
    <row r="277" spans="1:9" x14ac:dyDescent="0.2">
      <c r="A277">
        <v>2017</v>
      </c>
      <c r="B277" t="s">
        <v>248</v>
      </c>
      <c r="C277" t="s">
        <v>190</v>
      </c>
      <c r="D277">
        <v>435186</v>
      </c>
      <c r="E277">
        <v>428934.29219600733</v>
      </c>
      <c r="F277">
        <v>0</v>
      </c>
      <c r="G277">
        <v>135.26315789473679</v>
      </c>
      <c r="H277">
        <v>429069.55535390199</v>
      </c>
      <c r="I277">
        <f t="shared" si="10"/>
        <v>0</v>
      </c>
    </row>
    <row r="278" spans="1:9" x14ac:dyDescent="0.2">
      <c r="A278">
        <v>2017</v>
      </c>
      <c r="B278" t="s">
        <v>249</v>
      </c>
      <c r="C278" t="s">
        <v>190</v>
      </c>
      <c r="D278">
        <v>503405</v>
      </c>
      <c r="E278">
        <v>860959.05626134295</v>
      </c>
      <c r="F278">
        <v>0</v>
      </c>
      <c r="G278">
        <v>1.5970961887477311</v>
      </c>
      <c r="H278">
        <v>860960.65335753164</v>
      </c>
      <c r="I278">
        <f t="shared" si="10"/>
        <v>0</v>
      </c>
    </row>
    <row r="279" spans="1:9" x14ac:dyDescent="0.2">
      <c r="A279">
        <v>2017</v>
      </c>
      <c r="B279" t="s">
        <v>250</v>
      </c>
      <c r="C279" t="s">
        <v>192</v>
      </c>
      <c r="D279">
        <v>546918</v>
      </c>
      <c r="E279">
        <v>304990.54446460982</v>
      </c>
      <c r="F279">
        <v>25.517241379310349</v>
      </c>
      <c r="G279">
        <v>213796.36116152449</v>
      </c>
      <c r="H279">
        <v>518812.42286751361</v>
      </c>
      <c r="I279">
        <f t="shared" si="10"/>
        <v>0</v>
      </c>
    </row>
    <row r="280" spans="1:9" x14ac:dyDescent="0.2">
      <c r="A280">
        <v>2017</v>
      </c>
      <c r="B280" t="s">
        <v>251</v>
      </c>
      <c r="C280" t="s">
        <v>192</v>
      </c>
      <c r="D280">
        <v>63924</v>
      </c>
      <c r="E280">
        <v>56087.940108892923</v>
      </c>
      <c r="F280">
        <v>0</v>
      </c>
      <c r="G280">
        <v>0</v>
      </c>
      <c r="H280">
        <v>56087.940108892923</v>
      </c>
      <c r="I280">
        <f t="shared" si="10"/>
        <v>0</v>
      </c>
    </row>
    <row r="281" spans="1:9" x14ac:dyDescent="0.2">
      <c r="A281">
        <v>2017</v>
      </c>
      <c r="B281" t="s">
        <v>252</v>
      </c>
      <c r="C281" t="s">
        <v>191</v>
      </c>
      <c r="D281">
        <v>13636</v>
      </c>
      <c r="E281">
        <v>25419.437386569869</v>
      </c>
      <c r="F281">
        <v>16.52450090744102</v>
      </c>
      <c r="G281">
        <v>0</v>
      </c>
      <c r="H281">
        <v>25435.961887477319</v>
      </c>
      <c r="I281">
        <f t="shared" si="10"/>
        <v>0</v>
      </c>
    </row>
    <row r="282" spans="1:9" x14ac:dyDescent="0.2">
      <c r="A282">
        <v>2017</v>
      </c>
      <c r="B282" t="s">
        <v>253</v>
      </c>
      <c r="C282" t="s">
        <v>192</v>
      </c>
      <c r="D282">
        <v>468367</v>
      </c>
      <c r="E282">
        <v>398581.70598911057</v>
      </c>
      <c r="F282">
        <v>0</v>
      </c>
      <c r="G282">
        <v>376.00725952813059</v>
      </c>
      <c r="H282">
        <v>398957.71324863879</v>
      </c>
      <c r="I282">
        <f t="shared" si="10"/>
        <v>0</v>
      </c>
    </row>
    <row r="283" spans="1:9" x14ac:dyDescent="0.2">
      <c r="A283">
        <v>2017</v>
      </c>
      <c r="B283" t="s">
        <v>254</v>
      </c>
      <c r="C283" t="s">
        <v>191</v>
      </c>
      <c r="D283">
        <v>54715</v>
      </c>
      <c r="E283">
        <v>40943.629764065328</v>
      </c>
      <c r="F283">
        <v>0</v>
      </c>
      <c r="G283">
        <v>0</v>
      </c>
      <c r="H283">
        <v>40943.629764065328</v>
      </c>
      <c r="I283">
        <f t="shared" si="10"/>
        <v>0</v>
      </c>
    </row>
    <row r="284" spans="1:9" x14ac:dyDescent="0.2">
      <c r="A284">
        <v>2017</v>
      </c>
      <c r="B284" t="s">
        <v>255</v>
      </c>
      <c r="C284" t="s">
        <v>194</v>
      </c>
      <c r="D284">
        <v>848232</v>
      </c>
      <c r="E284">
        <v>836672.12341197825</v>
      </c>
      <c r="F284">
        <v>0</v>
      </c>
      <c r="G284">
        <v>334.16515426497273</v>
      </c>
      <c r="H284">
        <v>837006.28856624325</v>
      </c>
      <c r="I284">
        <f t="shared" si="10"/>
        <v>0</v>
      </c>
    </row>
    <row r="285" spans="1:9" x14ac:dyDescent="0.2">
      <c r="A285">
        <v>2017</v>
      </c>
      <c r="B285" t="s">
        <v>256</v>
      </c>
      <c r="C285" t="s">
        <v>192</v>
      </c>
      <c r="D285">
        <v>217805</v>
      </c>
      <c r="E285">
        <v>171470.55353902001</v>
      </c>
      <c r="F285">
        <v>2503.8838475499092</v>
      </c>
      <c r="G285">
        <v>273.11252268602539</v>
      </c>
      <c r="H285">
        <v>174247.5499092559</v>
      </c>
      <c r="I285">
        <f t="shared" si="10"/>
        <v>0</v>
      </c>
    </row>
    <row r="286" spans="1:9" x14ac:dyDescent="0.2">
      <c r="A286">
        <v>2017</v>
      </c>
      <c r="B286" t="s">
        <v>257</v>
      </c>
      <c r="C286" t="s">
        <v>192</v>
      </c>
      <c r="D286">
        <v>75901</v>
      </c>
      <c r="E286">
        <v>155486.60617059891</v>
      </c>
      <c r="F286">
        <v>0</v>
      </c>
      <c r="G286">
        <v>1.3793103448275861</v>
      </c>
      <c r="H286">
        <v>155487.98548094369</v>
      </c>
      <c r="I286">
        <f t="shared" si="10"/>
        <v>0</v>
      </c>
    </row>
    <row r="287" spans="1:9" x14ac:dyDescent="0.2">
      <c r="A287">
        <v>2016</v>
      </c>
      <c r="B287" t="s">
        <v>201</v>
      </c>
      <c r="C287" t="s">
        <v>190</v>
      </c>
      <c r="D287">
        <v>1631230</v>
      </c>
      <c r="E287">
        <v>1078438.1941923769</v>
      </c>
      <c r="F287">
        <v>0</v>
      </c>
      <c r="G287">
        <v>3892.568058076225</v>
      </c>
      <c r="H287">
        <v>1082330.7622504539</v>
      </c>
      <c r="I287">
        <f t="shared" si="10"/>
        <v>0</v>
      </c>
    </row>
    <row r="288" spans="1:9" x14ac:dyDescent="0.2">
      <c r="A288">
        <v>2016</v>
      </c>
      <c r="B288" t="s">
        <v>202</v>
      </c>
      <c r="C288" t="s">
        <v>191</v>
      </c>
      <c r="D288">
        <v>1162</v>
      </c>
      <c r="E288">
        <v>681.09800362976409</v>
      </c>
      <c r="F288">
        <v>386.84210526315792</v>
      </c>
      <c r="G288">
        <v>0</v>
      </c>
      <c r="H288">
        <v>1067.9401088929219</v>
      </c>
      <c r="I288">
        <f t="shared" si="10"/>
        <v>0</v>
      </c>
    </row>
    <row r="289" spans="1:9" x14ac:dyDescent="0.2">
      <c r="A289">
        <v>2016</v>
      </c>
      <c r="B289" t="s">
        <v>203</v>
      </c>
      <c r="C289" t="s">
        <v>191</v>
      </c>
      <c r="D289">
        <v>36039</v>
      </c>
      <c r="E289">
        <v>28863.693284936478</v>
      </c>
      <c r="F289">
        <v>328.32123411978222</v>
      </c>
      <c r="G289">
        <v>0</v>
      </c>
      <c r="H289">
        <v>29192.014519056262</v>
      </c>
      <c r="I289">
        <f t="shared" si="10"/>
        <v>0</v>
      </c>
    </row>
    <row r="290" spans="1:9" x14ac:dyDescent="0.2">
      <c r="A290">
        <v>2016</v>
      </c>
      <c r="B290" t="s">
        <v>204</v>
      </c>
      <c r="C290" t="s">
        <v>192</v>
      </c>
      <c r="D290">
        <v>223986</v>
      </c>
      <c r="E290">
        <v>178523.30308529941</v>
      </c>
      <c r="F290">
        <v>1712.2504537205079</v>
      </c>
      <c r="G290">
        <v>38.212341197822141</v>
      </c>
      <c r="H290">
        <v>180273.7658802178</v>
      </c>
      <c r="I290">
        <f t="shared" si="10"/>
        <v>0</v>
      </c>
    </row>
    <row r="291" spans="1:9" x14ac:dyDescent="0.2">
      <c r="A291">
        <v>2016</v>
      </c>
      <c r="B291" t="s">
        <v>205</v>
      </c>
      <c r="C291" t="s">
        <v>191</v>
      </c>
      <c r="D291">
        <v>45244</v>
      </c>
      <c r="E291">
        <v>129542.5952813067</v>
      </c>
      <c r="F291">
        <v>0</v>
      </c>
      <c r="G291">
        <v>0</v>
      </c>
      <c r="H291">
        <v>129542.5952813067</v>
      </c>
      <c r="I291">
        <f t="shared" si="10"/>
        <v>0</v>
      </c>
    </row>
    <row r="292" spans="1:9" x14ac:dyDescent="0.2">
      <c r="A292">
        <v>2016</v>
      </c>
      <c r="B292" t="s">
        <v>206</v>
      </c>
      <c r="C292" t="s">
        <v>192</v>
      </c>
      <c r="D292">
        <v>21660</v>
      </c>
      <c r="E292">
        <v>21338.711433756798</v>
      </c>
      <c r="F292">
        <v>0</v>
      </c>
      <c r="G292">
        <v>0</v>
      </c>
      <c r="H292">
        <v>21338.711433756798</v>
      </c>
      <c r="I292">
        <f t="shared" si="10"/>
        <v>0</v>
      </c>
    </row>
    <row r="293" spans="1:9" x14ac:dyDescent="0.2">
      <c r="A293">
        <v>2016</v>
      </c>
      <c r="B293" t="s">
        <v>207</v>
      </c>
      <c r="C293" t="s">
        <v>190</v>
      </c>
      <c r="D293">
        <v>1127634</v>
      </c>
      <c r="E293">
        <v>696591.69691470056</v>
      </c>
      <c r="F293">
        <v>0</v>
      </c>
      <c r="G293">
        <v>1811.923774954628</v>
      </c>
      <c r="H293">
        <v>698403.62068965519</v>
      </c>
      <c r="I293">
        <f t="shared" si="10"/>
        <v>0</v>
      </c>
    </row>
    <row r="294" spans="1:9" x14ac:dyDescent="0.2">
      <c r="A294">
        <v>2016</v>
      </c>
      <c r="B294" t="s">
        <v>208</v>
      </c>
      <c r="C294" t="s">
        <v>193</v>
      </c>
      <c r="D294">
        <v>26682</v>
      </c>
      <c r="E294">
        <v>66.642468239564423</v>
      </c>
      <c r="F294">
        <v>16479.745916515429</v>
      </c>
      <c r="G294">
        <v>0</v>
      </c>
      <c r="H294">
        <v>16546.388384754991</v>
      </c>
      <c r="I294">
        <f t="shared" si="10"/>
        <v>0</v>
      </c>
    </row>
    <row r="295" spans="1:9" x14ac:dyDescent="0.2">
      <c r="A295">
        <v>2016</v>
      </c>
      <c r="B295" t="s">
        <v>209</v>
      </c>
      <c r="C295" t="s">
        <v>191</v>
      </c>
      <c r="D295">
        <v>183586</v>
      </c>
      <c r="E295">
        <v>99757.30490018148</v>
      </c>
      <c r="F295">
        <v>37598.348457350257</v>
      </c>
      <c r="G295">
        <v>0</v>
      </c>
      <c r="H295">
        <v>137355.65335753179</v>
      </c>
      <c r="I295">
        <f t="shared" si="10"/>
        <v>0</v>
      </c>
    </row>
    <row r="296" spans="1:9" x14ac:dyDescent="0.2">
      <c r="A296">
        <v>2016</v>
      </c>
      <c r="B296" t="s">
        <v>210</v>
      </c>
      <c r="C296" t="s">
        <v>192</v>
      </c>
      <c r="D296">
        <v>983722</v>
      </c>
      <c r="E296">
        <v>758408.01270417415</v>
      </c>
      <c r="F296">
        <v>0</v>
      </c>
      <c r="G296">
        <v>524.68239564428313</v>
      </c>
      <c r="H296">
        <v>758932.6950998184</v>
      </c>
      <c r="I296">
        <f t="shared" si="10"/>
        <v>0</v>
      </c>
    </row>
    <row r="297" spans="1:9" x14ac:dyDescent="0.2">
      <c r="A297">
        <v>2016</v>
      </c>
      <c r="B297" t="s">
        <v>211</v>
      </c>
      <c r="C297" t="s">
        <v>192</v>
      </c>
      <c r="D297">
        <v>28175</v>
      </c>
      <c r="E297">
        <v>19713.58439201452</v>
      </c>
      <c r="F297">
        <v>0</v>
      </c>
      <c r="G297">
        <v>30.753176043557168</v>
      </c>
      <c r="H297">
        <v>19744.337568058068</v>
      </c>
      <c r="I297">
        <f t="shared" si="10"/>
        <v>0</v>
      </c>
    </row>
    <row r="298" spans="1:9" x14ac:dyDescent="0.2">
      <c r="A298">
        <v>2016</v>
      </c>
      <c r="B298" t="s">
        <v>212</v>
      </c>
      <c r="C298" t="s">
        <v>193</v>
      </c>
      <c r="D298">
        <v>134819</v>
      </c>
      <c r="E298">
        <v>65787.794918330299</v>
      </c>
      <c r="F298">
        <v>25252.53176043557</v>
      </c>
      <c r="G298">
        <v>2.5226860254083481</v>
      </c>
      <c r="H298">
        <v>91042.849364791269</v>
      </c>
      <c r="I298">
        <f t="shared" si="10"/>
        <v>0</v>
      </c>
    </row>
    <row r="299" spans="1:9" x14ac:dyDescent="0.2">
      <c r="A299">
        <v>2016</v>
      </c>
      <c r="B299" t="s">
        <v>213</v>
      </c>
      <c r="C299" t="s">
        <v>194</v>
      </c>
      <c r="D299">
        <v>184843</v>
      </c>
      <c r="E299">
        <v>195928.40290381119</v>
      </c>
      <c r="F299">
        <v>30043.920145190561</v>
      </c>
      <c r="G299">
        <v>0</v>
      </c>
      <c r="H299">
        <v>225972.3230490018</v>
      </c>
      <c r="I299">
        <f t="shared" si="10"/>
        <v>0</v>
      </c>
    </row>
    <row r="300" spans="1:9" x14ac:dyDescent="0.2">
      <c r="A300">
        <v>2016</v>
      </c>
      <c r="B300" t="s">
        <v>214</v>
      </c>
      <c r="C300" t="s">
        <v>191</v>
      </c>
      <c r="D300">
        <v>18633</v>
      </c>
      <c r="E300">
        <v>17819.319419237749</v>
      </c>
      <c r="F300">
        <v>866.98729582577118</v>
      </c>
      <c r="G300">
        <v>0</v>
      </c>
      <c r="H300">
        <v>18686.306715063522</v>
      </c>
      <c r="I300">
        <f t="shared" si="10"/>
        <v>0</v>
      </c>
    </row>
    <row r="301" spans="1:9" x14ac:dyDescent="0.2">
      <c r="A301">
        <v>2016</v>
      </c>
      <c r="B301" t="s">
        <v>215</v>
      </c>
      <c r="C301" t="s">
        <v>192</v>
      </c>
      <c r="D301">
        <v>882395</v>
      </c>
      <c r="E301">
        <v>851600.14519056259</v>
      </c>
      <c r="F301">
        <v>0</v>
      </c>
      <c r="G301">
        <v>2123.7295825771321</v>
      </c>
      <c r="H301">
        <v>853723.87477313972</v>
      </c>
      <c r="I301">
        <f t="shared" si="10"/>
        <v>0</v>
      </c>
    </row>
    <row r="302" spans="1:9" x14ac:dyDescent="0.2">
      <c r="A302">
        <v>2016</v>
      </c>
      <c r="B302" t="s">
        <v>216</v>
      </c>
      <c r="C302" t="s">
        <v>192</v>
      </c>
      <c r="D302">
        <v>149042</v>
      </c>
      <c r="E302">
        <v>90973.911070780392</v>
      </c>
      <c r="F302">
        <v>0</v>
      </c>
      <c r="G302">
        <v>45.916515426497277</v>
      </c>
      <c r="H302">
        <v>91019.827586206884</v>
      </c>
      <c r="I302">
        <f t="shared" si="10"/>
        <v>0</v>
      </c>
    </row>
    <row r="303" spans="1:9" x14ac:dyDescent="0.2">
      <c r="A303">
        <v>2016</v>
      </c>
      <c r="B303" t="s">
        <v>217</v>
      </c>
      <c r="C303" t="s">
        <v>193</v>
      </c>
      <c r="D303">
        <v>64550</v>
      </c>
      <c r="E303">
        <v>120976.4156079855</v>
      </c>
      <c r="F303">
        <v>0</v>
      </c>
      <c r="G303">
        <v>0</v>
      </c>
      <c r="H303">
        <v>120976.4156079855</v>
      </c>
      <c r="I303">
        <f t="shared" si="10"/>
        <v>0</v>
      </c>
    </row>
    <row r="304" spans="1:9" x14ac:dyDescent="0.2">
      <c r="A304">
        <v>2016</v>
      </c>
      <c r="B304" t="s">
        <v>218</v>
      </c>
      <c r="C304" t="s">
        <v>191</v>
      </c>
      <c r="D304">
        <v>29999</v>
      </c>
      <c r="E304">
        <v>18036.13430127042</v>
      </c>
      <c r="F304">
        <v>0</v>
      </c>
      <c r="G304">
        <v>0</v>
      </c>
      <c r="H304">
        <v>18036.13430127042</v>
      </c>
      <c r="I304">
        <f t="shared" si="10"/>
        <v>0</v>
      </c>
    </row>
    <row r="305" spans="1:9" x14ac:dyDescent="0.2">
      <c r="A305">
        <v>2016</v>
      </c>
      <c r="B305" t="s">
        <v>219</v>
      </c>
      <c r="C305" t="s">
        <v>194</v>
      </c>
      <c r="D305">
        <v>10150386</v>
      </c>
      <c r="E305">
        <v>8734287.0961887483</v>
      </c>
      <c r="F305">
        <v>0</v>
      </c>
      <c r="G305">
        <v>429773.10344827583</v>
      </c>
      <c r="H305">
        <v>9164060.1996370237</v>
      </c>
      <c r="I305">
        <f t="shared" si="10"/>
        <v>0</v>
      </c>
    </row>
    <row r="306" spans="1:9" x14ac:dyDescent="0.2">
      <c r="A306">
        <v>2016</v>
      </c>
      <c r="B306" t="s">
        <v>220</v>
      </c>
      <c r="C306" t="s">
        <v>192</v>
      </c>
      <c r="D306">
        <v>154373</v>
      </c>
      <c r="E306">
        <v>125661.7513611615</v>
      </c>
      <c r="F306">
        <v>0</v>
      </c>
      <c r="G306">
        <v>539.70961887477313</v>
      </c>
      <c r="H306">
        <v>126201.4609800363</v>
      </c>
      <c r="I306">
        <f t="shared" si="10"/>
        <v>0</v>
      </c>
    </row>
    <row r="307" spans="1:9" x14ac:dyDescent="0.2">
      <c r="A307">
        <v>2016</v>
      </c>
      <c r="B307" t="s">
        <v>221</v>
      </c>
      <c r="C307" t="s">
        <v>190</v>
      </c>
      <c r="D307">
        <v>263130</v>
      </c>
      <c r="E307">
        <v>202423.9564428312</v>
      </c>
      <c r="F307">
        <v>370.01814882032659</v>
      </c>
      <c r="G307">
        <v>2.2686025408348449</v>
      </c>
      <c r="H307">
        <v>202796.24319419239</v>
      </c>
      <c r="I307">
        <f t="shared" si="10"/>
        <v>0</v>
      </c>
    </row>
    <row r="308" spans="1:9" x14ac:dyDescent="0.2">
      <c r="A308">
        <v>2016</v>
      </c>
      <c r="B308" t="s">
        <v>222</v>
      </c>
      <c r="C308" t="s">
        <v>191</v>
      </c>
      <c r="D308">
        <v>18167</v>
      </c>
      <c r="E308">
        <v>13061.869328493651</v>
      </c>
      <c r="F308">
        <v>665.41742286751355</v>
      </c>
      <c r="G308">
        <v>0</v>
      </c>
      <c r="H308">
        <v>13727.28675136116</v>
      </c>
      <c r="I308">
        <f t="shared" si="10"/>
        <v>0</v>
      </c>
    </row>
    <row r="309" spans="1:9" x14ac:dyDescent="0.2">
      <c r="A309">
        <v>2016</v>
      </c>
      <c r="B309" t="s">
        <v>223</v>
      </c>
      <c r="C309" t="s">
        <v>193</v>
      </c>
      <c r="D309">
        <v>88442</v>
      </c>
      <c r="E309">
        <v>56599.056261343008</v>
      </c>
      <c r="F309">
        <v>0</v>
      </c>
      <c r="G309">
        <v>0</v>
      </c>
      <c r="H309">
        <v>56599.056261343008</v>
      </c>
      <c r="I309">
        <f t="shared" si="10"/>
        <v>0</v>
      </c>
    </row>
    <row r="310" spans="1:9" x14ac:dyDescent="0.2">
      <c r="A310">
        <v>2016</v>
      </c>
      <c r="B310" t="s">
        <v>224</v>
      </c>
      <c r="C310" t="s">
        <v>192</v>
      </c>
      <c r="D310">
        <v>270332</v>
      </c>
      <c r="E310">
        <v>226349.59165154261</v>
      </c>
      <c r="F310">
        <v>0</v>
      </c>
      <c r="G310">
        <v>392.64065335753168</v>
      </c>
      <c r="H310">
        <v>226742.23230490019</v>
      </c>
      <c r="I310">
        <f t="shared" si="10"/>
        <v>0</v>
      </c>
    </row>
    <row r="311" spans="1:9" x14ac:dyDescent="0.2">
      <c r="A311">
        <v>2016</v>
      </c>
      <c r="B311" t="s">
        <v>225</v>
      </c>
      <c r="C311" t="s">
        <v>191</v>
      </c>
      <c r="D311">
        <v>9626</v>
      </c>
      <c r="E311">
        <v>4.7731397459165148</v>
      </c>
      <c r="F311">
        <v>4792.5317604355714</v>
      </c>
      <c r="G311">
        <v>14.51905626134301</v>
      </c>
      <c r="H311">
        <v>4811.8239564428313</v>
      </c>
      <c r="I311">
        <f t="shared" si="10"/>
        <v>0</v>
      </c>
    </row>
    <row r="312" spans="1:9" x14ac:dyDescent="0.2">
      <c r="A312">
        <v>2016</v>
      </c>
      <c r="B312" t="s">
        <v>226</v>
      </c>
      <c r="C312" t="s">
        <v>191</v>
      </c>
      <c r="D312">
        <v>13556</v>
      </c>
      <c r="E312">
        <v>20166.77858439201</v>
      </c>
      <c r="F312">
        <v>1075.73502722323</v>
      </c>
      <c r="G312">
        <v>0</v>
      </c>
      <c r="H312">
        <v>21242.513611615239</v>
      </c>
      <c r="I312">
        <f t="shared" si="10"/>
        <v>0</v>
      </c>
    </row>
    <row r="313" spans="1:9" x14ac:dyDescent="0.2">
      <c r="A313">
        <v>2016</v>
      </c>
      <c r="B313" t="s">
        <v>227</v>
      </c>
      <c r="C313" t="s">
        <v>193</v>
      </c>
      <c r="D313">
        <v>435185</v>
      </c>
      <c r="E313">
        <v>368461.92377495457</v>
      </c>
      <c r="F313">
        <v>0</v>
      </c>
      <c r="G313">
        <v>2.3411978221415608</v>
      </c>
      <c r="H313">
        <v>368464.2649727767</v>
      </c>
      <c r="I313">
        <f t="shared" si="10"/>
        <v>0</v>
      </c>
    </row>
    <row r="314" spans="1:9" x14ac:dyDescent="0.2">
      <c r="A314">
        <v>2016</v>
      </c>
      <c r="B314" t="s">
        <v>228</v>
      </c>
      <c r="C314" t="s">
        <v>190</v>
      </c>
      <c r="D314">
        <v>141530</v>
      </c>
      <c r="E314">
        <v>117374.1742286751</v>
      </c>
      <c r="F314">
        <v>0</v>
      </c>
      <c r="G314">
        <v>193.03085299455529</v>
      </c>
      <c r="H314">
        <v>117567.2050816697</v>
      </c>
      <c r="I314">
        <f t="shared" si="10"/>
        <v>0</v>
      </c>
    </row>
    <row r="315" spans="1:9" x14ac:dyDescent="0.2">
      <c r="A315">
        <v>2016</v>
      </c>
      <c r="B315" t="s">
        <v>229</v>
      </c>
      <c r="C315" t="s">
        <v>191</v>
      </c>
      <c r="D315">
        <v>98149</v>
      </c>
      <c r="E315">
        <v>3950.6715063520869</v>
      </c>
      <c r="F315">
        <v>61171.905626134299</v>
      </c>
      <c r="G315">
        <v>0.98911070780399268</v>
      </c>
      <c r="H315">
        <v>65123.566243194196</v>
      </c>
      <c r="I315">
        <f t="shared" si="10"/>
        <v>0</v>
      </c>
    </row>
    <row r="316" spans="1:9" x14ac:dyDescent="0.2">
      <c r="A316">
        <v>2016</v>
      </c>
      <c r="B316" t="s">
        <v>230</v>
      </c>
      <c r="C316" t="s">
        <v>194</v>
      </c>
      <c r="D316">
        <v>3160401</v>
      </c>
      <c r="E316">
        <v>2801416.6787658799</v>
      </c>
      <c r="F316">
        <v>0</v>
      </c>
      <c r="G316">
        <v>40191.134301270409</v>
      </c>
      <c r="H316">
        <v>2841607.8130671498</v>
      </c>
      <c r="I316">
        <f t="shared" si="10"/>
        <v>0</v>
      </c>
    </row>
    <row r="317" spans="1:9" x14ac:dyDescent="0.2">
      <c r="A317">
        <v>2016</v>
      </c>
      <c r="B317" t="s">
        <v>231</v>
      </c>
      <c r="C317" t="s">
        <v>192</v>
      </c>
      <c r="D317">
        <v>376307</v>
      </c>
      <c r="E317">
        <v>241767.55898366601</v>
      </c>
      <c r="F317">
        <v>31274.927404718688</v>
      </c>
      <c r="G317">
        <v>505.66243194192373</v>
      </c>
      <c r="H317">
        <v>273548.14882032672</v>
      </c>
      <c r="I317">
        <f t="shared" si="10"/>
        <v>0</v>
      </c>
    </row>
    <row r="318" spans="1:9" x14ac:dyDescent="0.2">
      <c r="A318">
        <v>2016</v>
      </c>
      <c r="B318" t="s">
        <v>232</v>
      </c>
      <c r="C318" t="s">
        <v>191</v>
      </c>
      <c r="D318">
        <v>18118</v>
      </c>
      <c r="E318">
        <v>157.68602540834851</v>
      </c>
      <c r="F318">
        <v>18514.074410163339</v>
      </c>
      <c r="G318">
        <v>0</v>
      </c>
      <c r="H318">
        <v>18671.760435571679</v>
      </c>
      <c r="I318">
        <f t="shared" si="10"/>
        <v>0</v>
      </c>
    </row>
    <row r="319" spans="1:9" x14ac:dyDescent="0.2">
      <c r="A319">
        <v>2016</v>
      </c>
      <c r="B319" t="s">
        <v>233</v>
      </c>
      <c r="C319" t="s">
        <v>194</v>
      </c>
      <c r="D319">
        <v>2342612</v>
      </c>
      <c r="E319">
        <v>1958846.10707804</v>
      </c>
      <c r="F319">
        <v>0</v>
      </c>
      <c r="G319">
        <v>4239.2286751361162</v>
      </c>
      <c r="H319">
        <v>1963085.3357531759</v>
      </c>
      <c r="I319">
        <f t="shared" si="10"/>
        <v>0</v>
      </c>
    </row>
    <row r="320" spans="1:9" x14ac:dyDescent="0.2">
      <c r="A320">
        <v>2016</v>
      </c>
      <c r="B320" t="s">
        <v>234</v>
      </c>
      <c r="C320" t="s">
        <v>192</v>
      </c>
      <c r="D320">
        <v>1495620</v>
      </c>
      <c r="E320">
        <v>1094033.049001815</v>
      </c>
      <c r="F320">
        <v>72409.646098003621</v>
      </c>
      <c r="G320">
        <v>274.86388384754991</v>
      </c>
      <c r="H320">
        <v>1166717.5589836659</v>
      </c>
      <c r="I320">
        <f t="shared" si="10"/>
        <v>0</v>
      </c>
    </row>
    <row r="321" spans="1:9" x14ac:dyDescent="0.2">
      <c r="A321">
        <v>2016</v>
      </c>
      <c r="B321" t="s">
        <v>235</v>
      </c>
      <c r="C321" t="s">
        <v>193</v>
      </c>
      <c r="D321">
        <v>58710</v>
      </c>
      <c r="E321">
        <v>67581.89655172413</v>
      </c>
      <c r="F321">
        <v>0</v>
      </c>
      <c r="G321">
        <v>6.3883847549909252</v>
      </c>
      <c r="H321">
        <v>67588.284936479118</v>
      </c>
      <c r="I321">
        <f t="shared" si="10"/>
        <v>0</v>
      </c>
    </row>
    <row r="322" spans="1:9" x14ac:dyDescent="0.2">
      <c r="A322">
        <v>2016</v>
      </c>
      <c r="B322" t="s">
        <v>236</v>
      </c>
      <c r="C322" t="s">
        <v>194</v>
      </c>
      <c r="D322">
        <v>2122579</v>
      </c>
      <c r="E322">
        <v>1568354.3738656989</v>
      </c>
      <c r="F322">
        <v>5414.3194192377487</v>
      </c>
      <c r="G322">
        <v>2806.6061705989109</v>
      </c>
      <c r="H322">
        <v>1576575.2994555349</v>
      </c>
      <c r="I322">
        <f t="shared" si="10"/>
        <v>0</v>
      </c>
    </row>
    <row r="323" spans="1:9" x14ac:dyDescent="0.2">
      <c r="A323">
        <v>2016</v>
      </c>
      <c r="B323" t="s">
        <v>237</v>
      </c>
      <c r="C323" t="s">
        <v>194</v>
      </c>
      <c r="D323">
        <v>3283009</v>
      </c>
      <c r="E323">
        <v>3010177.7223230489</v>
      </c>
      <c r="F323">
        <v>212.65880217785841</v>
      </c>
      <c r="G323">
        <v>2425.3901996370241</v>
      </c>
      <c r="H323">
        <v>3012815.7713248641</v>
      </c>
      <c r="I323">
        <f t="shared" ref="I323:I386" si="11">SUM(E323:G323)-H323</f>
        <v>0</v>
      </c>
    </row>
    <row r="324" spans="1:9" x14ac:dyDescent="0.2">
      <c r="A324">
        <v>2016</v>
      </c>
      <c r="B324" t="s">
        <v>238</v>
      </c>
      <c r="C324" t="s">
        <v>190</v>
      </c>
      <c r="D324">
        <v>871613</v>
      </c>
      <c r="E324">
        <v>544674.67332123406</v>
      </c>
      <c r="F324">
        <v>0</v>
      </c>
      <c r="G324">
        <v>199.22867513611621</v>
      </c>
      <c r="H324">
        <v>544873.90199637017</v>
      </c>
      <c r="I324">
        <f t="shared" si="11"/>
        <v>0</v>
      </c>
    </row>
    <row r="325" spans="1:9" x14ac:dyDescent="0.2">
      <c r="A325">
        <v>2016</v>
      </c>
      <c r="B325" t="s">
        <v>239</v>
      </c>
      <c r="C325" t="s">
        <v>192</v>
      </c>
      <c r="D325">
        <v>733728</v>
      </c>
      <c r="E325">
        <v>676995.09981851175</v>
      </c>
      <c r="F325">
        <v>9.3557168784029034</v>
      </c>
      <c r="G325">
        <v>3877.5771324863881</v>
      </c>
      <c r="H325">
        <v>680882.03266787657</v>
      </c>
      <c r="I325">
        <f t="shared" si="11"/>
        <v>0</v>
      </c>
    </row>
    <row r="326" spans="1:9" x14ac:dyDescent="0.2">
      <c r="A326">
        <v>2016</v>
      </c>
      <c r="B326" t="s">
        <v>240</v>
      </c>
      <c r="C326" t="s">
        <v>193</v>
      </c>
      <c r="D326">
        <v>277704</v>
      </c>
      <c r="E326">
        <v>271971.99637023592</v>
      </c>
      <c r="F326">
        <v>0</v>
      </c>
      <c r="G326">
        <v>0</v>
      </c>
      <c r="H326">
        <v>271971.99637023592</v>
      </c>
      <c r="I326">
        <f t="shared" si="11"/>
        <v>0</v>
      </c>
    </row>
    <row r="327" spans="1:9" x14ac:dyDescent="0.2">
      <c r="A327">
        <v>2016</v>
      </c>
      <c r="B327" t="s">
        <v>241</v>
      </c>
      <c r="C327" t="s">
        <v>190</v>
      </c>
      <c r="D327">
        <v>767099</v>
      </c>
      <c r="E327">
        <v>541806.64246823953</v>
      </c>
      <c r="F327">
        <v>0</v>
      </c>
      <c r="G327">
        <v>128.55716878402899</v>
      </c>
      <c r="H327">
        <v>541935.19963702362</v>
      </c>
      <c r="I327">
        <f t="shared" si="11"/>
        <v>0</v>
      </c>
    </row>
    <row r="328" spans="1:9" x14ac:dyDescent="0.2">
      <c r="A328">
        <v>2016</v>
      </c>
      <c r="B328" t="s">
        <v>242</v>
      </c>
      <c r="C328" t="s">
        <v>193</v>
      </c>
      <c r="D328">
        <v>445341</v>
      </c>
      <c r="E328">
        <v>377228.38475499093</v>
      </c>
      <c r="F328">
        <v>0</v>
      </c>
      <c r="G328">
        <v>0</v>
      </c>
      <c r="H328">
        <v>377228.38475499093</v>
      </c>
      <c r="I328">
        <f t="shared" si="11"/>
        <v>0</v>
      </c>
    </row>
    <row r="329" spans="1:9" x14ac:dyDescent="0.2">
      <c r="A329">
        <v>2016</v>
      </c>
      <c r="B329" t="s">
        <v>243</v>
      </c>
      <c r="C329" t="s">
        <v>190</v>
      </c>
      <c r="D329">
        <v>1928438</v>
      </c>
      <c r="E329">
        <v>1239762.4773139739</v>
      </c>
      <c r="F329">
        <v>0</v>
      </c>
      <c r="G329">
        <v>3320.2813067150628</v>
      </c>
      <c r="H329">
        <v>1243082.7586206889</v>
      </c>
      <c r="I329">
        <f t="shared" si="11"/>
        <v>0</v>
      </c>
    </row>
    <row r="330" spans="1:9" x14ac:dyDescent="0.2">
      <c r="A330">
        <v>2016</v>
      </c>
      <c r="B330" t="s">
        <v>244</v>
      </c>
      <c r="C330" t="s">
        <v>193</v>
      </c>
      <c r="D330">
        <v>275101</v>
      </c>
      <c r="E330">
        <v>191464.40108892921</v>
      </c>
      <c r="F330">
        <v>0</v>
      </c>
      <c r="G330">
        <v>1.261343012704174</v>
      </c>
      <c r="H330">
        <v>191465.66243194189</v>
      </c>
      <c r="I330">
        <f t="shared" si="11"/>
        <v>0</v>
      </c>
    </row>
    <row r="331" spans="1:9" x14ac:dyDescent="0.2">
      <c r="A331">
        <v>2016</v>
      </c>
      <c r="B331" t="s">
        <v>245</v>
      </c>
      <c r="C331" t="s">
        <v>192</v>
      </c>
      <c r="D331">
        <v>177785</v>
      </c>
      <c r="E331">
        <v>160922.54083484571</v>
      </c>
      <c r="F331">
        <v>424.40108892921961</v>
      </c>
      <c r="G331">
        <v>0</v>
      </c>
      <c r="H331">
        <v>161346.94192377501</v>
      </c>
      <c r="I331">
        <f t="shared" si="11"/>
        <v>0</v>
      </c>
    </row>
    <row r="332" spans="1:9" x14ac:dyDescent="0.2">
      <c r="A332">
        <v>2016</v>
      </c>
      <c r="B332" t="s">
        <v>246</v>
      </c>
      <c r="C332" t="s">
        <v>191</v>
      </c>
      <c r="D332">
        <v>3201</v>
      </c>
      <c r="E332">
        <v>2427.2323049001811</v>
      </c>
      <c r="F332">
        <v>189.9183303085299</v>
      </c>
      <c r="G332">
        <v>0</v>
      </c>
      <c r="H332">
        <v>2617.1506352087108</v>
      </c>
      <c r="I332">
        <f t="shared" si="11"/>
        <v>0</v>
      </c>
    </row>
    <row r="333" spans="1:9" x14ac:dyDescent="0.2">
      <c r="A333">
        <v>2016</v>
      </c>
      <c r="B333" t="s">
        <v>247</v>
      </c>
      <c r="C333" t="s">
        <v>191</v>
      </c>
      <c r="D333">
        <v>44704</v>
      </c>
      <c r="E333">
        <v>304.31941923774951</v>
      </c>
      <c r="F333">
        <v>33657.295825771318</v>
      </c>
      <c r="G333">
        <v>0</v>
      </c>
      <c r="H333">
        <v>33961.615245009067</v>
      </c>
      <c r="I333">
        <f t="shared" si="11"/>
        <v>0</v>
      </c>
    </row>
    <row r="334" spans="1:9" x14ac:dyDescent="0.2">
      <c r="A334">
        <v>2016</v>
      </c>
      <c r="B334" t="s">
        <v>248</v>
      </c>
      <c r="C334" t="s">
        <v>190</v>
      </c>
      <c r="D334">
        <v>430315</v>
      </c>
      <c r="E334">
        <v>390751.87840290379</v>
      </c>
      <c r="F334">
        <v>0</v>
      </c>
      <c r="G334">
        <v>94.655172413793096</v>
      </c>
      <c r="H334">
        <v>390846.53357531759</v>
      </c>
      <c r="I334">
        <f t="shared" si="11"/>
        <v>0</v>
      </c>
    </row>
    <row r="335" spans="1:9" x14ac:dyDescent="0.2">
      <c r="A335">
        <v>2016</v>
      </c>
      <c r="B335" t="s">
        <v>249</v>
      </c>
      <c r="C335" t="s">
        <v>190</v>
      </c>
      <c r="D335">
        <v>502338</v>
      </c>
      <c r="E335">
        <v>387797.5680580762</v>
      </c>
      <c r="F335">
        <v>0</v>
      </c>
      <c r="G335">
        <v>23.675136116152451</v>
      </c>
      <c r="H335">
        <v>387821.24319419242</v>
      </c>
      <c r="I335">
        <f t="shared" si="11"/>
        <v>0</v>
      </c>
    </row>
    <row r="336" spans="1:9" x14ac:dyDescent="0.2">
      <c r="A336">
        <v>2016</v>
      </c>
      <c r="B336" t="s">
        <v>250</v>
      </c>
      <c r="C336" t="s">
        <v>192</v>
      </c>
      <c r="D336">
        <v>539252</v>
      </c>
      <c r="E336">
        <v>308905.2450090744</v>
      </c>
      <c r="F336">
        <v>0</v>
      </c>
      <c r="G336">
        <v>226965.68965517241</v>
      </c>
      <c r="H336">
        <v>535870.93466424686</v>
      </c>
      <c r="I336">
        <f t="shared" si="11"/>
        <v>0</v>
      </c>
    </row>
    <row r="337" spans="1:9" x14ac:dyDescent="0.2">
      <c r="A337">
        <v>2016</v>
      </c>
      <c r="B337" t="s">
        <v>251</v>
      </c>
      <c r="C337" t="s">
        <v>192</v>
      </c>
      <c r="D337">
        <v>63694</v>
      </c>
      <c r="E337">
        <v>55786.034482758623</v>
      </c>
      <c r="F337">
        <v>0</v>
      </c>
      <c r="G337">
        <v>0</v>
      </c>
      <c r="H337">
        <v>55786.034482758623</v>
      </c>
      <c r="I337">
        <f t="shared" si="11"/>
        <v>0</v>
      </c>
    </row>
    <row r="338" spans="1:9" x14ac:dyDescent="0.2">
      <c r="A338">
        <v>2016</v>
      </c>
      <c r="B338" t="s">
        <v>252</v>
      </c>
      <c r="C338" t="s">
        <v>191</v>
      </c>
      <c r="D338">
        <v>13650</v>
      </c>
      <c r="E338">
        <v>8848.9019963702358</v>
      </c>
      <c r="F338">
        <v>0</v>
      </c>
      <c r="G338">
        <v>0</v>
      </c>
      <c r="H338">
        <v>8848.9019963702358</v>
      </c>
      <c r="I338">
        <f t="shared" si="11"/>
        <v>0</v>
      </c>
    </row>
    <row r="339" spans="1:9" x14ac:dyDescent="0.2">
      <c r="A339">
        <v>2016</v>
      </c>
      <c r="B339" t="s">
        <v>253</v>
      </c>
      <c r="C339" t="s">
        <v>192</v>
      </c>
      <c r="D339">
        <v>465328</v>
      </c>
      <c r="E339">
        <v>340197.9128856624</v>
      </c>
      <c r="F339">
        <v>0</v>
      </c>
      <c r="G339">
        <v>397.05989110707799</v>
      </c>
      <c r="H339">
        <v>340594.97277676949</v>
      </c>
      <c r="I339">
        <f t="shared" si="11"/>
        <v>0</v>
      </c>
    </row>
    <row r="340" spans="1:9" x14ac:dyDescent="0.2">
      <c r="A340">
        <v>2016</v>
      </c>
      <c r="B340" t="s">
        <v>254</v>
      </c>
      <c r="C340" t="s">
        <v>191</v>
      </c>
      <c r="D340">
        <v>54947</v>
      </c>
      <c r="E340">
        <v>38315.299455535387</v>
      </c>
      <c r="F340">
        <v>0</v>
      </c>
      <c r="G340">
        <v>2.2504537205081672</v>
      </c>
      <c r="H340">
        <v>38317.549909255897</v>
      </c>
      <c r="I340">
        <f t="shared" si="11"/>
        <v>0</v>
      </c>
    </row>
    <row r="341" spans="1:9" x14ac:dyDescent="0.2">
      <c r="A341">
        <v>2016</v>
      </c>
      <c r="B341" t="s">
        <v>255</v>
      </c>
      <c r="C341" t="s">
        <v>194</v>
      </c>
      <c r="D341">
        <v>849335</v>
      </c>
      <c r="E341">
        <v>786298.30308529933</v>
      </c>
      <c r="F341">
        <v>0</v>
      </c>
      <c r="G341">
        <v>315.19056261343007</v>
      </c>
      <c r="H341">
        <v>786613.49364791275</v>
      </c>
      <c r="I341">
        <f t="shared" si="11"/>
        <v>0</v>
      </c>
    </row>
    <row r="342" spans="1:9" x14ac:dyDescent="0.2">
      <c r="A342">
        <v>2016</v>
      </c>
      <c r="B342" t="s">
        <v>256</v>
      </c>
      <c r="C342" t="s">
        <v>192</v>
      </c>
      <c r="D342">
        <v>214884</v>
      </c>
      <c r="E342">
        <v>162106.3520871143</v>
      </c>
      <c r="F342">
        <v>3680.081669691469</v>
      </c>
      <c r="G342">
        <v>594.11070780399268</v>
      </c>
      <c r="H342">
        <v>166380.54446460979</v>
      </c>
      <c r="I342">
        <f t="shared" si="11"/>
        <v>0</v>
      </c>
    </row>
    <row r="343" spans="1:9" x14ac:dyDescent="0.2">
      <c r="A343">
        <v>2016</v>
      </c>
      <c r="B343" t="s">
        <v>257</v>
      </c>
      <c r="C343" t="s">
        <v>192</v>
      </c>
      <c r="D343">
        <v>74674</v>
      </c>
      <c r="E343">
        <v>123165.7531760436</v>
      </c>
      <c r="F343">
        <v>0</v>
      </c>
      <c r="G343">
        <v>1.433756805807622</v>
      </c>
      <c r="H343">
        <v>123167.18693284941</v>
      </c>
      <c r="I343">
        <f t="shared" si="11"/>
        <v>0</v>
      </c>
    </row>
    <row r="344" spans="1:9" x14ac:dyDescent="0.2">
      <c r="A344">
        <v>2015</v>
      </c>
      <c r="B344" t="s">
        <v>201</v>
      </c>
      <c r="C344" t="s">
        <v>190</v>
      </c>
      <c r="D344">
        <v>1613319</v>
      </c>
      <c r="E344">
        <v>1026121.524500907</v>
      </c>
      <c r="F344">
        <v>0</v>
      </c>
      <c r="G344">
        <v>1508.430127041742</v>
      </c>
      <c r="H344">
        <v>1027629.954627949</v>
      </c>
      <c r="I344">
        <f t="shared" si="11"/>
        <v>0</v>
      </c>
    </row>
    <row r="345" spans="1:9" x14ac:dyDescent="0.2">
      <c r="A345">
        <v>2015</v>
      </c>
      <c r="B345" t="s">
        <v>202</v>
      </c>
      <c r="C345" t="s">
        <v>191</v>
      </c>
      <c r="D345">
        <v>1162</v>
      </c>
      <c r="E345">
        <v>825.16333938294008</v>
      </c>
      <c r="F345">
        <v>396.09800362976398</v>
      </c>
      <c r="G345">
        <v>0</v>
      </c>
      <c r="H345">
        <v>1221.2613430127039</v>
      </c>
      <c r="I345">
        <f t="shared" si="11"/>
        <v>0</v>
      </c>
    </row>
    <row r="346" spans="1:9" x14ac:dyDescent="0.2">
      <c r="A346">
        <v>2015</v>
      </c>
      <c r="B346" t="s">
        <v>203</v>
      </c>
      <c r="C346" t="s">
        <v>191</v>
      </c>
      <c r="D346">
        <v>36111</v>
      </c>
      <c r="E346">
        <v>28348.774954627941</v>
      </c>
      <c r="F346">
        <v>0.95281306715063518</v>
      </c>
      <c r="G346">
        <v>2.903811252268603</v>
      </c>
      <c r="H346">
        <v>28352.631578947359</v>
      </c>
      <c r="I346">
        <f t="shared" si="11"/>
        <v>0</v>
      </c>
    </row>
    <row r="347" spans="1:9" x14ac:dyDescent="0.2">
      <c r="A347">
        <v>2015</v>
      </c>
      <c r="B347" t="s">
        <v>204</v>
      </c>
      <c r="C347" t="s">
        <v>192</v>
      </c>
      <c r="D347">
        <v>223920</v>
      </c>
      <c r="E347">
        <v>164639.40108892921</v>
      </c>
      <c r="F347">
        <v>1558.303085299455</v>
      </c>
      <c r="G347">
        <v>0</v>
      </c>
      <c r="H347">
        <v>166197.70417422871</v>
      </c>
      <c r="I347">
        <f t="shared" si="11"/>
        <v>0</v>
      </c>
    </row>
    <row r="348" spans="1:9" x14ac:dyDescent="0.2">
      <c r="A348">
        <v>2015</v>
      </c>
      <c r="B348" t="s">
        <v>205</v>
      </c>
      <c r="C348" t="s">
        <v>191</v>
      </c>
      <c r="D348">
        <v>45265</v>
      </c>
      <c r="E348">
        <v>51759.110707803993</v>
      </c>
      <c r="F348">
        <v>0</v>
      </c>
      <c r="G348">
        <v>0</v>
      </c>
      <c r="H348">
        <v>51759.110707803993</v>
      </c>
      <c r="I348">
        <f t="shared" si="11"/>
        <v>0</v>
      </c>
    </row>
    <row r="349" spans="1:9" x14ac:dyDescent="0.2">
      <c r="A349">
        <v>2015</v>
      </c>
      <c r="B349" t="s">
        <v>206</v>
      </c>
      <c r="C349" t="s">
        <v>192</v>
      </c>
      <c r="D349">
        <v>21445</v>
      </c>
      <c r="E349">
        <v>18681.69691470054</v>
      </c>
      <c r="F349">
        <v>0</v>
      </c>
      <c r="G349">
        <v>0</v>
      </c>
      <c r="H349">
        <v>18681.69691470054</v>
      </c>
      <c r="I349">
        <f t="shared" si="11"/>
        <v>0</v>
      </c>
    </row>
    <row r="350" spans="1:9" x14ac:dyDescent="0.2">
      <c r="A350">
        <v>2015</v>
      </c>
      <c r="B350" t="s">
        <v>207</v>
      </c>
      <c r="C350" t="s">
        <v>190</v>
      </c>
      <c r="D350">
        <v>1113221</v>
      </c>
      <c r="E350">
        <v>652585.46279491833</v>
      </c>
      <c r="F350">
        <v>0</v>
      </c>
      <c r="G350">
        <v>33.620689655172413</v>
      </c>
      <c r="H350">
        <v>652619.08348457352</v>
      </c>
      <c r="I350">
        <f t="shared" si="11"/>
        <v>0</v>
      </c>
    </row>
    <row r="351" spans="1:9" x14ac:dyDescent="0.2">
      <c r="A351">
        <v>2015</v>
      </c>
      <c r="B351" t="s">
        <v>208</v>
      </c>
      <c r="C351" t="s">
        <v>193</v>
      </c>
      <c r="D351">
        <v>26744</v>
      </c>
      <c r="E351">
        <v>42.949183303085292</v>
      </c>
      <c r="F351">
        <v>16061.705989110709</v>
      </c>
      <c r="G351">
        <v>0</v>
      </c>
      <c r="H351">
        <v>16104.65517241379</v>
      </c>
      <c r="I351">
        <f t="shared" si="11"/>
        <v>0</v>
      </c>
    </row>
    <row r="352" spans="1:9" x14ac:dyDescent="0.2">
      <c r="A352">
        <v>2015</v>
      </c>
      <c r="B352" t="s">
        <v>209</v>
      </c>
      <c r="C352" t="s">
        <v>191</v>
      </c>
      <c r="D352">
        <v>182530</v>
      </c>
      <c r="E352">
        <v>83199.573502722313</v>
      </c>
      <c r="F352">
        <v>36142.241379310341</v>
      </c>
      <c r="G352">
        <v>0</v>
      </c>
      <c r="H352">
        <v>119341.8148820327</v>
      </c>
      <c r="I352">
        <f t="shared" si="11"/>
        <v>0</v>
      </c>
    </row>
    <row r="353" spans="1:9" x14ac:dyDescent="0.2">
      <c r="A353">
        <v>2015</v>
      </c>
      <c r="B353" t="s">
        <v>210</v>
      </c>
      <c r="C353" t="s">
        <v>192</v>
      </c>
      <c r="D353">
        <v>975108</v>
      </c>
      <c r="E353">
        <v>694560.39927404723</v>
      </c>
      <c r="F353">
        <v>0</v>
      </c>
      <c r="G353">
        <v>86.896551724137922</v>
      </c>
      <c r="H353">
        <v>694647.29582577141</v>
      </c>
      <c r="I353">
        <f t="shared" si="11"/>
        <v>0</v>
      </c>
    </row>
    <row r="354" spans="1:9" x14ac:dyDescent="0.2">
      <c r="A354">
        <v>2015</v>
      </c>
      <c r="B354" t="s">
        <v>211</v>
      </c>
      <c r="C354" t="s">
        <v>192</v>
      </c>
      <c r="D354">
        <v>28347</v>
      </c>
      <c r="E354">
        <v>18183.411978221411</v>
      </c>
      <c r="F354">
        <v>0</v>
      </c>
      <c r="G354">
        <v>0</v>
      </c>
      <c r="H354">
        <v>18183.411978221411</v>
      </c>
      <c r="I354">
        <f t="shared" si="11"/>
        <v>0</v>
      </c>
    </row>
    <row r="355" spans="1:9" x14ac:dyDescent="0.2">
      <c r="A355">
        <v>2015</v>
      </c>
      <c r="B355" t="s">
        <v>212</v>
      </c>
      <c r="C355" t="s">
        <v>193</v>
      </c>
      <c r="D355">
        <v>134727</v>
      </c>
      <c r="E355">
        <v>55394.074410163332</v>
      </c>
      <c r="F355">
        <v>28415.58983666062</v>
      </c>
      <c r="G355">
        <v>0</v>
      </c>
      <c r="H355">
        <v>83809.664246823944</v>
      </c>
      <c r="I355">
        <f t="shared" si="11"/>
        <v>0</v>
      </c>
    </row>
    <row r="356" spans="1:9" x14ac:dyDescent="0.2">
      <c r="A356">
        <v>2015</v>
      </c>
      <c r="B356" t="s">
        <v>213</v>
      </c>
      <c r="C356" t="s">
        <v>194</v>
      </c>
      <c r="D356">
        <v>183856</v>
      </c>
      <c r="E356">
        <v>158579.1470054446</v>
      </c>
      <c r="F356">
        <v>0</v>
      </c>
      <c r="G356">
        <v>84.637023593466409</v>
      </c>
      <c r="H356">
        <v>158663.7840290381</v>
      </c>
      <c r="I356">
        <f t="shared" si="11"/>
        <v>0</v>
      </c>
    </row>
    <row r="357" spans="1:9" x14ac:dyDescent="0.2">
      <c r="A357">
        <v>2015</v>
      </c>
      <c r="B357" t="s">
        <v>214</v>
      </c>
      <c r="C357" t="s">
        <v>191</v>
      </c>
      <c r="D357">
        <v>18564</v>
      </c>
      <c r="E357">
        <v>15259.664246823961</v>
      </c>
      <c r="F357">
        <v>974.13793103448268</v>
      </c>
      <c r="G357">
        <v>0</v>
      </c>
      <c r="H357">
        <v>16233.802177858441</v>
      </c>
      <c r="I357">
        <f t="shared" si="11"/>
        <v>0</v>
      </c>
    </row>
    <row r="358" spans="1:9" x14ac:dyDescent="0.2">
      <c r="A358">
        <v>2015</v>
      </c>
      <c r="B358" t="s">
        <v>215</v>
      </c>
      <c r="C358" t="s">
        <v>192</v>
      </c>
      <c r="D358">
        <v>878038</v>
      </c>
      <c r="E358">
        <v>779376.57894736831</v>
      </c>
      <c r="F358">
        <v>0</v>
      </c>
      <c r="G358">
        <v>504.37386569872962</v>
      </c>
      <c r="H358">
        <v>779880.95281306701</v>
      </c>
      <c r="I358">
        <f t="shared" si="11"/>
        <v>0</v>
      </c>
    </row>
    <row r="359" spans="1:9" x14ac:dyDescent="0.2">
      <c r="A359">
        <v>2015</v>
      </c>
      <c r="B359" t="s">
        <v>216</v>
      </c>
      <c r="C359" t="s">
        <v>192</v>
      </c>
      <c r="D359">
        <v>149275</v>
      </c>
      <c r="E359">
        <v>86986.143375680564</v>
      </c>
      <c r="F359">
        <v>0</v>
      </c>
      <c r="G359">
        <v>1.5335753176043561</v>
      </c>
      <c r="H359">
        <v>86987.676950998168</v>
      </c>
      <c r="I359">
        <f t="shared" si="11"/>
        <v>0</v>
      </c>
    </row>
    <row r="360" spans="1:9" x14ac:dyDescent="0.2">
      <c r="A360">
        <v>2015</v>
      </c>
      <c r="B360" t="s">
        <v>217</v>
      </c>
      <c r="C360" t="s">
        <v>193</v>
      </c>
      <c r="D360">
        <v>64958</v>
      </c>
      <c r="E360">
        <v>172091.8602540835</v>
      </c>
      <c r="F360">
        <v>0</v>
      </c>
      <c r="G360">
        <v>0</v>
      </c>
      <c r="H360">
        <v>172091.8602540835</v>
      </c>
      <c r="I360">
        <f t="shared" si="11"/>
        <v>0</v>
      </c>
    </row>
    <row r="361" spans="1:9" x14ac:dyDescent="0.2">
      <c r="A361">
        <v>2015</v>
      </c>
      <c r="B361" t="s">
        <v>218</v>
      </c>
      <c r="C361" t="s">
        <v>191</v>
      </c>
      <c r="D361">
        <v>30862</v>
      </c>
      <c r="E361">
        <v>18857.40471869328</v>
      </c>
      <c r="F361">
        <v>0</v>
      </c>
      <c r="G361">
        <v>0</v>
      </c>
      <c r="H361">
        <v>18857.40471869328</v>
      </c>
      <c r="I361">
        <f t="shared" si="11"/>
        <v>0</v>
      </c>
    </row>
    <row r="362" spans="1:9" x14ac:dyDescent="0.2">
      <c r="A362">
        <v>2015</v>
      </c>
      <c r="B362" t="s">
        <v>219</v>
      </c>
      <c r="C362" t="s">
        <v>194</v>
      </c>
      <c r="D362">
        <v>10124800</v>
      </c>
      <c r="E362">
        <v>8212463.6660617059</v>
      </c>
      <c r="F362">
        <v>0</v>
      </c>
      <c r="G362">
        <v>455179.40108892921</v>
      </c>
      <c r="H362">
        <v>8667643.0671506356</v>
      </c>
      <c r="I362">
        <f t="shared" si="11"/>
        <v>0</v>
      </c>
    </row>
    <row r="363" spans="1:9" x14ac:dyDescent="0.2">
      <c r="A363">
        <v>2015</v>
      </c>
      <c r="B363" t="s">
        <v>220</v>
      </c>
      <c r="C363" t="s">
        <v>192</v>
      </c>
      <c r="D363">
        <v>154214</v>
      </c>
      <c r="E363">
        <v>111568.3938294011</v>
      </c>
      <c r="F363">
        <v>0</v>
      </c>
      <c r="G363">
        <v>34.355716878402902</v>
      </c>
      <c r="H363">
        <v>111602.74954627951</v>
      </c>
      <c r="I363">
        <f t="shared" si="11"/>
        <v>0</v>
      </c>
    </row>
    <row r="364" spans="1:9" x14ac:dyDescent="0.2">
      <c r="A364">
        <v>2015</v>
      </c>
      <c r="B364" t="s">
        <v>221</v>
      </c>
      <c r="C364" t="s">
        <v>190</v>
      </c>
      <c r="D364">
        <v>262711</v>
      </c>
      <c r="E364">
        <v>170695.49001814879</v>
      </c>
      <c r="F364">
        <v>0</v>
      </c>
      <c r="G364">
        <v>8.3212341197822131</v>
      </c>
      <c r="H364">
        <v>170703.81125226861</v>
      </c>
      <c r="I364">
        <f t="shared" si="11"/>
        <v>0</v>
      </c>
    </row>
    <row r="365" spans="1:9" x14ac:dyDescent="0.2">
      <c r="A365">
        <v>2015</v>
      </c>
      <c r="B365" t="s">
        <v>222</v>
      </c>
      <c r="C365" t="s">
        <v>191</v>
      </c>
      <c r="D365">
        <v>18172</v>
      </c>
      <c r="E365">
        <v>10965.51724137931</v>
      </c>
      <c r="F365">
        <v>0</v>
      </c>
      <c r="G365">
        <v>0</v>
      </c>
      <c r="H365">
        <v>10965.51724137931</v>
      </c>
      <c r="I365">
        <f t="shared" si="11"/>
        <v>0</v>
      </c>
    </row>
    <row r="366" spans="1:9" x14ac:dyDescent="0.2">
      <c r="A366">
        <v>2015</v>
      </c>
      <c r="B366" t="s">
        <v>223</v>
      </c>
      <c r="C366" t="s">
        <v>193</v>
      </c>
      <c r="D366">
        <v>88102</v>
      </c>
      <c r="E366">
        <v>59608.049001814878</v>
      </c>
      <c r="F366">
        <v>0</v>
      </c>
      <c r="G366">
        <v>0</v>
      </c>
      <c r="H366">
        <v>59608.049001814878</v>
      </c>
      <c r="I366">
        <f t="shared" si="11"/>
        <v>0</v>
      </c>
    </row>
    <row r="367" spans="1:9" x14ac:dyDescent="0.2">
      <c r="A367">
        <v>2015</v>
      </c>
      <c r="B367" t="s">
        <v>224</v>
      </c>
      <c r="C367" t="s">
        <v>192</v>
      </c>
      <c r="D367">
        <v>268231</v>
      </c>
      <c r="E367">
        <v>212249.60980036299</v>
      </c>
      <c r="F367">
        <v>0</v>
      </c>
      <c r="G367">
        <v>1534.655172413793</v>
      </c>
      <c r="H367">
        <v>213784.26497277679</v>
      </c>
      <c r="I367">
        <f t="shared" si="11"/>
        <v>0</v>
      </c>
    </row>
    <row r="368" spans="1:9" x14ac:dyDescent="0.2">
      <c r="A368">
        <v>2015</v>
      </c>
      <c r="B368" t="s">
        <v>225</v>
      </c>
      <c r="C368" t="s">
        <v>191</v>
      </c>
      <c r="D368">
        <v>9622</v>
      </c>
      <c r="E368">
        <v>2.1778584392014522</v>
      </c>
      <c r="F368">
        <v>4970.3901996370232</v>
      </c>
      <c r="G368">
        <v>4.9727767695099816</v>
      </c>
      <c r="H368">
        <v>4977.5408348457349</v>
      </c>
      <c r="I368">
        <f t="shared" si="11"/>
        <v>0</v>
      </c>
    </row>
    <row r="369" spans="1:9" x14ac:dyDescent="0.2">
      <c r="A369">
        <v>2015</v>
      </c>
      <c r="B369" t="s">
        <v>226</v>
      </c>
      <c r="C369" t="s">
        <v>191</v>
      </c>
      <c r="D369">
        <v>13793</v>
      </c>
      <c r="E369">
        <v>19987.32304900181</v>
      </c>
      <c r="F369">
        <v>439.18330308529943</v>
      </c>
      <c r="G369">
        <v>0</v>
      </c>
      <c r="H369">
        <v>20426.506352087112</v>
      </c>
      <c r="I369">
        <f t="shared" si="11"/>
        <v>0</v>
      </c>
    </row>
    <row r="370" spans="1:9" x14ac:dyDescent="0.2">
      <c r="A370">
        <v>2015</v>
      </c>
      <c r="B370" t="s">
        <v>227</v>
      </c>
      <c r="C370" t="s">
        <v>193</v>
      </c>
      <c r="D370">
        <v>430277</v>
      </c>
      <c r="E370">
        <v>331244.14700544463</v>
      </c>
      <c r="F370">
        <v>0</v>
      </c>
      <c r="G370">
        <v>1.361161524500907</v>
      </c>
      <c r="H370">
        <v>331245.50816696911</v>
      </c>
      <c r="I370">
        <f t="shared" si="11"/>
        <v>0</v>
      </c>
    </row>
    <row r="371" spans="1:9" x14ac:dyDescent="0.2">
      <c r="A371">
        <v>2015</v>
      </c>
      <c r="B371" t="s">
        <v>228</v>
      </c>
      <c r="C371" t="s">
        <v>190</v>
      </c>
      <c r="D371">
        <v>140993</v>
      </c>
      <c r="E371">
        <v>112757.44101633391</v>
      </c>
      <c r="F371">
        <v>0</v>
      </c>
      <c r="G371">
        <v>337.44101633393831</v>
      </c>
      <c r="H371">
        <v>113094.8820326679</v>
      </c>
      <c r="I371">
        <f t="shared" si="11"/>
        <v>0</v>
      </c>
    </row>
    <row r="372" spans="1:9" x14ac:dyDescent="0.2">
      <c r="A372">
        <v>2015</v>
      </c>
      <c r="B372" t="s">
        <v>229</v>
      </c>
      <c r="C372" t="s">
        <v>191</v>
      </c>
      <c r="D372">
        <v>98156</v>
      </c>
      <c r="E372">
        <v>7090.0362976406532</v>
      </c>
      <c r="F372">
        <v>52863.9836660617</v>
      </c>
      <c r="G372">
        <v>0</v>
      </c>
      <c r="H372">
        <v>59954.019963702347</v>
      </c>
      <c r="I372">
        <f t="shared" si="11"/>
        <v>0</v>
      </c>
    </row>
    <row r="373" spans="1:9" x14ac:dyDescent="0.2">
      <c r="A373">
        <v>2015</v>
      </c>
      <c r="B373" t="s">
        <v>230</v>
      </c>
      <c r="C373" t="s">
        <v>194</v>
      </c>
      <c r="D373">
        <v>3144663</v>
      </c>
      <c r="E373">
        <v>2734563.7931034481</v>
      </c>
      <c r="F373">
        <v>0</v>
      </c>
      <c r="G373">
        <v>42870.490018148819</v>
      </c>
      <c r="H373">
        <v>2777434.283121597</v>
      </c>
      <c r="I373">
        <f t="shared" si="11"/>
        <v>0</v>
      </c>
    </row>
    <row r="374" spans="1:9" x14ac:dyDescent="0.2">
      <c r="A374">
        <v>2015</v>
      </c>
      <c r="B374" t="s">
        <v>231</v>
      </c>
      <c r="C374" t="s">
        <v>192</v>
      </c>
      <c r="D374">
        <v>371234</v>
      </c>
      <c r="E374">
        <v>222299.1288566243</v>
      </c>
      <c r="F374">
        <v>20821.107078039931</v>
      </c>
      <c r="G374">
        <v>485.62613430127033</v>
      </c>
      <c r="H374">
        <v>243605.86206896551</v>
      </c>
      <c r="I374">
        <f t="shared" si="11"/>
        <v>0</v>
      </c>
    </row>
    <row r="375" spans="1:9" x14ac:dyDescent="0.2">
      <c r="A375">
        <v>2015</v>
      </c>
      <c r="B375" t="s">
        <v>232</v>
      </c>
      <c r="C375" t="s">
        <v>191</v>
      </c>
      <c r="D375">
        <v>18292</v>
      </c>
      <c r="E375">
        <v>671.86025408348451</v>
      </c>
      <c r="F375">
        <v>17161.49727767695</v>
      </c>
      <c r="G375">
        <v>0</v>
      </c>
      <c r="H375">
        <v>17833.35753176043</v>
      </c>
      <c r="I375">
        <f t="shared" si="11"/>
        <v>0</v>
      </c>
    </row>
    <row r="376" spans="1:9" x14ac:dyDescent="0.2">
      <c r="A376">
        <v>2015</v>
      </c>
      <c r="B376" t="s">
        <v>233</v>
      </c>
      <c r="C376" t="s">
        <v>194</v>
      </c>
      <c r="D376">
        <v>2315547</v>
      </c>
      <c r="E376">
        <v>1848605.090744101</v>
      </c>
      <c r="F376">
        <v>0</v>
      </c>
      <c r="G376">
        <v>2889.5916515426488</v>
      </c>
      <c r="H376">
        <v>1851494.682395644</v>
      </c>
      <c r="I376">
        <f t="shared" si="11"/>
        <v>0</v>
      </c>
    </row>
    <row r="377" spans="1:9" x14ac:dyDescent="0.2">
      <c r="A377">
        <v>2015</v>
      </c>
      <c r="B377" t="s">
        <v>234</v>
      </c>
      <c r="C377" t="s">
        <v>192</v>
      </c>
      <c r="D377">
        <v>1481641</v>
      </c>
      <c r="E377">
        <v>1017319.355716878</v>
      </c>
      <c r="F377">
        <v>69525.299455535394</v>
      </c>
      <c r="G377">
        <v>161.72413793103451</v>
      </c>
      <c r="H377">
        <v>1087006.379310345</v>
      </c>
      <c r="I377">
        <f t="shared" si="11"/>
        <v>0</v>
      </c>
    </row>
    <row r="378" spans="1:9" x14ac:dyDescent="0.2">
      <c r="A378">
        <v>2015</v>
      </c>
      <c r="B378" t="s">
        <v>235</v>
      </c>
      <c r="C378" t="s">
        <v>193</v>
      </c>
      <c r="D378">
        <v>58135</v>
      </c>
      <c r="E378">
        <v>65743.085299455532</v>
      </c>
      <c r="F378">
        <v>0</v>
      </c>
      <c r="G378">
        <v>0</v>
      </c>
      <c r="H378">
        <v>65743.085299455532</v>
      </c>
      <c r="I378">
        <f t="shared" si="11"/>
        <v>0</v>
      </c>
    </row>
    <row r="379" spans="1:9" x14ac:dyDescent="0.2">
      <c r="A379">
        <v>2015</v>
      </c>
      <c r="B379" t="s">
        <v>236</v>
      </c>
      <c r="C379" t="s">
        <v>194</v>
      </c>
      <c r="D379">
        <v>2112187</v>
      </c>
      <c r="E379">
        <v>1516182.2867513611</v>
      </c>
      <c r="F379">
        <v>5163.702359346642</v>
      </c>
      <c r="G379">
        <v>4762.5317604355714</v>
      </c>
      <c r="H379">
        <v>1526108.5208711431</v>
      </c>
      <c r="I379">
        <f t="shared" si="11"/>
        <v>0</v>
      </c>
    </row>
    <row r="380" spans="1:9" x14ac:dyDescent="0.2">
      <c r="A380">
        <v>2015</v>
      </c>
      <c r="B380" t="s">
        <v>237</v>
      </c>
      <c r="C380" t="s">
        <v>194</v>
      </c>
      <c r="D380">
        <v>3264706</v>
      </c>
      <c r="E380">
        <v>2991263.6297640651</v>
      </c>
      <c r="F380">
        <v>0</v>
      </c>
      <c r="G380">
        <v>559.00181488203259</v>
      </c>
      <c r="H380">
        <v>2991822.631578947</v>
      </c>
      <c r="I380">
        <f t="shared" si="11"/>
        <v>0</v>
      </c>
    </row>
    <row r="381" spans="1:9" x14ac:dyDescent="0.2">
      <c r="A381">
        <v>2015</v>
      </c>
      <c r="B381" t="s">
        <v>238</v>
      </c>
      <c r="C381" t="s">
        <v>190</v>
      </c>
      <c r="D381">
        <v>863450</v>
      </c>
      <c r="E381">
        <v>535480.94373865693</v>
      </c>
      <c r="F381">
        <v>0</v>
      </c>
      <c r="G381">
        <v>214.6460980036297</v>
      </c>
      <c r="H381">
        <v>535695.58983666054</v>
      </c>
      <c r="I381">
        <f t="shared" si="11"/>
        <v>0</v>
      </c>
    </row>
    <row r="382" spans="1:9" x14ac:dyDescent="0.2">
      <c r="A382">
        <v>2015</v>
      </c>
      <c r="B382" t="s">
        <v>239</v>
      </c>
      <c r="C382" t="s">
        <v>192</v>
      </c>
      <c r="D382">
        <v>722580</v>
      </c>
      <c r="E382">
        <v>620959.88203266787</v>
      </c>
      <c r="F382">
        <v>14.54627949183303</v>
      </c>
      <c r="G382">
        <v>3702.7313974591648</v>
      </c>
      <c r="H382">
        <v>624677.15970961889</v>
      </c>
      <c r="I382">
        <f t="shared" si="11"/>
        <v>0</v>
      </c>
    </row>
    <row r="383" spans="1:9" x14ac:dyDescent="0.2">
      <c r="A383">
        <v>2015</v>
      </c>
      <c r="B383" t="s">
        <v>240</v>
      </c>
      <c r="C383" t="s">
        <v>193</v>
      </c>
      <c r="D383">
        <v>276858</v>
      </c>
      <c r="E383">
        <v>232055.10889292191</v>
      </c>
      <c r="F383">
        <v>0</v>
      </c>
      <c r="G383">
        <v>6.8693284936479122</v>
      </c>
      <c r="H383">
        <v>232061.9782214156</v>
      </c>
      <c r="I383">
        <f t="shared" si="11"/>
        <v>0</v>
      </c>
    </row>
    <row r="384" spans="1:9" x14ac:dyDescent="0.2">
      <c r="A384">
        <v>2015</v>
      </c>
      <c r="B384" t="s">
        <v>241</v>
      </c>
      <c r="C384" t="s">
        <v>190</v>
      </c>
      <c r="D384">
        <v>761621</v>
      </c>
      <c r="E384">
        <v>529936.20689655165</v>
      </c>
      <c r="F384">
        <v>0</v>
      </c>
      <c r="G384">
        <v>97.259528130671498</v>
      </c>
      <c r="H384">
        <v>530033.46642468229</v>
      </c>
      <c r="I384">
        <f t="shared" si="11"/>
        <v>0</v>
      </c>
    </row>
    <row r="385" spans="1:9" x14ac:dyDescent="0.2">
      <c r="A385">
        <v>2015</v>
      </c>
      <c r="B385" t="s">
        <v>242</v>
      </c>
      <c r="C385" t="s">
        <v>193</v>
      </c>
      <c r="D385">
        <v>441926</v>
      </c>
      <c r="E385">
        <v>352287.52268602542</v>
      </c>
      <c r="F385">
        <v>0</v>
      </c>
      <c r="G385">
        <v>1.0163339382940111</v>
      </c>
      <c r="H385">
        <v>352288.53901996359</v>
      </c>
      <c r="I385">
        <f t="shared" si="11"/>
        <v>0</v>
      </c>
    </row>
    <row r="386" spans="1:9" x14ac:dyDescent="0.2">
      <c r="A386">
        <v>2015</v>
      </c>
      <c r="B386" t="s">
        <v>243</v>
      </c>
      <c r="C386" t="s">
        <v>190</v>
      </c>
      <c r="D386">
        <v>1911670</v>
      </c>
      <c r="E386">
        <v>1211538.9110707799</v>
      </c>
      <c r="F386">
        <v>0</v>
      </c>
      <c r="G386">
        <v>212.16878402903811</v>
      </c>
      <c r="H386">
        <v>1211751.079854809</v>
      </c>
      <c r="I386">
        <f t="shared" si="11"/>
        <v>0</v>
      </c>
    </row>
    <row r="387" spans="1:9" x14ac:dyDescent="0.2">
      <c r="A387">
        <v>2015</v>
      </c>
      <c r="B387" t="s">
        <v>244</v>
      </c>
      <c r="C387" t="s">
        <v>193</v>
      </c>
      <c r="D387">
        <v>273774</v>
      </c>
      <c r="E387">
        <v>173998.40290381119</v>
      </c>
      <c r="F387">
        <v>0</v>
      </c>
      <c r="G387">
        <v>3.729582577132486</v>
      </c>
      <c r="H387">
        <v>174002.13248638829</v>
      </c>
      <c r="I387">
        <f t="shared" ref="I387:I450" si="12">SUM(E387:G387)-H387</f>
        <v>0</v>
      </c>
    </row>
    <row r="388" spans="1:9" x14ac:dyDescent="0.2">
      <c r="A388">
        <v>2015</v>
      </c>
      <c r="B388" t="s">
        <v>245</v>
      </c>
      <c r="C388" t="s">
        <v>192</v>
      </c>
      <c r="D388">
        <v>179113</v>
      </c>
      <c r="E388">
        <v>149567.13248638841</v>
      </c>
      <c r="F388">
        <v>322.58620689655169</v>
      </c>
      <c r="G388">
        <v>0</v>
      </c>
      <c r="H388">
        <v>149889.7186932849</v>
      </c>
      <c r="I388">
        <f t="shared" si="12"/>
        <v>0</v>
      </c>
    </row>
    <row r="389" spans="1:9" x14ac:dyDescent="0.2">
      <c r="A389">
        <v>2015</v>
      </c>
      <c r="B389" t="s">
        <v>246</v>
      </c>
      <c r="C389" t="s">
        <v>191</v>
      </c>
      <c r="D389">
        <v>3197</v>
      </c>
      <c r="E389">
        <v>2036.6515426497269</v>
      </c>
      <c r="F389">
        <v>323.20326678765878</v>
      </c>
      <c r="G389">
        <v>0</v>
      </c>
      <c r="H389">
        <v>2359.8548094373859</v>
      </c>
      <c r="I389">
        <f t="shared" si="12"/>
        <v>0</v>
      </c>
    </row>
    <row r="390" spans="1:9" x14ac:dyDescent="0.2">
      <c r="A390">
        <v>2015</v>
      </c>
      <c r="B390" t="s">
        <v>247</v>
      </c>
      <c r="C390" t="s">
        <v>191</v>
      </c>
      <c r="D390">
        <v>44721</v>
      </c>
      <c r="E390">
        <v>91.787658802177859</v>
      </c>
      <c r="F390">
        <v>31946.061705989101</v>
      </c>
      <c r="G390">
        <v>0</v>
      </c>
      <c r="H390">
        <v>32037.84936479128</v>
      </c>
      <c r="I390">
        <f t="shared" si="12"/>
        <v>0</v>
      </c>
    </row>
    <row r="391" spans="1:9" x14ac:dyDescent="0.2">
      <c r="A391">
        <v>2015</v>
      </c>
      <c r="B391" t="s">
        <v>248</v>
      </c>
      <c r="C391" t="s">
        <v>190</v>
      </c>
      <c r="D391">
        <v>426849</v>
      </c>
      <c r="E391">
        <v>319175.56261343008</v>
      </c>
      <c r="F391">
        <v>0</v>
      </c>
      <c r="G391">
        <v>108.10344827586199</v>
      </c>
      <c r="H391">
        <v>319283.66606170603</v>
      </c>
      <c r="I391">
        <f t="shared" si="12"/>
        <v>0</v>
      </c>
    </row>
    <row r="392" spans="1:9" x14ac:dyDescent="0.2">
      <c r="A392">
        <v>2015</v>
      </c>
      <c r="B392" t="s">
        <v>249</v>
      </c>
      <c r="C392" t="s">
        <v>190</v>
      </c>
      <c r="D392">
        <v>500603</v>
      </c>
      <c r="E392">
        <v>352416.06170598912</v>
      </c>
      <c r="F392">
        <v>0</v>
      </c>
      <c r="G392">
        <v>1.624319419237749</v>
      </c>
      <c r="H392">
        <v>352417.68602540827</v>
      </c>
      <c r="I392">
        <f t="shared" si="12"/>
        <v>0</v>
      </c>
    </row>
    <row r="393" spans="1:9" x14ac:dyDescent="0.2">
      <c r="A393">
        <v>2015</v>
      </c>
      <c r="B393" t="s">
        <v>250</v>
      </c>
      <c r="C393" t="s">
        <v>192</v>
      </c>
      <c r="D393">
        <v>533764</v>
      </c>
      <c r="E393">
        <v>280334.80036297638</v>
      </c>
      <c r="F393">
        <v>0</v>
      </c>
      <c r="G393">
        <v>220137.93103448281</v>
      </c>
      <c r="H393">
        <v>500472.73139745923</v>
      </c>
      <c r="I393">
        <f t="shared" si="12"/>
        <v>0</v>
      </c>
    </row>
    <row r="394" spans="1:9" x14ac:dyDescent="0.2">
      <c r="A394">
        <v>2015</v>
      </c>
      <c r="B394" t="s">
        <v>251</v>
      </c>
      <c r="C394" t="s">
        <v>192</v>
      </c>
      <c r="D394">
        <v>63138</v>
      </c>
      <c r="E394">
        <v>45600.952813067153</v>
      </c>
      <c r="F394">
        <v>0</v>
      </c>
      <c r="G394">
        <v>0</v>
      </c>
      <c r="H394">
        <v>45600.952813067153</v>
      </c>
      <c r="I394">
        <f t="shared" si="12"/>
        <v>0</v>
      </c>
    </row>
    <row r="395" spans="1:9" x14ac:dyDescent="0.2">
      <c r="A395">
        <v>2015</v>
      </c>
      <c r="B395" t="s">
        <v>252</v>
      </c>
      <c r="C395" t="s">
        <v>191</v>
      </c>
      <c r="D395">
        <v>13678</v>
      </c>
      <c r="E395">
        <v>8647.3139745916505</v>
      </c>
      <c r="F395">
        <v>0</v>
      </c>
      <c r="G395">
        <v>0</v>
      </c>
      <c r="H395">
        <v>8647.3139745916505</v>
      </c>
      <c r="I395">
        <f t="shared" si="12"/>
        <v>0</v>
      </c>
    </row>
    <row r="396" spans="1:9" x14ac:dyDescent="0.2">
      <c r="A396">
        <v>2015</v>
      </c>
      <c r="B396" t="s">
        <v>253</v>
      </c>
      <c r="C396" t="s">
        <v>192</v>
      </c>
      <c r="D396">
        <v>461628</v>
      </c>
      <c r="E396">
        <v>313779.97277676949</v>
      </c>
      <c r="F396">
        <v>0</v>
      </c>
      <c r="G396">
        <v>547.76769509981841</v>
      </c>
      <c r="H396">
        <v>314327.7404718693</v>
      </c>
      <c r="I396">
        <f t="shared" si="12"/>
        <v>0</v>
      </c>
    </row>
    <row r="397" spans="1:9" x14ac:dyDescent="0.2">
      <c r="A397">
        <v>2015</v>
      </c>
      <c r="B397" t="s">
        <v>254</v>
      </c>
      <c r="C397" t="s">
        <v>191</v>
      </c>
      <c r="D397">
        <v>54662</v>
      </c>
      <c r="E397">
        <v>33595.517241379312</v>
      </c>
      <c r="F397">
        <v>0</v>
      </c>
      <c r="G397">
        <v>17.949183303085299</v>
      </c>
      <c r="H397">
        <v>33613.466424682403</v>
      </c>
      <c r="I397">
        <f t="shared" si="12"/>
        <v>0</v>
      </c>
    </row>
    <row r="398" spans="1:9" x14ac:dyDescent="0.2">
      <c r="A398">
        <v>2015</v>
      </c>
      <c r="B398" t="s">
        <v>255</v>
      </c>
      <c r="C398" t="s">
        <v>194</v>
      </c>
      <c r="D398">
        <v>848459</v>
      </c>
      <c r="E398">
        <v>772452.44101633388</v>
      </c>
      <c r="F398">
        <v>0</v>
      </c>
      <c r="G398">
        <v>524.03811252268599</v>
      </c>
      <c r="H398">
        <v>772976.47912885656</v>
      </c>
      <c r="I398">
        <f t="shared" si="12"/>
        <v>0</v>
      </c>
    </row>
    <row r="399" spans="1:9" x14ac:dyDescent="0.2">
      <c r="A399">
        <v>2015</v>
      </c>
      <c r="B399" t="s">
        <v>256</v>
      </c>
      <c r="C399" t="s">
        <v>192</v>
      </c>
      <c r="D399">
        <v>210785</v>
      </c>
      <c r="E399">
        <v>153577.84029038111</v>
      </c>
      <c r="F399">
        <v>2146.7785843920142</v>
      </c>
      <c r="G399">
        <v>575.49909255898365</v>
      </c>
      <c r="H399">
        <v>156300.1179673321</v>
      </c>
      <c r="I399">
        <f t="shared" si="12"/>
        <v>0</v>
      </c>
    </row>
    <row r="400" spans="1:9" x14ac:dyDescent="0.2">
      <c r="A400">
        <v>2015</v>
      </c>
      <c r="B400" t="s">
        <v>257</v>
      </c>
      <c r="C400" t="s">
        <v>192</v>
      </c>
      <c r="D400">
        <v>74077</v>
      </c>
      <c r="E400">
        <v>117444.98185117971</v>
      </c>
      <c r="F400">
        <v>0</v>
      </c>
      <c r="G400">
        <v>1.578947368421052</v>
      </c>
      <c r="H400">
        <v>117446.5607985481</v>
      </c>
      <c r="I400">
        <f t="shared" si="12"/>
        <v>0</v>
      </c>
    </row>
    <row r="401" spans="1:9" x14ac:dyDescent="0.2">
      <c r="A401">
        <v>2014</v>
      </c>
      <c r="B401" t="s">
        <v>201</v>
      </c>
      <c r="C401" t="s">
        <v>190</v>
      </c>
      <c r="D401">
        <v>1590729</v>
      </c>
      <c r="E401">
        <v>1004161.10707804</v>
      </c>
      <c r="F401">
        <v>0</v>
      </c>
      <c r="G401">
        <v>1112.9401088929219</v>
      </c>
      <c r="H401">
        <v>1005274.047186933</v>
      </c>
      <c r="I401">
        <f t="shared" si="12"/>
        <v>0</v>
      </c>
    </row>
    <row r="402" spans="1:9" x14ac:dyDescent="0.2">
      <c r="A402">
        <v>2014</v>
      </c>
      <c r="B402" t="s">
        <v>202</v>
      </c>
      <c r="C402" t="s">
        <v>191</v>
      </c>
      <c r="D402">
        <v>1163</v>
      </c>
      <c r="E402">
        <v>963.10344827586187</v>
      </c>
      <c r="F402">
        <v>359.16515426497278</v>
      </c>
      <c r="G402">
        <v>0</v>
      </c>
      <c r="H402">
        <v>1322.268602540835</v>
      </c>
      <c r="I402">
        <f t="shared" si="12"/>
        <v>0</v>
      </c>
    </row>
    <row r="403" spans="1:9" x14ac:dyDescent="0.2">
      <c r="A403">
        <v>2014</v>
      </c>
      <c r="B403" t="s">
        <v>203</v>
      </c>
      <c r="C403" t="s">
        <v>191</v>
      </c>
      <c r="D403">
        <v>36029</v>
      </c>
      <c r="E403">
        <v>25067.413793103449</v>
      </c>
      <c r="F403">
        <v>0</v>
      </c>
      <c r="G403">
        <v>2.6860254083484572</v>
      </c>
      <c r="H403">
        <v>25070.09981851179</v>
      </c>
      <c r="I403">
        <f t="shared" si="12"/>
        <v>0</v>
      </c>
    </row>
    <row r="404" spans="1:9" x14ac:dyDescent="0.2">
      <c r="A404">
        <v>2014</v>
      </c>
      <c r="B404" t="s">
        <v>204</v>
      </c>
      <c r="C404" t="s">
        <v>192</v>
      </c>
      <c r="D404">
        <v>222988</v>
      </c>
      <c r="E404">
        <v>160746.07078039931</v>
      </c>
      <c r="F404">
        <v>2216.6696914700542</v>
      </c>
      <c r="G404">
        <v>0.99818511796733211</v>
      </c>
      <c r="H404">
        <v>162963.73865698729</v>
      </c>
      <c r="I404">
        <f t="shared" si="12"/>
        <v>0</v>
      </c>
    </row>
    <row r="405" spans="1:9" x14ac:dyDescent="0.2">
      <c r="A405">
        <v>2014</v>
      </c>
      <c r="B405" t="s">
        <v>205</v>
      </c>
      <c r="C405" t="s">
        <v>191</v>
      </c>
      <c r="D405">
        <v>45358</v>
      </c>
      <c r="E405">
        <v>28803.294010889291</v>
      </c>
      <c r="F405">
        <v>0</v>
      </c>
      <c r="G405">
        <v>0</v>
      </c>
      <c r="H405">
        <v>28803.294010889291</v>
      </c>
      <c r="I405">
        <f t="shared" si="12"/>
        <v>0</v>
      </c>
    </row>
    <row r="406" spans="1:9" x14ac:dyDescent="0.2">
      <c r="A406">
        <v>2014</v>
      </c>
      <c r="B406" t="s">
        <v>206</v>
      </c>
      <c r="C406" t="s">
        <v>192</v>
      </c>
      <c r="D406">
        <v>21526</v>
      </c>
      <c r="E406">
        <v>18543.375680580761</v>
      </c>
      <c r="F406">
        <v>0</v>
      </c>
      <c r="G406">
        <v>0</v>
      </c>
      <c r="H406">
        <v>18543.375680580761</v>
      </c>
      <c r="I406">
        <f t="shared" si="12"/>
        <v>0</v>
      </c>
    </row>
    <row r="407" spans="1:9" x14ac:dyDescent="0.2">
      <c r="A407">
        <v>2014</v>
      </c>
      <c r="B407" t="s">
        <v>207</v>
      </c>
      <c r="C407" t="s">
        <v>190</v>
      </c>
      <c r="D407">
        <v>1098959</v>
      </c>
      <c r="E407">
        <v>622624.96370235924</v>
      </c>
      <c r="F407">
        <v>0</v>
      </c>
      <c r="G407">
        <v>23.95644283121597</v>
      </c>
      <c r="H407">
        <v>622648.92014519044</v>
      </c>
      <c r="I407">
        <f t="shared" si="12"/>
        <v>0</v>
      </c>
    </row>
    <row r="408" spans="1:9" x14ac:dyDescent="0.2">
      <c r="A408">
        <v>2014</v>
      </c>
      <c r="B408" t="s">
        <v>208</v>
      </c>
      <c r="C408" t="s">
        <v>193</v>
      </c>
      <c r="D408">
        <v>27160</v>
      </c>
      <c r="E408">
        <v>107.8947368421053</v>
      </c>
      <c r="F408">
        <v>15625.09074410163</v>
      </c>
      <c r="G408">
        <v>0</v>
      </c>
      <c r="H408">
        <v>15732.98548094374</v>
      </c>
      <c r="I408">
        <f t="shared" si="12"/>
        <v>0</v>
      </c>
    </row>
    <row r="409" spans="1:9" x14ac:dyDescent="0.2">
      <c r="A409">
        <v>2014</v>
      </c>
      <c r="B409" t="s">
        <v>209</v>
      </c>
      <c r="C409" t="s">
        <v>191</v>
      </c>
      <c r="D409">
        <v>181408</v>
      </c>
      <c r="E409">
        <v>88734.773139745914</v>
      </c>
      <c r="F409">
        <v>38624.764065335738</v>
      </c>
      <c r="G409">
        <v>0</v>
      </c>
      <c r="H409">
        <v>127359.53720508169</v>
      </c>
      <c r="I409">
        <f t="shared" si="12"/>
        <v>0</v>
      </c>
    </row>
    <row r="410" spans="1:9" x14ac:dyDescent="0.2">
      <c r="A410">
        <v>2014</v>
      </c>
      <c r="B410" t="s">
        <v>210</v>
      </c>
      <c r="C410" t="s">
        <v>192</v>
      </c>
      <c r="D410">
        <v>964929</v>
      </c>
      <c r="E410">
        <v>651988.10344827583</v>
      </c>
      <c r="F410">
        <v>0</v>
      </c>
      <c r="G410">
        <v>67.568058076225029</v>
      </c>
      <c r="H410">
        <v>652055.67150635202</v>
      </c>
      <c r="I410">
        <f t="shared" si="12"/>
        <v>0</v>
      </c>
    </row>
    <row r="411" spans="1:9" x14ac:dyDescent="0.2">
      <c r="A411">
        <v>2014</v>
      </c>
      <c r="B411" t="s">
        <v>211</v>
      </c>
      <c r="C411" t="s">
        <v>192</v>
      </c>
      <c r="D411">
        <v>28247</v>
      </c>
      <c r="E411">
        <v>18363.284936479129</v>
      </c>
      <c r="F411">
        <v>0</v>
      </c>
      <c r="G411">
        <v>0</v>
      </c>
      <c r="H411">
        <v>18363.284936479129</v>
      </c>
      <c r="I411">
        <f t="shared" si="12"/>
        <v>0</v>
      </c>
    </row>
    <row r="412" spans="1:9" x14ac:dyDescent="0.2">
      <c r="A412">
        <v>2014</v>
      </c>
      <c r="B412" t="s">
        <v>212</v>
      </c>
      <c r="C412" t="s">
        <v>193</v>
      </c>
      <c r="D412">
        <v>134462</v>
      </c>
      <c r="E412">
        <v>49348.275862068956</v>
      </c>
      <c r="F412">
        <v>23548.756805807621</v>
      </c>
      <c r="G412">
        <v>1.7967332123411981</v>
      </c>
      <c r="H412">
        <v>72898.829401088922</v>
      </c>
      <c r="I412">
        <f t="shared" si="12"/>
        <v>0</v>
      </c>
    </row>
    <row r="413" spans="1:9" x14ac:dyDescent="0.2">
      <c r="A413">
        <v>2014</v>
      </c>
      <c r="B413" t="s">
        <v>213</v>
      </c>
      <c r="C413" t="s">
        <v>194</v>
      </c>
      <c r="D413">
        <v>181699</v>
      </c>
      <c r="E413">
        <v>169589.96370235941</v>
      </c>
      <c r="F413">
        <v>0</v>
      </c>
      <c r="G413">
        <v>0</v>
      </c>
      <c r="H413">
        <v>169589.96370235941</v>
      </c>
      <c r="I413">
        <f t="shared" si="12"/>
        <v>0</v>
      </c>
    </row>
    <row r="414" spans="1:9" x14ac:dyDescent="0.2">
      <c r="A414">
        <v>2014</v>
      </c>
      <c r="B414" t="s">
        <v>214</v>
      </c>
      <c r="C414" t="s">
        <v>191</v>
      </c>
      <c r="D414">
        <v>18613</v>
      </c>
      <c r="E414">
        <v>15421.125226860249</v>
      </c>
      <c r="F414">
        <v>926.98729582577118</v>
      </c>
      <c r="G414">
        <v>0</v>
      </c>
      <c r="H414">
        <v>16348.112522686029</v>
      </c>
      <c r="I414">
        <f t="shared" si="12"/>
        <v>0</v>
      </c>
    </row>
    <row r="415" spans="1:9" x14ac:dyDescent="0.2">
      <c r="A415">
        <v>2014</v>
      </c>
      <c r="B415" t="s">
        <v>215</v>
      </c>
      <c r="C415" t="s">
        <v>192</v>
      </c>
      <c r="D415">
        <v>870642</v>
      </c>
      <c r="E415">
        <v>714280.9618874772</v>
      </c>
      <c r="F415">
        <v>0</v>
      </c>
      <c r="G415">
        <v>11.39745916515426</v>
      </c>
      <c r="H415">
        <v>714292.35934664239</v>
      </c>
      <c r="I415">
        <f t="shared" si="12"/>
        <v>0</v>
      </c>
    </row>
    <row r="416" spans="1:9" x14ac:dyDescent="0.2">
      <c r="A416">
        <v>2014</v>
      </c>
      <c r="B416" t="s">
        <v>216</v>
      </c>
      <c r="C416" t="s">
        <v>192</v>
      </c>
      <c r="D416">
        <v>149336</v>
      </c>
      <c r="E416">
        <v>86406.451905626134</v>
      </c>
      <c r="F416">
        <v>0</v>
      </c>
      <c r="G416">
        <v>579.22867513611607</v>
      </c>
      <c r="H416">
        <v>86985.680580762244</v>
      </c>
      <c r="I416">
        <f t="shared" si="12"/>
        <v>0</v>
      </c>
    </row>
    <row r="417" spans="1:9" x14ac:dyDescent="0.2">
      <c r="A417">
        <v>2014</v>
      </c>
      <c r="B417" t="s">
        <v>217</v>
      </c>
      <c r="C417" t="s">
        <v>193</v>
      </c>
      <c r="D417">
        <v>64891</v>
      </c>
      <c r="E417">
        <v>33953.629764065343</v>
      </c>
      <c r="F417">
        <v>0</v>
      </c>
      <c r="G417">
        <v>0</v>
      </c>
      <c r="H417">
        <v>33953.629764065343</v>
      </c>
      <c r="I417">
        <f t="shared" si="12"/>
        <v>0</v>
      </c>
    </row>
    <row r="418" spans="1:9" x14ac:dyDescent="0.2">
      <c r="A418">
        <v>2014</v>
      </c>
      <c r="B418" t="s">
        <v>218</v>
      </c>
      <c r="C418" t="s">
        <v>191</v>
      </c>
      <c r="D418">
        <v>31411</v>
      </c>
      <c r="E418">
        <v>18021.33393829401</v>
      </c>
      <c r="F418">
        <v>0</v>
      </c>
      <c r="G418">
        <v>0</v>
      </c>
      <c r="H418">
        <v>18021.33393829401</v>
      </c>
      <c r="I418">
        <f t="shared" si="12"/>
        <v>0</v>
      </c>
    </row>
    <row r="419" spans="1:9" x14ac:dyDescent="0.2">
      <c r="A419">
        <v>2014</v>
      </c>
      <c r="B419" t="s">
        <v>219</v>
      </c>
      <c r="C419" t="s">
        <v>194</v>
      </c>
      <c r="D419">
        <v>10078942</v>
      </c>
      <c r="E419">
        <v>7719281.9237749539</v>
      </c>
      <c r="F419">
        <v>0</v>
      </c>
      <c r="G419">
        <v>465529.65517241368</v>
      </c>
      <c r="H419">
        <v>8184811.5789473681</v>
      </c>
      <c r="I419">
        <f t="shared" si="12"/>
        <v>0</v>
      </c>
    </row>
    <row r="420" spans="1:9" x14ac:dyDescent="0.2">
      <c r="A420">
        <v>2014</v>
      </c>
      <c r="B420" t="s">
        <v>220</v>
      </c>
      <c r="C420" t="s">
        <v>192</v>
      </c>
      <c r="D420">
        <v>153081</v>
      </c>
      <c r="E420">
        <v>100483.5662431942</v>
      </c>
      <c r="F420">
        <v>0</v>
      </c>
      <c r="G420">
        <v>0</v>
      </c>
      <c r="H420">
        <v>100483.5662431942</v>
      </c>
      <c r="I420">
        <f t="shared" si="12"/>
        <v>0</v>
      </c>
    </row>
    <row r="421" spans="1:9" x14ac:dyDescent="0.2">
      <c r="A421">
        <v>2014</v>
      </c>
      <c r="B421" t="s">
        <v>221</v>
      </c>
      <c r="C421" t="s">
        <v>190</v>
      </c>
      <c r="D421">
        <v>261001</v>
      </c>
      <c r="E421">
        <v>160637.30490018151</v>
      </c>
      <c r="F421">
        <v>0</v>
      </c>
      <c r="G421">
        <v>2.286751361161524</v>
      </c>
      <c r="H421">
        <v>160639.59165154261</v>
      </c>
      <c r="I421">
        <f t="shared" si="12"/>
        <v>0</v>
      </c>
    </row>
    <row r="422" spans="1:9" x14ac:dyDescent="0.2">
      <c r="A422">
        <v>2014</v>
      </c>
      <c r="B422" t="s">
        <v>222</v>
      </c>
      <c r="C422" t="s">
        <v>191</v>
      </c>
      <c r="D422">
        <v>18218</v>
      </c>
      <c r="E422">
        <v>11331.088929219601</v>
      </c>
      <c r="F422">
        <v>0</v>
      </c>
      <c r="G422">
        <v>0</v>
      </c>
      <c r="H422">
        <v>11331.088929219601</v>
      </c>
      <c r="I422">
        <f t="shared" si="12"/>
        <v>0</v>
      </c>
    </row>
    <row r="423" spans="1:9" x14ac:dyDescent="0.2">
      <c r="A423">
        <v>2014</v>
      </c>
      <c r="B423" t="s">
        <v>223</v>
      </c>
      <c r="C423" t="s">
        <v>193</v>
      </c>
      <c r="D423">
        <v>88056</v>
      </c>
      <c r="E423">
        <v>49997.9945553539</v>
      </c>
      <c r="F423">
        <v>0</v>
      </c>
      <c r="G423">
        <v>0</v>
      </c>
      <c r="H423">
        <v>49997.9945553539</v>
      </c>
      <c r="I423">
        <f t="shared" si="12"/>
        <v>0</v>
      </c>
    </row>
    <row r="424" spans="1:9" x14ac:dyDescent="0.2">
      <c r="A424">
        <v>2014</v>
      </c>
      <c r="B424" t="s">
        <v>224</v>
      </c>
      <c r="C424" t="s">
        <v>192</v>
      </c>
      <c r="D424">
        <v>265848</v>
      </c>
      <c r="E424">
        <v>212687.40471869329</v>
      </c>
      <c r="F424">
        <v>0</v>
      </c>
      <c r="G424">
        <v>1101.5335753176039</v>
      </c>
      <c r="H424">
        <v>213788.93829401091</v>
      </c>
      <c r="I424">
        <f t="shared" si="12"/>
        <v>0</v>
      </c>
    </row>
    <row r="425" spans="1:9" x14ac:dyDescent="0.2">
      <c r="A425">
        <v>2014</v>
      </c>
      <c r="B425" t="s">
        <v>225</v>
      </c>
      <c r="C425" t="s">
        <v>191</v>
      </c>
      <c r="D425">
        <v>9636</v>
      </c>
      <c r="E425">
        <v>3.8384754990925591</v>
      </c>
      <c r="F425">
        <v>4761.8330308529939</v>
      </c>
      <c r="G425">
        <v>0</v>
      </c>
      <c r="H425">
        <v>4765.6715063520869</v>
      </c>
      <c r="I425">
        <f t="shared" si="12"/>
        <v>0</v>
      </c>
    </row>
    <row r="426" spans="1:9" x14ac:dyDescent="0.2">
      <c r="A426">
        <v>2014</v>
      </c>
      <c r="B426" t="s">
        <v>226</v>
      </c>
      <c r="C426" t="s">
        <v>191</v>
      </c>
      <c r="D426">
        <v>13806</v>
      </c>
      <c r="E426">
        <v>17033.058076225039</v>
      </c>
      <c r="F426">
        <v>1112.767695099818</v>
      </c>
      <c r="G426">
        <v>0</v>
      </c>
      <c r="H426">
        <v>18145.82577132486</v>
      </c>
      <c r="I426">
        <f t="shared" si="12"/>
        <v>0</v>
      </c>
    </row>
    <row r="427" spans="1:9" x14ac:dyDescent="0.2">
      <c r="A427">
        <v>2014</v>
      </c>
      <c r="B427" t="s">
        <v>227</v>
      </c>
      <c r="C427" t="s">
        <v>193</v>
      </c>
      <c r="D427">
        <v>427733</v>
      </c>
      <c r="E427">
        <v>316046.28856624319</v>
      </c>
      <c r="F427">
        <v>0</v>
      </c>
      <c r="G427">
        <v>1.769509981851179</v>
      </c>
      <c r="H427">
        <v>316048.05807622499</v>
      </c>
      <c r="I427">
        <f t="shared" si="12"/>
        <v>0</v>
      </c>
    </row>
    <row r="428" spans="1:9" x14ac:dyDescent="0.2">
      <c r="A428">
        <v>2014</v>
      </c>
      <c r="B428" t="s">
        <v>228</v>
      </c>
      <c r="C428" t="s">
        <v>190</v>
      </c>
      <c r="D428">
        <v>140382</v>
      </c>
      <c r="E428">
        <v>109344.59165154269</v>
      </c>
      <c r="F428">
        <v>0</v>
      </c>
      <c r="G428">
        <v>295.89836660617061</v>
      </c>
      <c r="H428">
        <v>109640.4900181488</v>
      </c>
      <c r="I428">
        <f t="shared" si="12"/>
        <v>0</v>
      </c>
    </row>
    <row r="429" spans="1:9" x14ac:dyDescent="0.2">
      <c r="A429">
        <v>2014</v>
      </c>
      <c r="B429" t="s">
        <v>229</v>
      </c>
      <c r="C429" t="s">
        <v>191</v>
      </c>
      <c r="D429">
        <v>97764</v>
      </c>
      <c r="E429">
        <v>5493.8566243194182</v>
      </c>
      <c r="F429">
        <v>56576.651542649721</v>
      </c>
      <c r="G429">
        <v>0</v>
      </c>
      <c r="H429">
        <v>62070.508166969143</v>
      </c>
      <c r="I429">
        <f t="shared" si="12"/>
        <v>0</v>
      </c>
    </row>
    <row r="430" spans="1:9" x14ac:dyDescent="0.2">
      <c r="A430">
        <v>2014</v>
      </c>
      <c r="B430" t="s">
        <v>230</v>
      </c>
      <c r="C430" t="s">
        <v>194</v>
      </c>
      <c r="D430">
        <v>3122962</v>
      </c>
      <c r="E430">
        <v>2625696.987295826</v>
      </c>
      <c r="F430">
        <v>0</v>
      </c>
      <c r="G430">
        <v>38834.419237749542</v>
      </c>
      <c r="H430">
        <v>2664531.4065335752</v>
      </c>
      <c r="I430">
        <f t="shared" si="12"/>
        <v>0</v>
      </c>
    </row>
    <row r="431" spans="1:9" x14ac:dyDescent="0.2">
      <c r="A431">
        <v>2014</v>
      </c>
      <c r="B431" t="s">
        <v>231</v>
      </c>
      <c r="C431" t="s">
        <v>192</v>
      </c>
      <c r="D431">
        <v>368059</v>
      </c>
      <c r="E431">
        <v>206644.87295825771</v>
      </c>
      <c r="F431">
        <v>21706.969147005449</v>
      </c>
      <c r="G431">
        <v>33.911070780399271</v>
      </c>
      <c r="H431">
        <v>228385.75317604351</v>
      </c>
      <c r="I431">
        <f t="shared" si="12"/>
        <v>0</v>
      </c>
    </row>
    <row r="432" spans="1:9" x14ac:dyDescent="0.2">
      <c r="A432">
        <v>2014</v>
      </c>
      <c r="B432" t="s">
        <v>232</v>
      </c>
      <c r="C432" t="s">
        <v>191</v>
      </c>
      <c r="D432">
        <v>18533</v>
      </c>
      <c r="E432">
        <v>333.28493647912882</v>
      </c>
      <c r="F432">
        <v>15597.785843920141</v>
      </c>
      <c r="G432">
        <v>0</v>
      </c>
      <c r="H432">
        <v>15931.07078039927</v>
      </c>
      <c r="I432">
        <f t="shared" si="12"/>
        <v>0</v>
      </c>
    </row>
    <row r="433" spans="1:9" x14ac:dyDescent="0.2">
      <c r="A433">
        <v>2014</v>
      </c>
      <c r="B433" t="s">
        <v>233</v>
      </c>
      <c r="C433" t="s">
        <v>194</v>
      </c>
      <c r="D433">
        <v>2290907</v>
      </c>
      <c r="E433">
        <v>1721654.8911070779</v>
      </c>
      <c r="F433">
        <v>0</v>
      </c>
      <c r="G433">
        <v>1953.257713248639</v>
      </c>
      <c r="H433">
        <v>1723608.1488203269</v>
      </c>
      <c r="I433">
        <f t="shared" si="12"/>
        <v>0</v>
      </c>
    </row>
    <row r="434" spans="1:9" x14ac:dyDescent="0.2">
      <c r="A434">
        <v>2014</v>
      </c>
      <c r="B434" t="s">
        <v>234</v>
      </c>
      <c r="C434" t="s">
        <v>192</v>
      </c>
      <c r="D434">
        <v>1466176</v>
      </c>
      <c r="E434">
        <v>958740.97096188739</v>
      </c>
      <c r="F434">
        <v>74182.540834845728</v>
      </c>
      <c r="G434">
        <v>176.2068965517241</v>
      </c>
      <c r="H434">
        <v>1033099.718693285</v>
      </c>
      <c r="I434">
        <f t="shared" si="12"/>
        <v>0</v>
      </c>
    </row>
    <row r="435" spans="1:9" x14ac:dyDescent="0.2">
      <c r="A435">
        <v>2014</v>
      </c>
      <c r="B435" t="s">
        <v>235</v>
      </c>
      <c r="C435" t="s">
        <v>193</v>
      </c>
      <c r="D435">
        <v>57656</v>
      </c>
      <c r="E435">
        <v>45830.471869328489</v>
      </c>
      <c r="F435">
        <v>0</v>
      </c>
      <c r="G435">
        <v>0</v>
      </c>
      <c r="H435">
        <v>45830.471869328489</v>
      </c>
      <c r="I435">
        <f t="shared" si="12"/>
        <v>0</v>
      </c>
    </row>
    <row r="436" spans="1:9" x14ac:dyDescent="0.2">
      <c r="A436">
        <v>2014</v>
      </c>
      <c r="B436" t="s">
        <v>236</v>
      </c>
      <c r="C436" t="s">
        <v>194</v>
      </c>
      <c r="D436">
        <v>2094951</v>
      </c>
      <c r="E436">
        <v>1442368.765880218</v>
      </c>
      <c r="F436">
        <v>5533.7114337568046</v>
      </c>
      <c r="G436">
        <v>4148.938294010889</v>
      </c>
      <c r="H436">
        <v>1452051.4156079851</v>
      </c>
      <c r="I436">
        <f t="shared" si="12"/>
        <v>0</v>
      </c>
    </row>
    <row r="437" spans="1:9" x14ac:dyDescent="0.2">
      <c r="A437">
        <v>2014</v>
      </c>
      <c r="B437" t="s">
        <v>237</v>
      </c>
      <c r="C437" t="s">
        <v>194</v>
      </c>
      <c r="D437">
        <v>3232762</v>
      </c>
      <c r="E437">
        <v>2842077.540834846</v>
      </c>
      <c r="F437">
        <v>0</v>
      </c>
      <c r="G437">
        <v>669.31941923774957</v>
      </c>
      <c r="H437">
        <v>2842746.8602540828</v>
      </c>
      <c r="I437">
        <f t="shared" si="12"/>
        <v>0</v>
      </c>
    </row>
    <row r="438" spans="1:9" x14ac:dyDescent="0.2">
      <c r="A438">
        <v>2014</v>
      </c>
      <c r="B438" t="s">
        <v>238</v>
      </c>
      <c r="C438" t="s">
        <v>190</v>
      </c>
      <c r="D438">
        <v>852948</v>
      </c>
      <c r="E438">
        <v>480466.66969146999</v>
      </c>
      <c r="F438">
        <v>0</v>
      </c>
      <c r="G438">
        <v>279.44646098003619</v>
      </c>
      <c r="H438">
        <v>480746.11615245009</v>
      </c>
      <c r="I438">
        <f t="shared" si="12"/>
        <v>0</v>
      </c>
    </row>
    <row r="439" spans="1:9" x14ac:dyDescent="0.2">
      <c r="A439">
        <v>2014</v>
      </c>
      <c r="B439" t="s">
        <v>239</v>
      </c>
      <c r="C439" t="s">
        <v>192</v>
      </c>
      <c r="D439">
        <v>711119</v>
      </c>
      <c r="E439">
        <v>580014.39201451896</v>
      </c>
      <c r="F439">
        <v>0</v>
      </c>
      <c r="G439">
        <v>3087.2504537205082</v>
      </c>
      <c r="H439">
        <v>583101.64246823941</v>
      </c>
      <c r="I439">
        <f t="shared" si="12"/>
        <v>0</v>
      </c>
    </row>
    <row r="440" spans="1:9" x14ac:dyDescent="0.2">
      <c r="A440">
        <v>2014</v>
      </c>
      <c r="B440" t="s">
        <v>240</v>
      </c>
      <c r="C440" t="s">
        <v>193</v>
      </c>
      <c r="D440">
        <v>276091</v>
      </c>
      <c r="E440">
        <v>220851.18874773139</v>
      </c>
      <c r="F440">
        <v>0</v>
      </c>
      <c r="G440">
        <v>0</v>
      </c>
      <c r="H440">
        <v>220851.18874773139</v>
      </c>
      <c r="I440">
        <f t="shared" si="12"/>
        <v>0</v>
      </c>
    </row>
    <row r="441" spans="1:9" x14ac:dyDescent="0.2">
      <c r="A441">
        <v>2014</v>
      </c>
      <c r="B441" t="s">
        <v>241</v>
      </c>
      <c r="C441" t="s">
        <v>190</v>
      </c>
      <c r="D441">
        <v>754234</v>
      </c>
      <c r="E441">
        <v>499694.2377495463</v>
      </c>
      <c r="F441">
        <v>0</v>
      </c>
      <c r="G441">
        <v>150.9981851179673</v>
      </c>
      <c r="H441">
        <v>499845.23593466432</v>
      </c>
      <c r="I441">
        <f t="shared" si="12"/>
        <v>0</v>
      </c>
    </row>
    <row r="442" spans="1:9" x14ac:dyDescent="0.2">
      <c r="A442">
        <v>2014</v>
      </c>
      <c r="B442" t="s">
        <v>242</v>
      </c>
      <c r="C442" t="s">
        <v>193</v>
      </c>
      <c r="D442">
        <v>437875</v>
      </c>
      <c r="E442">
        <v>320445.74410163338</v>
      </c>
      <c r="F442">
        <v>0</v>
      </c>
      <c r="G442">
        <v>0</v>
      </c>
      <c r="H442">
        <v>320445.74410163338</v>
      </c>
      <c r="I442">
        <f t="shared" si="12"/>
        <v>0</v>
      </c>
    </row>
    <row r="443" spans="1:9" x14ac:dyDescent="0.2">
      <c r="A443">
        <v>2014</v>
      </c>
      <c r="B443" t="s">
        <v>243</v>
      </c>
      <c r="C443" t="s">
        <v>190</v>
      </c>
      <c r="D443">
        <v>1887079</v>
      </c>
      <c r="E443">
        <v>1129278.012704174</v>
      </c>
      <c r="F443">
        <v>0</v>
      </c>
      <c r="G443">
        <v>3272.323049001815</v>
      </c>
      <c r="H443">
        <v>1132550.3357531759</v>
      </c>
      <c r="I443">
        <f t="shared" si="12"/>
        <v>0</v>
      </c>
    </row>
    <row r="444" spans="1:9" x14ac:dyDescent="0.2">
      <c r="A444">
        <v>2014</v>
      </c>
      <c r="B444" t="s">
        <v>244</v>
      </c>
      <c r="C444" t="s">
        <v>193</v>
      </c>
      <c r="D444">
        <v>271217</v>
      </c>
      <c r="E444">
        <v>155827.59528130671</v>
      </c>
      <c r="F444">
        <v>0</v>
      </c>
      <c r="G444">
        <v>1.388384754990925</v>
      </c>
      <c r="H444">
        <v>155828.98366606169</v>
      </c>
      <c r="I444">
        <f t="shared" si="12"/>
        <v>0</v>
      </c>
    </row>
    <row r="445" spans="1:9" x14ac:dyDescent="0.2">
      <c r="A445">
        <v>2014</v>
      </c>
      <c r="B445" t="s">
        <v>245</v>
      </c>
      <c r="C445" t="s">
        <v>192</v>
      </c>
      <c r="D445">
        <v>179136</v>
      </c>
      <c r="E445">
        <v>141174.04718693279</v>
      </c>
      <c r="F445">
        <v>236.52450090744099</v>
      </c>
      <c r="G445">
        <v>0</v>
      </c>
      <c r="H445">
        <v>141410.57168784019</v>
      </c>
      <c r="I445">
        <f t="shared" si="12"/>
        <v>0</v>
      </c>
    </row>
    <row r="446" spans="1:9" x14ac:dyDescent="0.2">
      <c r="A446">
        <v>2014</v>
      </c>
      <c r="B446" t="s">
        <v>246</v>
      </c>
      <c r="C446" t="s">
        <v>191</v>
      </c>
      <c r="D446">
        <v>3204</v>
      </c>
      <c r="E446">
        <v>2638.1941923774948</v>
      </c>
      <c r="F446">
        <v>91.932849364791281</v>
      </c>
      <c r="G446">
        <v>0</v>
      </c>
      <c r="H446">
        <v>2730.127041742287</v>
      </c>
      <c r="I446">
        <f t="shared" si="12"/>
        <v>0</v>
      </c>
    </row>
    <row r="447" spans="1:9" x14ac:dyDescent="0.2">
      <c r="A447">
        <v>2014</v>
      </c>
      <c r="B447" t="s">
        <v>247</v>
      </c>
      <c r="C447" t="s">
        <v>191</v>
      </c>
      <c r="D447">
        <v>44809</v>
      </c>
      <c r="E447">
        <v>20563.012704174231</v>
      </c>
      <c r="F447">
        <v>30170.317604355721</v>
      </c>
      <c r="G447">
        <v>0</v>
      </c>
      <c r="H447">
        <v>50733.330308529941</v>
      </c>
      <c r="I447">
        <f t="shared" si="12"/>
        <v>0</v>
      </c>
    </row>
    <row r="448" spans="1:9" x14ac:dyDescent="0.2">
      <c r="A448">
        <v>2014</v>
      </c>
      <c r="B448" t="s">
        <v>248</v>
      </c>
      <c r="C448" t="s">
        <v>190</v>
      </c>
      <c r="D448">
        <v>423383</v>
      </c>
      <c r="E448">
        <v>301216.6969147005</v>
      </c>
      <c r="F448">
        <v>0</v>
      </c>
      <c r="G448">
        <v>3519.5190562613429</v>
      </c>
      <c r="H448">
        <v>304736.21597096178</v>
      </c>
      <c r="I448">
        <f t="shared" si="12"/>
        <v>0</v>
      </c>
    </row>
    <row r="449" spans="1:9" x14ac:dyDescent="0.2">
      <c r="A449">
        <v>2014</v>
      </c>
      <c r="B449" t="s">
        <v>249</v>
      </c>
      <c r="C449" t="s">
        <v>190</v>
      </c>
      <c r="D449">
        <v>497121</v>
      </c>
      <c r="E449">
        <v>296068.18511796731</v>
      </c>
      <c r="F449">
        <v>0</v>
      </c>
      <c r="G449">
        <v>1.896551724137931</v>
      </c>
      <c r="H449">
        <v>296070.08166969143</v>
      </c>
      <c r="I449">
        <f t="shared" si="12"/>
        <v>0</v>
      </c>
    </row>
    <row r="450" spans="1:9" x14ac:dyDescent="0.2">
      <c r="A450">
        <v>2014</v>
      </c>
      <c r="B450" t="s">
        <v>250</v>
      </c>
      <c r="C450" t="s">
        <v>192</v>
      </c>
      <c r="D450">
        <v>529094</v>
      </c>
      <c r="E450">
        <v>220758.29401088931</v>
      </c>
      <c r="F450">
        <v>0</v>
      </c>
      <c r="G450">
        <v>214233.11252268599</v>
      </c>
      <c r="H450">
        <v>434991.40653357533</v>
      </c>
      <c r="I450">
        <f t="shared" si="12"/>
        <v>0</v>
      </c>
    </row>
    <row r="451" spans="1:9" x14ac:dyDescent="0.2">
      <c r="A451">
        <v>2014</v>
      </c>
      <c r="B451" t="s">
        <v>251</v>
      </c>
      <c r="C451" t="s">
        <v>192</v>
      </c>
      <c r="D451">
        <v>62856</v>
      </c>
      <c r="E451">
        <v>43277.695099818513</v>
      </c>
      <c r="F451">
        <v>0</v>
      </c>
      <c r="G451">
        <v>0</v>
      </c>
      <c r="H451">
        <v>43277.695099818513</v>
      </c>
      <c r="I451">
        <f t="shared" ref="I451:I514" si="13">SUM(E451:G451)-H451</f>
        <v>0</v>
      </c>
    </row>
    <row r="452" spans="1:9" x14ac:dyDescent="0.2">
      <c r="A452">
        <v>2014</v>
      </c>
      <c r="B452" t="s">
        <v>252</v>
      </c>
      <c r="C452" t="s">
        <v>191</v>
      </c>
      <c r="D452">
        <v>13722</v>
      </c>
      <c r="E452">
        <v>6819.7731397459174</v>
      </c>
      <c r="F452">
        <v>0</v>
      </c>
      <c r="G452">
        <v>0</v>
      </c>
      <c r="H452">
        <v>6819.7731397459174</v>
      </c>
      <c r="I452">
        <f t="shared" si="13"/>
        <v>0</v>
      </c>
    </row>
    <row r="453" spans="1:9" x14ac:dyDescent="0.2">
      <c r="A453">
        <v>2014</v>
      </c>
      <c r="B453" t="s">
        <v>253</v>
      </c>
      <c r="C453" t="s">
        <v>192</v>
      </c>
      <c r="D453">
        <v>458492</v>
      </c>
      <c r="E453">
        <v>300110.98003629758</v>
      </c>
      <c r="F453">
        <v>0</v>
      </c>
      <c r="G453">
        <v>1610.390199637023</v>
      </c>
      <c r="H453">
        <v>301721.37023593462</v>
      </c>
      <c r="I453">
        <f t="shared" si="13"/>
        <v>0</v>
      </c>
    </row>
    <row r="454" spans="1:9" x14ac:dyDescent="0.2">
      <c r="A454">
        <v>2014</v>
      </c>
      <c r="B454" t="s">
        <v>254</v>
      </c>
      <c r="C454" t="s">
        <v>191</v>
      </c>
      <c r="D454">
        <v>55082</v>
      </c>
      <c r="E454">
        <v>32212.921960072588</v>
      </c>
      <c r="F454">
        <v>0</v>
      </c>
      <c r="G454">
        <v>1.31578947368421</v>
      </c>
      <c r="H454">
        <v>32214.237749546279</v>
      </c>
      <c r="I454">
        <f t="shared" si="13"/>
        <v>0</v>
      </c>
    </row>
    <row r="455" spans="1:9" x14ac:dyDescent="0.2">
      <c r="A455">
        <v>2014</v>
      </c>
      <c r="B455" t="s">
        <v>255</v>
      </c>
      <c r="C455" t="s">
        <v>194</v>
      </c>
      <c r="D455">
        <v>845279</v>
      </c>
      <c r="E455">
        <v>730426.99637023592</v>
      </c>
      <c r="F455">
        <v>0</v>
      </c>
      <c r="G455">
        <v>698.76588021778571</v>
      </c>
      <c r="H455">
        <v>731125.7622504537</v>
      </c>
      <c r="I455">
        <f t="shared" si="13"/>
        <v>0</v>
      </c>
    </row>
    <row r="456" spans="1:9" x14ac:dyDescent="0.2">
      <c r="A456">
        <v>2014</v>
      </c>
      <c r="B456" t="s">
        <v>256</v>
      </c>
      <c r="C456" t="s">
        <v>192</v>
      </c>
      <c r="D456">
        <v>208637</v>
      </c>
      <c r="E456">
        <v>154741.279491833</v>
      </c>
      <c r="F456">
        <v>2179.5190562613429</v>
      </c>
      <c r="G456">
        <v>528.23956442831206</v>
      </c>
      <c r="H456">
        <v>157449.03811252271</v>
      </c>
      <c r="I456">
        <f t="shared" si="13"/>
        <v>0</v>
      </c>
    </row>
    <row r="457" spans="1:9" x14ac:dyDescent="0.2">
      <c r="A457">
        <v>2014</v>
      </c>
      <c r="B457" t="s">
        <v>257</v>
      </c>
      <c r="C457" t="s">
        <v>192</v>
      </c>
      <c r="D457">
        <v>73730</v>
      </c>
      <c r="E457">
        <v>125032.4228675136</v>
      </c>
      <c r="F457">
        <v>0</v>
      </c>
      <c r="G457">
        <v>0</v>
      </c>
      <c r="H457">
        <v>125032.4228675136</v>
      </c>
      <c r="I457">
        <f t="shared" si="13"/>
        <v>0</v>
      </c>
    </row>
    <row r="458" spans="1:9" x14ac:dyDescent="0.2">
      <c r="A458">
        <v>2013</v>
      </c>
      <c r="B458" t="s">
        <v>201</v>
      </c>
      <c r="C458" t="s">
        <v>190</v>
      </c>
      <c r="D458">
        <v>1569989</v>
      </c>
      <c r="E458">
        <v>1037493.983666062</v>
      </c>
      <c r="F458">
        <v>0</v>
      </c>
      <c r="G458">
        <v>580.29945553539017</v>
      </c>
      <c r="H458">
        <v>1038074.283121597</v>
      </c>
      <c r="I458">
        <f t="shared" si="13"/>
        <v>0</v>
      </c>
    </row>
    <row r="459" spans="1:9" x14ac:dyDescent="0.2">
      <c r="A459">
        <v>2013</v>
      </c>
      <c r="B459" t="s">
        <v>202</v>
      </c>
      <c r="C459" t="s">
        <v>191</v>
      </c>
      <c r="D459">
        <v>1164</v>
      </c>
      <c r="E459">
        <v>1124.4555353902001</v>
      </c>
      <c r="F459">
        <v>361.70598911070778</v>
      </c>
      <c r="G459">
        <v>0</v>
      </c>
      <c r="H459">
        <v>1486.161524500907</v>
      </c>
      <c r="I459">
        <f t="shared" si="13"/>
        <v>0</v>
      </c>
    </row>
    <row r="460" spans="1:9" x14ac:dyDescent="0.2">
      <c r="A460">
        <v>2013</v>
      </c>
      <c r="B460" t="s">
        <v>203</v>
      </c>
      <c r="C460" t="s">
        <v>191</v>
      </c>
      <c r="D460">
        <v>36267</v>
      </c>
      <c r="E460">
        <v>26122.658802177859</v>
      </c>
      <c r="F460">
        <v>0</v>
      </c>
      <c r="G460">
        <v>1.288566243194192</v>
      </c>
      <c r="H460">
        <v>26123.94736842105</v>
      </c>
      <c r="I460">
        <f t="shared" si="13"/>
        <v>0</v>
      </c>
    </row>
    <row r="461" spans="1:9" x14ac:dyDescent="0.2">
      <c r="A461">
        <v>2013</v>
      </c>
      <c r="B461" t="s">
        <v>204</v>
      </c>
      <c r="C461" t="s">
        <v>192</v>
      </c>
      <c r="D461">
        <v>222374</v>
      </c>
      <c r="E461">
        <v>159099.0653357532</v>
      </c>
      <c r="F461">
        <v>773.52087114337553</v>
      </c>
      <c r="G461">
        <v>0.95281306715063518</v>
      </c>
      <c r="H461">
        <v>159873.5390199637</v>
      </c>
      <c r="I461">
        <f t="shared" si="13"/>
        <v>0</v>
      </c>
    </row>
    <row r="462" spans="1:9" x14ac:dyDescent="0.2">
      <c r="A462">
        <v>2013</v>
      </c>
      <c r="B462" t="s">
        <v>205</v>
      </c>
      <c r="C462" t="s">
        <v>191</v>
      </c>
      <c r="D462">
        <v>45424</v>
      </c>
      <c r="E462">
        <v>29061.588021778582</v>
      </c>
      <c r="F462">
        <v>0</v>
      </c>
      <c r="G462">
        <v>0</v>
      </c>
      <c r="H462">
        <v>29061.588021778582</v>
      </c>
      <c r="I462">
        <f t="shared" si="13"/>
        <v>0</v>
      </c>
    </row>
    <row r="463" spans="1:9" x14ac:dyDescent="0.2">
      <c r="A463">
        <v>2013</v>
      </c>
      <c r="B463" t="s">
        <v>206</v>
      </c>
      <c r="C463" t="s">
        <v>192</v>
      </c>
      <c r="D463">
        <v>21480</v>
      </c>
      <c r="E463">
        <v>15848.139745916509</v>
      </c>
      <c r="F463">
        <v>0</v>
      </c>
      <c r="G463">
        <v>0</v>
      </c>
      <c r="H463">
        <v>15848.139745916509</v>
      </c>
      <c r="I463">
        <f t="shared" si="13"/>
        <v>0</v>
      </c>
    </row>
    <row r="464" spans="1:9" x14ac:dyDescent="0.2">
      <c r="A464">
        <v>2013</v>
      </c>
      <c r="B464" t="s">
        <v>207</v>
      </c>
      <c r="C464" t="s">
        <v>190</v>
      </c>
      <c r="D464">
        <v>1086069</v>
      </c>
      <c r="E464">
        <v>609804.30127041729</v>
      </c>
      <c r="F464">
        <v>0</v>
      </c>
      <c r="G464">
        <v>419.42831215970949</v>
      </c>
      <c r="H464">
        <v>610223.72958257701</v>
      </c>
      <c r="I464">
        <f t="shared" si="13"/>
        <v>0</v>
      </c>
    </row>
    <row r="465" spans="1:9" x14ac:dyDescent="0.2">
      <c r="A465">
        <v>2013</v>
      </c>
      <c r="B465" t="s">
        <v>208</v>
      </c>
      <c r="C465" t="s">
        <v>193</v>
      </c>
      <c r="D465">
        <v>27619</v>
      </c>
      <c r="E465">
        <v>153.4210526315789</v>
      </c>
      <c r="F465">
        <v>15752.268602540829</v>
      </c>
      <c r="G465">
        <v>0</v>
      </c>
      <c r="H465">
        <v>15905.689655172409</v>
      </c>
      <c r="I465">
        <f t="shared" si="13"/>
        <v>0</v>
      </c>
    </row>
    <row r="466" spans="1:9" x14ac:dyDescent="0.2">
      <c r="A466">
        <v>2013</v>
      </c>
      <c r="B466" t="s">
        <v>209</v>
      </c>
      <c r="C466" t="s">
        <v>191</v>
      </c>
      <c r="D466">
        <v>180599</v>
      </c>
      <c r="E466">
        <v>85801.460980036296</v>
      </c>
      <c r="F466">
        <v>38143.856624319407</v>
      </c>
      <c r="G466">
        <v>0</v>
      </c>
      <c r="H466">
        <v>123945.3176043557</v>
      </c>
      <c r="I466">
        <f t="shared" si="13"/>
        <v>0</v>
      </c>
    </row>
    <row r="467" spans="1:9" x14ac:dyDescent="0.2">
      <c r="A467">
        <v>2013</v>
      </c>
      <c r="B467" t="s">
        <v>210</v>
      </c>
      <c r="C467" t="s">
        <v>192</v>
      </c>
      <c r="D467">
        <v>956991</v>
      </c>
      <c r="E467">
        <v>625228.08529945544</v>
      </c>
      <c r="F467">
        <v>0</v>
      </c>
      <c r="G467">
        <v>6.3520871143375679</v>
      </c>
      <c r="H467">
        <v>625234.4373865698</v>
      </c>
      <c r="I467">
        <f t="shared" si="13"/>
        <v>0</v>
      </c>
    </row>
    <row r="468" spans="1:9" x14ac:dyDescent="0.2">
      <c r="A468">
        <v>2013</v>
      </c>
      <c r="B468" t="s">
        <v>211</v>
      </c>
      <c r="C468" t="s">
        <v>192</v>
      </c>
      <c r="D468">
        <v>28135</v>
      </c>
      <c r="E468">
        <v>18768.22141560799</v>
      </c>
      <c r="F468">
        <v>130.00907441016341</v>
      </c>
      <c r="G468">
        <v>0</v>
      </c>
      <c r="H468">
        <v>18898.230490018152</v>
      </c>
      <c r="I468">
        <f t="shared" si="13"/>
        <v>0</v>
      </c>
    </row>
    <row r="469" spans="1:9" x14ac:dyDescent="0.2">
      <c r="A469">
        <v>2013</v>
      </c>
      <c r="B469" t="s">
        <v>212</v>
      </c>
      <c r="C469" t="s">
        <v>193</v>
      </c>
      <c r="D469">
        <v>134758</v>
      </c>
      <c r="E469">
        <v>53523.856624319407</v>
      </c>
      <c r="F469">
        <v>23016.061705989108</v>
      </c>
      <c r="G469">
        <v>0</v>
      </c>
      <c r="H469">
        <v>76539.918330308516</v>
      </c>
      <c r="I469">
        <f t="shared" si="13"/>
        <v>0</v>
      </c>
    </row>
    <row r="470" spans="1:9" x14ac:dyDescent="0.2">
      <c r="A470">
        <v>2013</v>
      </c>
      <c r="B470" t="s">
        <v>213</v>
      </c>
      <c r="C470" t="s">
        <v>194</v>
      </c>
      <c r="D470">
        <v>180099</v>
      </c>
      <c r="E470">
        <v>185242.86751361159</v>
      </c>
      <c r="F470">
        <v>0</v>
      </c>
      <c r="G470">
        <v>0</v>
      </c>
      <c r="H470">
        <v>185242.86751361159</v>
      </c>
      <c r="I470">
        <f t="shared" si="13"/>
        <v>0</v>
      </c>
    </row>
    <row r="471" spans="1:9" x14ac:dyDescent="0.2">
      <c r="A471">
        <v>2013</v>
      </c>
      <c r="B471" t="s">
        <v>214</v>
      </c>
      <c r="C471" t="s">
        <v>191</v>
      </c>
      <c r="D471">
        <v>18557</v>
      </c>
      <c r="E471">
        <v>17628.411978221411</v>
      </c>
      <c r="F471">
        <v>684.21052631578937</v>
      </c>
      <c r="G471">
        <v>0</v>
      </c>
      <c r="H471">
        <v>18312.622504537201</v>
      </c>
      <c r="I471">
        <f t="shared" si="13"/>
        <v>0</v>
      </c>
    </row>
    <row r="472" spans="1:9" x14ac:dyDescent="0.2">
      <c r="A472">
        <v>2013</v>
      </c>
      <c r="B472" t="s">
        <v>215</v>
      </c>
      <c r="C472" t="s">
        <v>192</v>
      </c>
      <c r="D472">
        <v>864605</v>
      </c>
      <c r="E472">
        <v>688854.11070780386</v>
      </c>
      <c r="F472">
        <v>0</v>
      </c>
      <c r="G472">
        <v>0</v>
      </c>
      <c r="H472">
        <v>688854.11070780386</v>
      </c>
      <c r="I472">
        <f t="shared" si="13"/>
        <v>0</v>
      </c>
    </row>
    <row r="473" spans="1:9" x14ac:dyDescent="0.2">
      <c r="A473">
        <v>2013</v>
      </c>
      <c r="B473" t="s">
        <v>216</v>
      </c>
      <c r="C473" t="s">
        <v>192</v>
      </c>
      <c r="D473">
        <v>150270</v>
      </c>
      <c r="E473">
        <v>74293.448275862072</v>
      </c>
      <c r="F473">
        <v>0</v>
      </c>
      <c r="G473">
        <v>10.653357531760429</v>
      </c>
      <c r="H473">
        <v>74304.101633393831</v>
      </c>
      <c r="I473">
        <f t="shared" si="13"/>
        <v>0</v>
      </c>
    </row>
    <row r="474" spans="1:9" x14ac:dyDescent="0.2">
      <c r="A474">
        <v>2013</v>
      </c>
      <c r="B474" t="s">
        <v>217</v>
      </c>
      <c r="C474" t="s">
        <v>193</v>
      </c>
      <c r="D474">
        <v>64759</v>
      </c>
      <c r="E474">
        <v>35067.250453720502</v>
      </c>
      <c r="F474">
        <v>0</v>
      </c>
      <c r="G474">
        <v>1.878402903811252</v>
      </c>
      <c r="H474">
        <v>35069.128856624317</v>
      </c>
      <c r="I474">
        <f t="shared" si="13"/>
        <v>0</v>
      </c>
    </row>
    <row r="475" spans="1:9" x14ac:dyDescent="0.2">
      <c r="A475">
        <v>2013</v>
      </c>
      <c r="B475" t="s">
        <v>218</v>
      </c>
      <c r="C475" t="s">
        <v>191</v>
      </c>
      <c r="D475">
        <v>32466</v>
      </c>
      <c r="E475">
        <v>16439.364791288561</v>
      </c>
      <c r="F475">
        <v>8.1669691470054442</v>
      </c>
      <c r="G475">
        <v>0</v>
      </c>
      <c r="H475">
        <v>16447.53176043557</v>
      </c>
      <c r="I475">
        <f t="shared" si="13"/>
        <v>0</v>
      </c>
    </row>
    <row r="476" spans="1:9" x14ac:dyDescent="0.2">
      <c r="A476">
        <v>2013</v>
      </c>
      <c r="B476" t="s">
        <v>219</v>
      </c>
      <c r="C476" t="s">
        <v>194</v>
      </c>
      <c r="D476">
        <v>10025721</v>
      </c>
      <c r="E476">
        <v>7501283.6025408348</v>
      </c>
      <c r="F476">
        <v>0</v>
      </c>
      <c r="G476">
        <v>484987.20508166967</v>
      </c>
      <c r="H476">
        <v>7986270.8076225044</v>
      </c>
      <c r="I476">
        <f t="shared" si="13"/>
        <v>0</v>
      </c>
    </row>
    <row r="477" spans="1:9" x14ac:dyDescent="0.2">
      <c r="A477">
        <v>2013</v>
      </c>
      <c r="B477" t="s">
        <v>220</v>
      </c>
      <c r="C477" t="s">
        <v>192</v>
      </c>
      <c r="D477">
        <v>151396</v>
      </c>
      <c r="E477">
        <v>103879.891107078</v>
      </c>
      <c r="F477">
        <v>0</v>
      </c>
      <c r="G477">
        <v>31.297640653357529</v>
      </c>
      <c r="H477">
        <v>103911.1887477314</v>
      </c>
      <c r="I477">
        <f t="shared" si="13"/>
        <v>0</v>
      </c>
    </row>
    <row r="478" spans="1:9" x14ac:dyDescent="0.2">
      <c r="A478">
        <v>2013</v>
      </c>
      <c r="B478" t="s">
        <v>221</v>
      </c>
      <c r="C478" t="s">
        <v>190</v>
      </c>
      <c r="D478">
        <v>258133</v>
      </c>
      <c r="E478">
        <v>167396.13430127039</v>
      </c>
      <c r="F478">
        <v>0</v>
      </c>
      <c r="G478">
        <v>4.8275862068965516</v>
      </c>
      <c r="H478">
        <v>167400.96188747729</v>
      </c>
      <c r="I478">
        <f t="shared" si="13"/>
        <v>0</v>
      </c>
    </row>
    <row r="479" spans="1:9" x14ac:dyDescent="0.2">
      <c r="A479">
        <v>2013</v>
      </c>
      <c r="B479" t="s">
        <v>222</v>
      </c>
      <c r="C479" t="s">
        <v>191</v>
      </c>
      <c r="D479">
        <v>18195</v>
      </c>
      <c r="E479">
        <v>13991.551724137929</v>
      </c>
      <c r="F479">
        <v>0</v>
      </c>
      <c r="G479">
        <v>0</v>
      </c>
      <c r="H479">
        <v>13991.551724137929</v>
      </c>
      <c r="I479">
        <f t="shared" si="13"/>
        <v>0</v>
      </c>
    </row>
    <row r="480" spans="1:9" x14ac:dyDescent="0.2">
      <c r="A480">
        <v>2013</v>
      </c>
      <c r="B480" t="s">
        <v>223</v>
      </c>
      <c r="C480" t="s">
        <v>193</v>
      </c>
      <c r="D480">
        <v>88210</v>
      </c>
      <c r="E480">
        <v>51205.980036297631</v>
      </c>
      <c r="F480">
        <v>0</v>
      </c>
      <c r="G480">
        <v>0</v>
      </c>
      <c r="H480">
        <v>51205.980036297631</v>
      </c>
      <c r="I480">
        <f t="shared" si="13"/>
        <v>0</v>
      </c>
    </row>
    <row r="481" spans="1:9" x14ac:dyDescent="0.2">
      <c r="A481">
        <v>2013</v>
      </c>
      <c r="B481" t="s">
        <v>224</v>
      </c>
      <c r="C481" t="s">
        <v>192</v>
      </c>
      <c r="D481">
        <v>264365</v>
      </c>
      <c r="E481">
        <v>188585.97096188739</v>
      </c>
      <c r="F481">
        <v>0</v>
      </c>
      <c r="G481">
        <v>82.813067150635206</v>
      </c>
      <c r="H481">
        <v>188668.7840290381</v>
      </c>
      <c r="I481">
        <f t="shared" si="13"/>
        <v>0</v>
      </c>
    </row>
    <row r="482" spans="1:9" x14ac:dyDescent="0.2">
      <c r="A482">
        <v>2013</v>
      </c>
      <c r="B482" t="s">
        <v>225</v>
      </c>
      <c r="C482" t="s">
        <v>191</v>
      </c>
      <c r="D482">
        <v>9646</v>
      </c>
      <c r="E482">
        <v>15.553539019963701</v>
      </c>
      <c r="F482">
        <v>4908.0762250453718</v>
      </c>
      <c r="G482">
        <v>0</v>
      </c>
      <c r="H482">
        <v>4923.6297640653356</v>
      </c>
      <c r="I482">
        <f t="shared" si="13"/>
        <v>0</v>
      </c>
    </row>
    <row r="483" spans="1:9" x14ac:dyDescent="0.2">
      <c r="A483">
        <v>2013</v>
      </c>
      <c r="B483" t="s">
        <v>226</v>
      </c>
      <c r="C483" t="s">
        <v>191</v>
      </c>
      <c r="D483">
        <v>13934</v>
      </c>
      <c r="E483">
        <v>17950.75317604356</v>
      </c>
      <c r="F483">
        <v>1281.3157894736839</v>
      </c>
      <c r="G483">
        <v>0</v>
      </c>
      <c r="H483">
        <v>19232.068965517239</v>
      </c>
      <c r="I483">
        <f t="shared" si="13"/>
        <v>0</v>
      </c>
    </row>
    <row r="484" spans="1:9" x14ac:dyDescent="0.2">
      <c r="A484">
        <v>2013</v>
      </c>
      <c r="B484" t="s">
        <v>227</v>
      </c>
      <c r="C484" t="s">
        <v>193</v>
      </c>
      <c r="D484">
        <v>425968</v>
      </c>
      <c r="E484">
        <v>308177.05081669689</v>
      </c>
      <c r="F484">
        <v>0</v>
      </c>
      <c r="G484">
        <v>1.560798548094374</v>
      </c>
      <c r="H484">
        <v>308178.611615245</v>
      </c>
      <c r="I484">
        <f t="shared" si="13"/>
        <v>0</v>
      </c>
    </row>
    <row r="485" spans="1:9" x14ac:dyDescent="0.2">
      <c r="A485">
        <v>2013</v>
      </c>
      <c r="B485" t="s">
        <v>228</v>
      </c>
      <c r="C485" t="s">
        <v>190</v>
      </c>
      <c r="D485">
        <v>139005</v>
      </c>
      <c r="E485">
        <v>96693.13067150634</v>
      </c>
      <c r="F485">
        <v>0</v>
      </c>
      <c r="G485">
        <v>72.67695099818512</v>
      </c>
      <c r="H485">
        <v>96765.807622504522</v>
      </c>
      <c r="I485">
        <f t="shared" si="13"/>
        <v>0</v>
      </c>
    </row>
    <row r="486" spans="1:9" x14ac:dyDescent="0.2">
      <c r="A486">
        <v>2013</v>
      </c>
      <c r="B486" t="s">
        <v>229</v>
      </c>
      <c r="C486" t="s">
        <v>191</v>
      </c>
      <c r="D486">
        <v>97850</v>
      </c>
      <c r="E486">
        <v>4007.4773139745912</v>
      </c>
      <c r="F486">
        <v>58553.729582577129</v>
      </c>
      <c r="G486">
        <v>0</v>
      </c>
      <c r="H486">
        <v>62561.206896551717</v>
      </c>
      <c r="I486">
        <f t="shared" si="13"/>
        <v>0</v>
      </c>
    </row>
    <row r="487" spans="1:9" x14ac:dyDescent="0.2">
      <c r="A487">
        <v>2013</v>
      </c>
      <c r="B487" t="s">
        <v>230</v>
      </c>
      <c r="C487" t="s">
        <v>194</v>
      </c>
      <c r="D487">
        <v>3103018</v>
      </c>
      <c r="E487">
        <v>2502452.704174228</v>
      </c>
      <c r="F487">
        <v>0</v>
      </c>
      <c r="G487">
        <v>30428.284936479129</v>
      </c>
      <c r="H487">
        <v>2532880.9891107078</v>
      </c>
      <c r="I487">
        <f t="shared" si="13"/>
        <v>0</v>
      </c>
    </row>
    <row r="488" spans="1:9" x14ac:dyDescent="0.2">
      <c r="A488">
        <v>2013</v>
      </c>
      <c r="B488" t="s">
        <v>231</v>
      </c>
      <c r="C488" t="s">
        <v>192</v>
      </c>
      <c r="D488">
        <v>363837</v>
      </c>
      <c r="E488">
        <v>202803.86569872961</v>
      </c>
      <c r="F488">
        <v>18222.785843920141</v>
      </c>
      <c r="G488">
        <v>27.849364791288561</v>
      </c>
      <c r="H488">
        <v>221054.50090744099</v>
      </c>
      <c r="I488">
        <f t="shared" si="13"/>
        <v>0</v>
      </c>
    </row>
    <row r="489" spans="1:9" x14ac:dyDescent="0.2">
      <c r="A489">
        <v>2013</v>
      </c>
      <c r="B489" t="s">
        <v>232</v>
      </c>
      <c r="C489" t="s">
        <v>191</v>
      </c>
      <c r="D489">
        <v>18915</v>
      </c>
      <c r="E489">
        <v>197.44101633393831</v>
      </c>
      <c r="F489">
        <v>14867.64065335753</v>
      </c>
      <c r="G489">
        <v>0</v>
      </c>
      <c r="H489">
        <v>15065.08166969147</v>
      </c>
      <c r="I489">
        <f t="shared" si="13"/>
        <v>0</v>
      </c>
    </row>
    <row r="490" spans="1:9" x14ac:dyDescent="0.2">
      <c r="A490">
        <v>2013</v>
      </c>
      <c r="B490" t="s">
        <v>233</v>
      </c>
      <c r="C490" t="s">
        <v>194</v>
      </c>
      <c r="D490">
        <v>2268660</v>
      </c>
      <c r="E490">
        <v>1672439.2649727771</v>
      </c>
      <c r="F490">
        <v>0</v>
      </c>
      <c r="G490">
        <v>1426.3702359346639</v>
      </c>
      <c r="H490">
        <v>1673865.635208711</v>
      </c>
      <c r="I490">
        <f t="shared" si="13"/>
        <v>0</v>
      </c>
    </row>
    <row r="491" spans="1:9" x14ac:dyDescent="0.2">
      <c r="A491">
        <v>2013</v>
      </c>
      <c r="B491" t="s">
        <v>234</v>
      </c>
      <c r="C491" t="s">
        <v>192</v>
      </c>
      <c r="D491">
        <v>1453969</v>
      </c>
      <c r="E491">
        <v>947285.04537205072</v>
      </c>
      <c r="F491">
        <v>62632.114337568048</v>
      </c>
      <c r="G491">
        <v>192.62250453720509</v>
      </c>
      <c r="H491">
        <v>1010109.782214156</v>
      </c>
      <c r="I491">
        <f t="shared" si="13"/>
        <v>0</v>
      </c>
    </row>
    <row r="492" spans="1:9" x14ac:dyDescent="0.2">
      <c r="A492">
        <v>2013</v>
      </c>
      <c r="B492" t="s">
        <v>235</v>
      </c>
      <c r="C492" t="s">
        <v>193</v>
      </c>
      <c r="D492">
        <v>56978</v>
      </c>
      <c r="E492">
        <v>49174.990925589831</v>
      </c>
      <c r="F492">
        <v>0</v>
      </c>
      <c r="G492">
        <v>0</v>
      </c>
      <c r="H492">
        <v>49174.990925589831</v>
      </c>
      <c r="I492">
        <f t="shared" si="13"/>
        <v>0</v>
      </c>
    </row>
    <row r="493" spans="1:9" x14ac:dyDescent="0.2">
      <c r="A493">
        <v>2013</v>
      </c>
      <c r="B493" t="s">
        <v>236</v>
      </c>
      <c r="C493" t="s">
        <v>194</v>
      </c>
      <c r="D493">
        <v>2084443</v>
      </c>
      <c r="E493">
        <v>1425733.257713248</v>
      </c>
      <c r="F493">
        <v>5296.7604355716876</v>
      </c>
      <c r="G493">
        <v>4455.4174228675129</v>
      </c>
      <c r="H493">
        <v>1435485.435571688</v>
      </c>
      <c r="I493">
        <f t="shared" si="13"/>
        <v>0</v>
      </c>
    </row>
    <row r="494" spans="1:9" x14ac:dyDescent="0.2">
      <c r="A494">
        <v>2013</v>
      </c>
      <c r="B494" t="s">
        <v>237</v>
      </c>
      <c r="C494" t="s">
        <v>194</v>
      </c>
      <c r="D494">
        <v>3199900</v>
      </c>
      <c r="E494">
        <v>2728993.2849364788</v>
      </c>
      <c r="F494">
        <v>0</v>
      </c>
      <c r="G494">
        <v>545.8711433756805</v>
      </c>
      <c r="H494">
        <v>2729539.1560798539</v>
      </c>
      <c r="I494">
        <f t="shared" si="13"/>
        <v>0</v>
      </c>
    </row>
    <row r="495" spans="1:9" x14ac:dyDescent="0.2">
      <c r="A495">
        <v>2013</v>
      </c>
      <c r="B495" t="s">
        <v>238</v>
      </c>
      <c r="C495" t="s">
        <v>190</v>
      </c>
      <c r="D495">
        <v>844169</v>
      </c>
      <c r="E495">
        <v>432326.5245009074</v>
      </c>
      <c r="F495">
        <v>0</v>
      </c>
      <c r="G495">
        <v>228.31215970961881</v>
      </c>
      <c r="H495">
        <v>432554.83666061697</v>
      </c>
      <c r="I495">
        <f t="shared" si="13"/>
        <v>0</v>
      </c>
    </row>
    <row r="496" spans="1:9" x14ac:dyDescent="0.2">
      <c r="A496">
        <v>2013</v>
      </c>
      <c r="B496" t="s">
        <v>239</v>
      </c>
      <c r="C496" t="s">
        <v>192</v>
      </c>
      <c r="D496">
        <v>704615</v>
      </c>
      <c r="E496">
        <v>557773.12159709609</v>
      </c>
      <c r="F496">
        <v>0</v>
      </c>
      <c r="G496">
        <v>795.60798548094363</v>
      </c>
      <c r="H496">
        <v>558568.72958257701</v>
      </c>
      <c r="I496">
        <f t="shared" si="13"/>
        <v>0</v>
      </c>
    </row>
    <row r="497" spans="1:9" x14ac:dyDescent="0.2">
      <c r="A497">
        <v>2013</v>
      </c>
      <c r="B497" t="s">
        <v>240</v>
      </c>
      <c r="C497" t="s">
        <v>193</v>
      </c>
      <c r="D497">
        <v>273882</v>
      </c>
      <c r="E497">
        <v>213174.02903811249</v>
      </c>
      <c r="F497">
        <v>0</v>
      </c>
      <c r="G497">
        <v>0</v>
      </c>
      <c r="H497">
        <v>213174.02903811249</v>
      </c>
      <c r="I497">
        <f t="shared" si="13"/>
        <v>0</v>
      </c>
    </row>
    <row r="498" spans="1:9" x14ac:dyDescent="0.2">
      <c r="A498">
        <v>2013</v>
      </c>
      <c r="B498" t="s">
        <v>241</v>
      </c>
      <c r="C498" t="s">
        <v>190</v>
      </c>
      <c r="D498">
        <v>747550</v>
      </c>
      <c r="E498">
        <v>493396.21597096178</v>
      </c>
      <c r="F498">
        <v>0</v>
      </c>
      <c r="G498">
        <v>1.5245009074410161</v>
      </c>
      <c r="H498">
        <v>493397.7404718693</v>
      </c>
      <c r="I498">
        <f t="shared" si="13"/>
        <v>0</v>
      </c>
    </row>
    <row r="499" spans="1:9" x14ac:dyDescent="0.2">
      <c r="A499">
        <v>2013</v>
      </c>
      <c r="B499" t="s">
        <v>242</v>
      </c>
      <c r="C499" t="s">
        <v>193</v>
      </c>
      <c r="D499">
        <v>433078</v>
      </c>
      <c r="E499">
        <v>328701.47912885662</v>
      </c>
      <c r="F499">
        <v>0</v>
      </c>
      <c r="G499">
        <v>0</v>
      </c>
      <c r="H499">
        <v>328701.47912885662</v>
      </c>
      <c r="I499">
        <f t="shared" si="13"/>
        <v>0</v>
      </c>
    </row>
    <row r="500" spans="1:9" x14ac:dyDescent="0.2">
      <c r="A500">
        <v>2013</v>
      </c>
      <c r="B500" t="s">
        <v>243</v>
      </c>
      <c r="C500" t="s">
        <v>190</v>
      </c>
      <c r="D500">
        <v>1863975</v>
      </c>
      <c r="E500">
        <v>1028302.377495463</v>
      </c>
      <c r="F500">
        <v>0</v>
      </c>
      <c r="G500">
        <v>9629.1107078039931</v>
      </c>
      <c r="H500">
        <v>1037931.488203267</v>
      </c>
      <c r="I500">
        <f t="shared" si="13"/>
        <v>0</v>
      </c>
    </row>
    <row r="501" spans="1:9" x14ac:dyDescent="0.2">
      <c r="A501">
        <v>2013</v>
      </c>
      <c r="B501" t="s">
        <v>244</v>
      </c>
      <c r="C501" t="s">
        <v>193</v>
      </c>
      <c r="D501">
        <v>269463</v>
      </c>
      <c r="E501">
        <v>146836.5063520871</v>
      </c>
      <c r="F501">
        <v>0</v>
      </c>
      <c r="G501">
        <v>1.261343012704174</v>
      </c>
      <c r="H501">
        <v>146837.76769509981</v>
      </c>
      <c r="I501">
        <f t="shared" si="13"/>
        <v>0</v>
      </c>
    </row>
    <row r="502" spans="1:9" x14ac:dyDescent="0.2">
      <c r="A502">
        <v>2013</v>
      </c>
      <c r="B502" t="s">
        <v>245</v>
      </c>
      <c r="C502" t="s">
        <v>192</v>
      </c>
      <c r="D502">
        <v>178866</v>
      </c>
      <c r="E502">
        <v>148110.00907441019</v>
      </c>
      <c r="F502">
        <v>325.10889292195998</v>
      </c>
      <c r="G502">
        <v>0</v>
      </c>
      <c r="H502">
        <v>148435.1179673321</v>
      </c>
      <c r="I502">
        <f t="shared" si="13"/>
        <v>0</v>
      </c>
    </row>
    <row r="503" spans="1:9" x14ac:dyDescent="0.2">
      <c r="A503">
        <v>2013</v>
      </c>
      <c r="B503" t="s">
        <v>246</v>
      </c>
      <c r="C503" t="s">
        <v>191</v>
      </c>
      <c r="D503">
        <v>3215</v>
      </c>
      <c r="E503">
        <v>2233.2123411978218</v>
      </c>
      <c r="F503">
        <v>118.66606170598909</v>
      </c>
      <c r="G503">
        <v>0</v>
      </c>
      <c r="H503">
        <v>2351.8784029038111</v>
      </c>
      <c r="I503">
        <f t="shared" si="13"/>
        <v>0</v>
      </c>
    </row>
    <row r="504" spans="1:9" x14ac:dyDescent="0.2">
      <c r="A504">
        <v>2013</v>
      </c>
      <c r="B504" t="s">
        <v>247</v>
      </c>
      <c r="C504" t="s">
        <v>191</v>
      </c>
      <c r="D504">
        <v>44825</v>
      </c>
      <c r="E504">
        <v>24300.01814882032</v>
      </c>
      <c r="F504">
        <v>937.25952813067136</v>
      </c>
      <c r="G504">
        <v>0</v>
      </c>
      <c r="H504">
        <v>25237.277676950991</v>
      </c>
      <c r="I504">
        <f t="shared" si="13"/>
        <v>0</v>
      </c>
    </row>
    <row r="505" spans="1:9" x14ac:dyDescent="0.2">
      <c r="A505">
        <v>2013</v>
      </c>
      <c r="B505" t="s">
        <v>248</v>
      </c>
      <c r="C505" t="s">
        <v>190</v>
      </c>
      <c r="D505">
        <v>419493</v>
      </c>
      <c r="E505">
        <v>293354.31034482759</v>
      </c>
      <c r="F505">
        <v>5.4537205081669686</v>
      </c>
      <c r="G505">
        <v>67.232304900181489</v>
      </c>
      <c r="H505">
        <v>293426.99637023592</v>
      </c>
      <c r="I505">
        <f t="shared" si="13"/>
        <v>0</v>
      </c>
    </row>
    <row r="506" spans="1:9" x14ac:dyDescent="0.2">
      <c r="A506">
        <v>2013</v>
      </c>
      <c r="B506" t="s">
        <v>249</v>
      </c>
      <c r="C506" t="s">
        <v>190</v>
      </c>
      <c r="D506">
        <v>493122</v>
      </c>
      <c r="E506">
        <v>292256.54264972778</v>
      </c>
      <c r="F506">
        <v>0</v>
      </c>
      <c r="G506">
        <v>1.578947368421052</v>
      </c>
      <c r="H506">
        <v>292258.12159709621</v>
      </c>
      <c r="I506">
        <f t="shared" si="13"/>
        <v>0</v>
      </c>
    </row>
    <row r="507" spans="1:9" x14ac:dyDescent="0.2">
      <c r="A507">
        <v>2013</v>
      </c>
      <c r="B507" t="s">
        <v>250</v>
      </c>
      <c r="C507" t="s">
        <v>192</v>
      </c>
      <c r="D507">
        <v>525886</v>
      </c>
      <c r="E507">
        <v>205500.58076225041</v>
      </c>
      <c r="F507">
        <v>0</v>
      </c>
      <c r="G507">
        <v>235784.16515426489</v>
      </c>
      <c r="H507">
        <v>441284.74591651541</v>
      </c>
      <c r="I507">
        <f t="shared" si="13"/>
        <v>0</v>
      </c>
    </row>
    <row r="508" spans="1:9" x14ac:dyDescent="0.2">
      <c r="A508">
        <v>2013</v>
      </c>
      <c r="B508" t="s">
        <v>251</v>
      </c>
      <c r="C508" t="s">
        <v>192</v>
      </c>
      <c r="D508">
        <v>63102</v>
      </c>
      <c r="E508">
        <v>41129.201451905617</v>
      </c>
      <c r="F508">
        <v>21.923774954627952</v>
      </c>
      <c r="G508">
        <v>0</v>
      </c>
      <c r="H508">
        <v>41151.125226860247</v>
      </c>
      <c r="I508">
        <f t="shared" si="13"/>
        <v>0</v>
      </c>
    </row>
    <row r="509" spans="1:9" x14ac:dyDescent="0.2">
      <c r="A509">
        <v>2013</v>
      </c>
      <c r="B509" t="s">
        <v>252</v>
      </c>
      <c r="C509" t="s">
        <v>191</v>
      </c>
      <c r="D509">
        <v>13731</v>
      </c>
      <c r="E509">
        <v>7526.4791288566239</v>
      </c>
      <c r="F509">
        <v>0</v>
      </c>
      <c r="G509">
        <v>0</v>
      </c>
      <c r="H509">
        <v>7526.4791288566239</v>
      </c>
      <c r="I509">
        <f t="shared" si="13"/>
        <v>0</v>
      </c>
    </row>
    <row r="510" spans="1:9" x14ac:dyDescent="0.2">
      <c r="A510">
        <v>2013</v>
      </c>
      <c r="B510" t="s">
        <v>253</v>
      </c>
      <c r="C510" t="s">
        <v>192</v>
      </c>
      <c r="D510">
        <v>455525</v>
      </c>
      <c r="E510">
        <v>285408.8475499092</v>
      </c>
      <c r="F510">
        <v>0</v>
      </c>
      <c r="G510">
        <v>5543.0036297640654</v>
      </c>
      <c r="H510">
        <v>290951.85117967328</v>
      </c>
      <c r="I510">
        <f t="shared" si="13"/>
        <v>0</v>
      </c>
    </row>
    <row r="511" spans="1:9" x14ac:dyDescent="0.2">
      <c r="A511">
        <v>2013</v>
      </c>
      <c r="B511" t="s">
        <v>254</v>
      </c>
      <c r="C511" t="s">
        <v>191</v>
      </c>
      <c r="D511">
        <v>54938</v>
      </c>
      <c r="E511">
        <v>33726.987295825769</v>
      </c>
      <c r="F511">
        <v>0</v>
      </c>
      <c r="G511">
        <v>0</v>
      </c>
      <c r="H511">
        <v>33726.987295825769</v>
      </c>
      <c r="I511">
        <f t="shared" si="13"/>
        <v>0</v>
      </c>
    </row>
    <row r="512" spans="1:9" x14ac:dyDescent="0.2">
      <c r="A512">
        <v>2013</v>
      </c>
      <c r="B512" t="s">
        <v>255</v>
      </c>
      <c r="C512" t="s">
        <v>194</v>
      </c>
      <c r="D512">
        <v>840637</v>
      </c>
      <c r="E512">
        <v>720012.59528130665</v>
      </c>
      <c r="F512">
        <v>0</v>
      </c>
      <c r="G512">
        <v>594.74591651542642</v>
      </c>
      <c r="H512">
        <v>720607.34119782213</v>
      </c>
      <c r="I512">
        <f t="shared" si="13"/>
        <v>0</v>
      </c>
    </row>
    <row r="513" spans="1:9" x14ac:dyDescent="0.2">
      <c r="A513">
        <v>2013</v>
      </c>
      <c r="B513" t="s">
        <v>256</v>
      </c>
      <c r="C513" t="s">
        <v>192</v>
      </c>
      <c r="D513">
        <v>207801</v>
      </c>
      <c r="E513">
        <v>142040.39019963701</v>
      </c>
      <c r="F513">
        <v>2140.9981851179668</v>
      </c>
      <c r="G513">
        <v>472.03266787658788</v>
      </c>
      <c r="H513">
        <v>144653.4210526316</v>
      </c>
      <c r="I513">
        <f t="shared" si="13"/>
        <v>0</v>
      </c>
    </row>
    <row r="514" spans="1:9" x14ac:dyDescent="0.2">
      <c r="A514">
        <v>2013</v>
      </c>
      <c r="B514" t="s">
        <v>257</v>
      </c>
      <c r="C514" t="s">
        <v>192</v>
      </c>
      <c r="D514">
        <v>73362</v>
      </c>
      <c r="E514">
        <v>117166.5063520871</v>
      </c>
      <c r="F514">
        <v>0</v>
      </c>
      <c r="G514">
        <v>0</v>
      </c>
      <c r="H514">
        <v>117166.5063520871</v>
      </c>
      <c r="I514">
        <f t="shared" si="13"/>
        <v>0</v>
      </c>
    </row>
    <row r="515" spans="1:9" x14ac:dyDescent="0.2">
      <c r="A515">
        <v>2012</v>
      </c>
      <c r="B515" t="s">
        <v>201</v>
      </c>
      <c r="C515" t="s">
        <v>190</v>
      </c>
      <c r="D515">
        <v>1545917</v>
      </c>
      <c r="E515">
        <v>1041614.42831216</v>
      </c>
      <c r="F515">
        <v>0</v>
      </c>
      <c r="G515">
        <v>345.36297640653351</v>
      </c>
      <c r="H515">
        <v>1041959.791288566</v>
      </c>
      <c r="I515">
        <f t="shared" ref="I515:I578" si="14">SUM(E515:G515)-H515</f>
        <v>0</v>
      </c>
    </row>
    <row r="516" spans="1:9" x14ac:dyDescent="0.2">
      <c r="A516">
        <v>2012</v>
      </c>
      <c r="B516" t="s">
        <v>202</v>
      </c>
      <c r="C516" t="s">
        <v>191</v>
      </c>
      <c r="D516">
        <v>1166</v>
      </c>
      <c r="E516">
        <v>1151.2613430127039</v>
      </c>
      <c r="F516">
        <v>347.64065335753168</v>
      </c>
      <c r="G516">
        <v>0</v>
      </c>
      <c r="H516">
        <v>1498.901996370236</v>
      </c>
      <c r="I516">
        <f t="shared" si="14"/>
        <v>0</v>
      </c>
    </row>
    <row r="517" spans="1:9" x14ac:dyDescent="0.2">
      <c r="A517">
        <v>2012</v>
      </c>
      <c r="B517" t="s">
        <v>203</v>
      </c>
      <c r="C517" t="s">
        <v>191</v>
      </c>
      <c r="D517">
        <v>36777</v>
      </c>
      <c r="E517">
        <v>24914.301270417422</v>
      </c>
      <c r="F517">
        <v>0</v>
      </c>
      <c r="G517">
        <v>1.143375680580762</v>
      </c>
      <c r="H517">
        <v>24915.444646098</v>
      </c>
      <c r="I517">
        <f t="shared" si="14"/>
        <v>0</v>
      </c>
    </row>
    <row r="518" spans="1:9" x14ac:dyDescent="0.2">
      <c r="A518">
        <v>2012</v>
      </c>
      <c r="B518" t="s">
        <v>204</v>
      </c>
      <c r="C518" t="s">
        <v>192</v>
      </c>
      <c r="D518">
        <v>221340</v>
      </c>
      <c r="E518">
        <v>178430.77132486389</v>
      </c>
      <c r="F518">
        <v>519.46460980036295</v>
      </c>
      <c r="G518">
        <v>1.215970961887477</v>
      </c>
      <c r="H518">
        <v>178951.45190562611</v>
      </c>
      <c r="I518">
        <f t="shared" si="14"/>
        <v>0</v>
      </c>
    </row>
    <row r="519" spans="1:9" x14ac:dyDescent="0.2">
      <c r="A519">
        <v>2012</v>
      </c>
      <c r="B519" t="s">
        <v>205</v>
      </c>
      <c r="C519" t="s">
        <v>191</v>
      </c>
      <c r="D519">
        <v>45496</v>
      </c>
      <c r="E519">
        <v>29668.86569872958</v>
      </c>
      <c r="F519">
        <v>0</v>
      </c>
      <c r="G519">
        <v>0</v>
      </c>
      <c r="H519">
        <v>29668.86569872958</v>
      </c>
      <c r="I519">
        <f t="shared" si="14"/>
        <v>0</v>
      </c>
    </row>
    <row r="520" spans="1:9" x14ac:dyDescent="0.2">
      <c r="A520">
        <v>2012</v>
      </c>
      <c r="B520" t="s">
        <v>206</v>
      </c>
      <c r="C520" t="s">
        <v>192</v>
      </c>
      <c r="D520">
        <v>21340</v>
      </c>
      <c r="E520">
        <v>19997.313974591649</v>
      </c>
      <c r="F520">
        <v>0</v>
      </c>
      <c r="G520">
        <v>0</v>
      </c>
      <c r="H520">
        <v>19997.313974591649</v>
      </c>
      <c r="I520">
        <f t="shared" si="14"/>
        <v>0</v>
      </c>
    </row>
    <row r="521" spans="1:9" x14ac:dyDescent="0.2">
      <c r="A521">
        <v>2012</v>
      </c>
      <c r="B521" t="s">
        <v>207</v>
      </c>
      <c r="C521" t="s">
        <v>190</v>
      </c>
      <c r="D521">
        <v>1072470</v>
      </c>
      <c r="E521">
        <v>606106.96914700535</v>
      </c>
      <c r="F521">
        <v>0</v>
      </c>
      <c r="G521">
        <v>2.3684210526315792</v>
      </c>
      <c r="H521">
        <v>606109.33756805793</v>
      </c>
      <c r="I521">
        <f t="shared" si="14"/>
        <v>0</v>
      </c>
    </row>
    <row r="522" spans="1:9" x14ac:dyDescent="0.2">
      <c r="A522">
        <v>2012</v>
      </c>
      <c r="B522" t="s">
        <v>208</v>
      </c>
      <c r="C522" t="s">
        <v>193</v>
      </c>
      <c r="D522">
        <v>28108</v>
      </c>
      <c r="E522">
        <v>72.32304900181488</v>
      </c>
      <c r="F522">
        <v>16796.733212341202</v>
      </c>
      <c r="G522">
        <v>0</v>
      </c>
      <c r="H522">
        <v>16869.056261343008</v>
      </c>
      <c r="I522">
        <f t="shared" si="14"/>
        <v>0</v>
      </c>
    </row>
    <row r="523" spans="1:9" x14ac:dyDescent="0.2">
      <c r="A523">
        <v>2012</v>
      </c>
      <c r="B523" t="s">
        <v>209</v>
      </c>
      <c r="C523" t="s">
        <v>191</v>
      </c>
      <c r="D523">
        <v>180717</v>
      </c>
      <c r="E523">
        <v>82788.139745916502</v>
      </c>
      <c r="F523">
        <v>38123.656987295821</v>
      </c>
      <c r="G523">
        <v>0</v>
      </c>
      <c r="H523">
        <v>120911.79673321229</v>
      </c>
      <c r="I523">
        <f t="shared" si="14"/>
        <v>0</v>
      </c>
    </row>
    <row r="524" spans="1:9" x14ac:dyDescent="0.2">
      <c r="A524">
        <v>2012</v>
      </c>
      <c r="B524" t="s">
        <v>210</v>
      </c>
      <c r="C524" t="s">
        <v>192</v>
      </c>
      <c r="D524">
        <v>948123</v>
      </c>
      <c r="E524">
        <v>594224.88203266775</v>
      </c>
      <c r="F524">
        <v>0</v>
      </c>
      <c r="G524">
        <v>34.863883847549907</v>
      </c>
      <c r="H524">
        <v>594259.74591651536</v>
      </c>
      <c r="I524">
        <f t="shared" si="14"/>
        <v>0</v>
      </c>
    </row>
    <row r="525" spans="1:9" x14ac:dyDescent="0.2">
      <c r="A525">
        <v>2012</v>
      </c>
      <c r="B525" t="s">
        <v>211</v>
      </c>
      <c r="C525" t="s">
        <v>192</v>
      </c>
      <c r="D525">
        <v>28243</v>
      </c>
      <c r="E525">
        <v>17347.25045372051</v>
      </c>
      <c r="F525">
        <v>78.765880217785835</v>
      </c>
      <c r="G525">
        <v>0</v>
      </c>
      <c r="H525">
        <v>17426.016333938289</v>
      </c>
      <c r="I525">
        <f t="shared" si="14"/>
        <v>0</v>
      </c>
    </row>
    <row r="526" spans="1:9" x14ac:dyDescent="0.2">
      <c r="A526">
        <v>2012</v>
      </c>
      <c r="B526" t="s">
        <v>212</v>
      </c>
      <c r="C526" t="s">
        <v>193</v>
      </c>
      <c r="D526">
        <v>135219</v>
      </c>
      <c r="E526">
        <v>53202.903811252261</v>
      </c>
      <c r="F526">
        <v>23468.139745916509</v>
      </c>
      <c r="G526">
        <v>1.4609800362976411</v>
      </c>
      <c r="H526">
        <v>76672.504537205066</v>
      </c>
      <c r="I526">
        <f t="shared" si="14"/>
        <v>0</v>
      </c>
    </row>
    <row r="527" spans="1:9" x14ac:dyDescent="0.2">
      <c r="A527">
        <v>2012</v>
      </c>
      <c r="B527" t="s">
        <v>213</v>
      </c>
      <c r="C527" t="s">
        <v>194</v>
      </c>
      <c r="D527">
        <v>179106</v>
      </c>
      <c r="E527">
        <v>162354.7096188748</v>
      </c>
      <c r="F527">
        <v>0</v>
      </c>
      <c r="G527">
        <v>0</v>
      </c>
      <c r="H527">
        <v>162354.7096188748</v>
      </c>
      <c r="I527">
        <f t="shared" si="14"/>
        <v>0</v>
      </c>
    </row>
    <row r="528" spans="1:9" x14ac:dyDescent="0.2">
      <c r="A528">
        <v>2012</v>
      </c>
      <c r="B528" t="s">
        <v>214</v>
      </c>
      <c r="C528" t="s">
        <v>191</v>
      </c>
      <c r="D528">
        <v>18543</v>
      </c>
      <c r="E528">
        <v>18509.17422867514</v>
      </c>
      <c r="F528">
        <v>740.47186932849354</v>
      </c>
      <c r="G528">
        <v>0</v>
      </c>
      <c r="H528">
        <v>19249.646098003632</v>
      </c>
      <c r="I528">
        <f t="shared" si="14"/>
        <v>0</v>
      </c>
    </row>
    <row r="529" spans="1:9" x14ac:dyDescent="0.2">
      <c r="A529">
        <v>2012</v>
      </c>
      <c r="B529" t="s">
        <v>215</v>
      </c>
      <c r="C529" t="s">
        <v>192</v>
      </c>
      <c r="D529">
        <v>855275</v>
      </c>
      <c r="E529">
        <v>705475.57168784016</v>
      </c>
      <c r="F529">
        <v>0</v>
      </c>
      <c r="G529">
        <v>35.762250453720497</v>
      </c>
      <c r="H529">
        <v>705511.33393829386</v>
      </c>
      <c r="I529">
        <f t="shared" si="14"/>
        <v>0</v>
      </c>
    </row>
    <row r="530" spans="1:9" x14ac:dyDescent="0.2">
      <c r="A530">
        <v>2012</v>
      </c>
      <c r="B530" t="s">
        <v>216</v>
      </c>
      <c r="C530" t="s">
        <v>192</v>
      </c>
      <c r="D530">
        <v>151411</v>
      </c>
      <c r="E530">
        <v>85980.335753176041</v>
      </c>
      <c r="F530">
        <v>0</v>
      </c>
      <c r="G530">
        <v>2.640653357531761</v>
      </c>
      <c r="H530">
        <v>85982.976406533577</v>
      </c>
      <c r="I530">
        <f t="shared" si="14"/>
        <v>0</v>
      </c>
    </row>
    <row r="531" spans="1:9" x14ac:dyDescent="0.2">
      <c r="A531">
        <v>2012</v>
      </c>
      <c r="B531" t="s">
        <v>217</v>
      </c>
      <c r="C531" t="s">
        <v>193</v>
      </c>
      <c r="D531">
        <v>64829</v>
      </c>
      <c r="E531">
        <v>32330.226860254079</v>
      </c>
      <c r="F531">
        <v>0</v>
      </c>
      <c r="G531">
        <v>0</v>
      </c>
      <c r="H531">
        <v>32330.226860254079</v>
      </c>
      <c r="I531">
        <f t="shared" si="14"/>
        <v>0</v>
      </c>
    </row>
    <row r="532" spans="1:9" x14ac:dyDescent="0.2">
      <c r="A532">
        <v>2012</v>
      </c>
      <c r="B532" t="s">
        <v>218</v>
      </c>
      <c r="C532" t="s">
        <v>191</v>
      </c>
      <c r="D532">
        <v>33523</v>
      </c>
      <c r="E532">
        <v>16314.74591651542</v>
      </c>
      <c r="F532">
        <v>0</v>
      </c>
      <c r="G532">
        <v>0</v>
      </c>
      <c r="H532">
        <v>16314.74591651542</v>
      </c>
      <c r="I532">
        <f t="shared" si="14"/>
        <v>0</v>
      </c>
    </row>
    <row r="533" spans="1:9" x14ac:dyDescent="0.2">
      <c r="A533">
        <v>2012</v>
      </c>
      <c r="B533" t="s">
        <v>219</v>
      </c>
      <c r="C533" t="s">
        <v>194</v>
      </c>
      <c r="D533">
        <v>9956888</v>
      </c>
      <c r="E533">
        <v>7388123.8566243192</v>
      </c>
      <c r="F533">
        <v>0</v>
      </c>
      <c r="G533">
        <v>479944.87295825768</v>
      </c>
      <c r="H533">
        <v>7868068.729582577</v>
      </c>
      <c r="I533">
        <f t="shared" si="14"/>
        <v>0</v>
      </c>
    </row>
    <row r="534" spans="1:9" x14ac:dyDescent="0.2">
      <c r="A534">
        <v>2012</v>
      </c>
      <c r="B534" t="s">
        <v>220</v>
      </c>
      <c r="C534" t="s">
        <v>192</v>
      </c>
      <c r="D534">
        <v>151628</v>
      </c>
      <c r="E534">
        <v>106491.778584392</v>
      </c>
      <c r="F534">
        <v>0</v>
      </c>
      <c r="G534">
        <v>0</v>
      </c>
      <c r="H534">
        <v>106491.778584392</v>
      </c>
      <c r="I534">
        <f t="shared" si="14"/>
        <v>0</v>
      </c>
    </row>
    <row r="535" spans="1:9" x14ac:dyDescent="0.2">
      <c r="A535">
        <v>2012</v>
      </c>
      <c r="B535" t="s">
        <v>221</v>
      </c>
      <c r="C535" t="s">
        <v>190</v>
      </c>
      <c r="D535">
        <v>256662</v>
      </c>
      <c r="E535">
        <v>163978.4210526316</v>
      </c>
      <c r="F535">
        <v>0</v>
      </c>
      <c r="G535">
        <v>31.433756805807619</v>
      </c>
      <c r="H535">
        <v>164009.85480943741</v>
      </c>
      <c r="I535">
        <f t="shared" si="14"/>
        <v>0</v>
      </c>
    </row>
    <row r="536" spans="1:9" x14ac:dyDescent="0.2">
      <c r="A536">
        <v>2012</v>
      </c>
      <c r="B536" t="s">
        <v>222</v>
      </c>
      <c r="C536" t="s">
        <v>191</v>
      </c>
      <c r="D536">
        <v>18249</v>
      </c>
      <c r="E536">
        <v>10310.68058076225</v>
      </c>
      <c r="F536">
        <v>0</v>
      </c>
      <c r="G536">
        <v>0</v>
      </c>
      <c r="H536">
        <v>10310.68058076225</v>
      </c>
      <c r="I536">
        <f t="shared" si="14"/>
        <v>0</v>
      </c>
    </row>
    <row r="537" spans="1:9" x14ac:dyDescent="0.2">
      <c r="A537">
        <v>2012</v>
      </c>
      <c r="B537" t="s">
        <v>223</v>
      </c>
      <c r="C537" t="s">
        <v>193</v>
      </c>
      <c r="D537">
        <v>87696</v>
      </c>
      <c r="E537">
        <v>46482.885662431938</v>
      </c>
      <c r="F537">
        <v>0</v>
      </c>
      <c r="G537">
        <v>0</v>
      </c>
      <c r="H537">
        <v>46482.885662431938</v>
      </c>
      <c r="I537">
        <f t="shared" si="14"/>
        <v>0</v>
      </c>
    </row>
    <row r="538" spans="1:9" x14ac:dyDescent="0.2">
      <c r="A538">
        <v>2012</v>
      </c>
      <c r="B538" t="s">
        <v>224</v>
      </c>
      <c r="C538" t="s">
        <v>192</v>
      </c>
      <c r="D538">
        <v>262329</v>
      </c>
      <c r="E538">
        <v>183176.6152450091</v>
      </c>
      <c r="F538">
        <v>0</v>
      </c>
      <c r="G538">
        <v>2702.0508166969139</v>
      </c>
      <c r="H538">
        <v>185878.666061706</v>
      </c>
      <c r="I538">
        <f t="shared" si="14"/>
        <v>0</v>
      </c>
    </row>
    <row r="539" spans="1:9" x14ac:dyDescent="0.2">
      <c r="A539">
        <v>2012</v>
      </c>
      <c r="B539" t="s">
        <v>225</v>
      </c>
      <c r="C539" t="s">
        <v>191</v>
      </c>
      <c r="D539">
        <v>9659</v>
      </c>
      <c r="E539">
        <v>97.921960072595269</v>
      </c>
      <c r="F539">
        <v>4728.0490018148821</v>
      </c>
      <c r="G539">
        <v>0</v>
      </c>
      <c r="H539">
        <v>4825.9709618874776</v>
      </c>
      <c r="I539">
        <f t="shared" si="14"/>
        <v>0</v>
      </c>
    </row>
    <row r="540" spans="1:9" x14ac:dyDescent="0.2">
      <c r="A540">
        <v>2012</v>
      </c>
      <c r="B540" t="s">
        <v>226</v>
      </c>
      <c r="C540" t="s">
        <v>191</v>
      </c>
      <c r="D540">
        <v>14225</v>
      </c>
      <c r="E540">
        <v>19386.905626134299</v>
      </c>
      <c r="F540">
        <v>1057.7495462794921</v>
      </c>
      <c r="G540">
        <v>0</v>
      </c>
      <c r="H540">
        <v>20444.65517241379</v>
      </c>
      <c r="I540">
        <f t="shared" si="14"/>
        <v>0</v>
      </c>
    </row>
    <row r="541" spans="1:9" x14ac:dyDescent="0.2">
      <c r="A541">
        <v>2012</v>
      </c>
      <c r="B541" t="s">
        <v>227</v>
      </c>
      <c r="C541" t="s">
        <v>193</v>
      </c>
      <c r="D541">
        <v>422621</v>
      </c>
      <c r="E541">
        <v>295828.66606170603</v>
      </c>
      <c r="F541">
        <v>0</v>
      </c>
      <c r="G541">
        <v>1.769509981851179</v>
      </c>
      <c r="H541">
        <v>295830.43557168782</v>
      </c>
      <c r="I541">
        <f t="shared" si="14"/>
        <v>0</v>
      </c>
    </row>
    <row r="542" spans="1:9" x14ac:dyDescent="0.2">
      <c r="A542">
        <v>2012</v>
      </c>
      <c r="B542" t="s">
        <v>228</v>
      </c>
      <c r="C542" t="s">
        <v>190</v>
      </c>
      <c r="D542">
        <v>138374</v>
      </c>
      <c r="E542">
        <v>90306.823956442822</v>
      </c>
      <c r="F542">
        <v>0</v>
      </c>
      <c r="G542">
        <v>134.2014519056261</v>
      </c>
      <c r="H542">
        <v>90441.025408348447</v>
      </c>
      <c r="I542">
        <f t="shared" si="14"/>
        <v>0</v>
      </c>
    </row>
    <row r="543" spans="1:9" x14ac:dyDescent="0.2">
      <c r="A543">
        <v>2012</v>
      </c>
      <c r="B543" t="s">
        <v>229</v>
      </c>
      <c r="C543" t="s">
        <v>191</v>
      </c>
      <c r="D543">
        <v>98090</v>
      </c>
      <c r="E543">
        <v>30702.940108892919</v>
      </c>
      <c r="F543">
        <v>14962.740471869331</v>
      </c>
      <c r="G543">
        <v>0</v>
      </c>
      <c r="H543">
        <v>45665.680580762237</v>
      </c>
      <c r="I543">
        <f t="shared" si="14"/>
        <v>0</v>
      </c>
    </row>
    <row r="544" spans="1:9" x14ac:dyDescent="0.2">
      <c r="A544">
        <v>2012</v>
      </c>
      <c r="B544" t="s">
        <v>230</v>
      </c>
      <c r="C544" t="s">
        <v>194</v>
      </c>
      <c r="D544">
        <v>3072381</v>
      </c>
      <c r="E544">
        <v>2446204.8638838469</v>
      </c>
      <c r="F544">
        <v>0</v>
      </c>
      <c r="G544">
        <v>24148.384754990919</v>
      </c>
      <c r="H544">
        <v>2470353.2486388381</v>
      </c>
      <c r="I544">
        <f t="shared" si="14"/>
        <v>0</v>
      </c>
    </row>
    <row r="545" spans="1:9" x14ac:dyDescent="0.2">
      <c r="A545">
        <v>2012</v>
      </c>
      <c r="B545" t="s">
        <v>231</v>
      </c>
      <c r="C545" t="s">
        <v>192</v>
      </c>
      <c r="D545">
        <v>359648</v>
      </c>
      <c r="E545">
        <v>189074.43738656989</v>
      </c>
      <c r="F545">
        <v>16364.65517241379</v>
      </c>
      <c r="G545">
        <v>0</v>
      </c>
      <c r="H545">
        <v>205439.09255898371</v>
      </c>
      <c r="I545">
        <f t="shared" si="14"/>
        <v>0</v>
      </c>
    </row>
    <row r="546" spans="1:9" x14ac:dyDescent="0.2">
      <c r="A546">
        <v>2012</v>
      </c>
      <c r="B546" t="s">
        <v>232</v>
      </c>
      <c r="C546" t="s">
        <v>191</v>
      </c>
      <c r="D546">
        <v>19426</v>
      </c>
      <c r="E546">
        <v>127.83121597096191</v>
      </c>
      <c r="F546">
        <v>14776.352087114339</v>
      </c>
      <c r="G546">
        <v>0</v>
      </c>
      <c r="H546">
        <v>14904.183303085299</v>
      </c>
      <c r="I546">
        <f t="shared" si="14"/>
        <v>0</v>
      </c>
    </row>
    <row r="547" spans="1:9" x14ac:dyDescent="0.2">
      <c r="A547">
        <v>2012</v>
      </c>
      <c r="B547" t="s">
        <v>233</v>
      </c>
      <c r="C547" t="s">
        <v>194</v>
      </c>
      <c r="D547">
        <v>2244472</v>
      </c>
      <c r="E547">
        <v>1583102.0871143369</v>
      </c>
      <c r="F547">
        <v>0</v>
      </c>
      <c r="G547">
        <v>1426.2341197822141</v>
      </c>
      <c r="H547">
        <v>1584528.3212341201</v>
      </c>
      <c r="I547">
        <f t="shared" si="14"/>
        <v>0</v>
      </c>
    </row>
    <row r="548" spans="1:9" x14ac:dyDescent="0.2">
      <c r="A548">
        <v>2012</v>
      </c>
      <c r="B548" t="s">
        <v>234</v>
      </c>
      <c r="C548" t="s">
        <v>192</v>
      </c>
      <c r="D548">
        <v>1442546</v>
      </c>
      <c r="E548">
        <v>868597.12341197813</v>
      </c>
      <c r="F548">
        <v>85617.323049001803</v>
      </c>
      <c r="G548">
        <v>440.66243194192373</v>
      </c>
      <c r="H548">
        <v>954655.10889292194</v>
      </c>
      <c r="I548">
        <f t="shared" si="14"/>
        <v>0</v>
      </c>
    </row>
    <row r="549" spans="1:9" x14ac:dyDescent="0.2">
      <c r="A549">
        <v>2012</v>
      </c>
      <c r="B549" t="s">
        <v>235</v>
      </c>
      <c r="C549" t="s">
        <v>193</v>
      </c>
      <c r="D549">
        <v>56518</v>
      </c>
      <c r="E549">
        <v>50638.275862068956</v>
      </c>
      <c r="F549">
        <v>0</v>
      </c>
      <c r="G549">
        <v>2.840290381125226</v>
      </c>
      <c r="H549">
        <v>50641.116152450079</v>
      </c>
      <c r="I549">
        <f t="shared" si="14"/>
        <v>0</v>
      </c>
    </row>
    <row r="550" spans="1:9" x14ac:dyDescent="0.2">
      <c r="A550">
        <v>2012</v>
      </c>
      <c r="B550" t="s">
        <v>236</v>
      </c>
      <c r="C550" t="s">
        <v>194</v>
      </c>
      <c r="D550">
        <v>2071326</v>
      </c>
      <c r="E550">
        <v>1354204.7822141559</v>
      </c>
      <c r="F550">
        <v>5063.2214156079854</v>
      </c>
      <c r="G550">
        <v>5762.9128856624311</v>
      </c>
      <c r="H550">
        <v>1365030.916515426</v>
      </c>
      <c r="I550">
        <f t="shared" si="14"/>
        <v>0</v>
      </c>
    </row>
    <row r="551" spans="1:9" x14ac:dyDescent="0.2">
      <c r="A551">
        <v>2012</v>
      </c>
      <c r="B551" t="s">
        <v>237</v>
      </c>
      <c r="C551" t="s">
        <v>194</v>
      </c>
      <c r="D551">
        <v>3161808</v>
      </c>
      <c r="E551">
        <v>2609154.1560798539</v>
      </c>
      <c r="F551">
        <v>0</v>
      </c>
      <c r="G551">
        <v>430.35390199637021</v>
      </c>
      <c r="H551">
        <v>2609584.5099818511</v>
      </c>
      <c r="I551">
        <f t="shared" si="14"/>
        <v>0</v>
      </c>
    </row>
    <row r="552" spans="1:9" x14ac:dyDescent="0.2">
      <c r="A552">
        <v>2012</v>
      </c>
      <c r="B552" t="s">
        <v>238</v>
      </c>
      <c r="C552" t="s">
        <v>190</v>
      </c>
      <c r="D552">
        <v>829289</v>
      </c>
      <c r="E552">
        <v>412495.60798548092</v>
      </c>
      <c r="F552">
        <v>0</v>
      </c>
      <c r="G552">
        <v>60.735027223230489</v>
      </c>
      <c r="H552">
        <v>412556.34301270411</v>
      </c>
      <c r="I552">
        <f t="shared" si="14"/>
        <v>0</v>
      </c>
    </row>
    <row r="553" spans="1:9" x14ac:dyDescent="0.2">
      <c r="A553">
        <v>2012</v>
      </c>
      <c r="B553" t="s">
        <v>239</v>
      </c>
      <c r="C553" t="s">
        <v>192</v>
      </c>
      <c r="D553">
        <v>699127</v>
      </c>
      <c r="E553">
        <v>527169.35571687832</v>
      </c>
      <c r="F553">
        <v>0</v>
      </c>
      <c r="G553">
        <v>1002.6950998185119</v>
      </c>
      <c r="H553">
        <v>528172.05081669684</v>
      </c>
      <c r="I553">
        <f t="shared" si="14"/>
        <v>0</v>
      </c>
    </row>
    <row r="554" spans="1:9" x14ac:dyDescent="0.2">
      <c r="A554">
        <v>2012</v>
      </c>
      <c r="B554" t="s">
        <v>240</v>
      </c>
      <c r="C554" t="s">
        <v>193</v>
      </c>
      <c r="D554">
        <v>271933</v>
      </c>
      <c r="E554">
        <v>195412.4500907441</v>
      </c>
      <c r="F554">
        <v>0</v>
      </c>
      <c r="G554">
        <v>0</v>
      </c>
      <c r="H554">
        <v>195412.4500907441</v>
      </c>
      <c r="I554">
        <f t="shared" si="14"/>
        <v>0</v>
      </c>
    </row>
    <row r="555" spans="1:9" x14ac:dyDescent="0.2">
      <c r="A555">
        <v>2012</v>
      </c>
      <c r="B555" t="s">
        <v>241</v>
      </c>
      <c r="C555" t="s">
        <v>190</v>
      </c>
      <c r="D555">
        <v>737002</v>
      </c>
      <c r="E555">
        <v>481680.45372050809</v>
      </c>
      <c r="F555">
        <v>0</v>
      </c>
      <c r="G555">
        <v>3.9564428312159712</v>
      </c>
      <c r="H555">
        <v>481684.41016333929</v>
      </c>
      <c r="I555">
        <f t="shared" si="14"/>
        <v>0</v>
      </c>
    </row>
    <row r="556" spans="1:9" x14ac:dyDescent="0.2">
      <c r="A556">
        <v>2012</v>
      </c>
      <c r="B556" t="s">
        <v>242</v>
      </c>
      <c r="C556" t="s">
        <v>193</v>
      </c>
      <c r="D556">
        <v>428337</v>
      </c>
      <c r="E556">
        <v>304161.37931034481</v>
      </c>
      <c r="F556">
        <v>0</v>
      </c>
      <c r="G556">
        <v>8.3756805807622499</v>
      </c>
      <c r="H556">
        <v>304169.75499092549</v>
      </c>
      <c r="I556">
        <f t="shared" si="14"/>
        <v>0</v>
      </c>
    </row>
    <row r="557" spans="1:9" x14ac:dyDescent="0.2">
      <c r="A557">
        <v>2012</v>
      </c>
      <c r="B557" t="s">
        <v>243</v>
      </c>
      <c r="C557" t="s">
        <v>190</v>
      </c>
      <c r="D557">
        <v>1834926</v>
      </c>
      <c r="E557">
        <v>1005908.91107078</v>
      </c>
      <c r="F557">
        <v>0</v>
      </c>
      <c r="G557">
        <v>288.14882032667879</v>
      </c>
      <c r="H557">
        <v>1006197.059891107</v>
      </c>
      <c r="I557">
        <f t="shared" si="14"/>
        <v>0</v>
      </c>
    </row>
    <row r="558" spans="1:9" x14ac:dyDescent="0.2">
      <c r="A558">
        <v>2012</v>
      </c>
      <c r="B558" t="s">
        <v>244</v>
      </c>
      <c r="C558" t="s">
        <v>193</v>
      </c>
      <c r="D558">
        <v>267332</v>
      </c>
      <c r="E558">
        <v>148438.5390199637</v>
      </c>
      <c r="F558">
        <v>0</v>
      </c>
      <c r="G558">
        <v>1.388384754990925</v>
      </c>
      <c r="H558">
        <v>148439.92740471871</v>
      </c>
      <c r="I558">
        <f t="shared" si="14"/>
        <v>0</v>
      </c>
    </row>
    <row r="559" spans="1:9" x14ac:dyDescent="0.2">
      <c r="A559">
        <v>2012</v>
      </c>
      <c r="B559" t="s">
        <v>245</v>
      </c>
      <c r="C559" t="s">
        <v>192</v>
      </c>
      <c r="D559">
        <v>178076</v>
      </c>
      <c r="E559">
        <v>131606.0435571688</v>
      </c>
      <c r="F559">
        <v>283.81125226860252</v>
      </c>
      <c r="G559">
        <v>0</v>
      </c>
      <c r="H559">
        <v>131889.85480943741</v>
      </c>
      <c r="I559">
        <f t="shared" si="14"/>
        <v>0</v>
      </c>
    </row>
    <row r="560" spans="1:9" x14ac:dyDescent="0.2">
      <c r="A560">
        <v>2012</v>
      </c>
      <c r="B560" t="s">
        <v>246</v>
      </c>
      <c r="C560" t="s">
        <v>191</v>
      </c>
      <c r="D560">
        <v>3233</v>
      </c>
      <c r="E560">
        <v>1938.720508166969</v>
      </c>
      <c r="F560">
        <v>217.2141560798548</v>
      </c>
      <c r="G560">
        <v>0</v>
      </c>
      <c r="H560">
        <v>2155.934664246824</v>
      </c>
      <c r="I560">
        <f t="shared" si="14"/>
        <v>0</v>
      </c>
    </row>
    <row r="561" spans="1:9" x14ac:dyDescent="0.2">
      <c r="A561">
        <v>2012</v>
      </c>
      <c r="B561" t="s">
        <v>247</v>
      </c>
      <c r="C561" t="s">
        <v>191</v>
      </c>
      <c r="D561">
        <v>44841</v>
      </c>
      <c r="E561">
        <v>25697.304900181491</v>
      </c>
      <c r="F561">
        <v>1033.9836660617059</v>
      </c>
      <c r="G561">
        <v>0</v>
      </c>
      <c r="H561">
        <v>26731.288566243191</v>
      </c>
      <c r="I561">
        <f t="shared" si="14"/>
        <v>0</v>
      </c>
    </row>
    <row r="562" spans="1:9" x14ac:dyDescent="0.2">
      <c r="A562">
        <v>2012</v>
      </c>
      <c r="B562" t="s">
        <v>248</v>
      </c>
      <c r="C562" t="s">
        <v>190</v>
      </c>
      <c r="D562">
        <v>416495</v>
      </c>
      <c r="E562">
        <v>279353.75680580758</v>
      </c>
      <c r="F562">
        <v>0</v>
      </c>
      <c r="G562">
        <v>43.566243194192367</v>
      </c>
      <c r="H562">
        <v>279397.32304900192</v>
      </c>
      <c r="I562">
        <f t="shared" si="14"/>
        <v>0</v>
      </c>
    </row>
    <row r="563" spans="1:9" x14ac:dyDescent="0.2">
      <c r="A563">
        <v>2012</v>
      </c>
      <c r="B563" t="s">
        <v>249</v>
      </c>
      <c r="C563" t="s">
        <v>190</v>
      </c>
      <c r="D563">
        <v>488837</v>
      </c>
      <c r="E563">
        <v>279277.66787658801</v>
      </c>
      <c r="F563">
        <v>0</v>
      </c>
      <c r="G563">
        <v>1.560798548094374</v>
      </c>
      <c r="H563">
        <v>279279.22867513611</v>
      </c>
      <c r="I563">
        <f t="shared" si="14"/>
        <v>0</v>
      </c>
    </row>
    <row r="564" spans="1:9" x14ac:dyDescent="0.2">
      <c r="A564">
        <v>2012</v>
      </c>
      <c r="B564" t="s">
        <v>250</v>
      </c>
      <c r="C564" t="s">
        <v>192</v>
      </c>
      <c r="D564">
        <v>522176</v>
      </c>
      <c r="E564">
        <v>194410.92558983661</v>
      </c>
      <c r="F564">
        <v>0</v>
      </c>
      <c r="G564">
        <v>219040.03629764059</v>
      </c>
      <c r="H564">
        <v>413450.96188747732</v>
      </c>
      <c r="I564">
        <f t="shared" si="14"/>
        <v>0</v>
      </c>
    </row>
    <row r="565" spans="1:9" x14ac:dyDescent="0.2">
      <c r="A565">
        <v>2012</v>
      </c>
      <c r="B565" t="s">
        <v>251</v>
      </c>
      <c r="C565" t="s">
        <v>192</v>
      </c>
      <c r="D565">
        <v>63104</v>
      </c>
      <c r="E565">
        <v>38027.150635208709</v>
      </c>
      <c r="F565">
        <v>13.43012704174229</v>
      </c>
      <c r="G565">
        <v>0</v>
      </c>
      <c r="H565">
        <v>38040.580762250451</v>
      </c>
      <c r="I565">
        <f t="shared" si="14"/>
        <v>0</v>
      </c>
    </row>
    <row r="566" spans="1:9" x14ac:dyDescent="0.2">
      <c r="A566">
        <v>2012</v>
      </c>
      <c r="B566" t="s">
        <v>252</v>
      </c>
      <c r="C566" t="s">
        <v>191</v>
      </c>
      <c r="D566">
        <v>13740</v>
      </c>
      <c r="E566">
        <v>6781.479128856623</v>
      </c>
      <c r="F566">
        <v>0</v>
      </c>
      <c r="G566">
        <v>0</v>
      </c>
      <c r="H566">
        <v>6781.479128856623</v>
      </c>
      <c r="I566">
        <f t="shared" si="14"/>
        <v>0</v>
      </c>
    </row>
    <row r="567" spans="1:9" x14ac:dyDescent="0.2">
      <c r="A567">
        <v>2012</v>
      </c>
      <c r="B567" t="s">
        <v>253</v>
      </c>
      <c r="C567" t="s">
        <v>192</v>
      </c>
      <c r="D567">
        <v>451153</v>
      </c>
      <c r="E567">
        <v>279410.50816696911</v>
      </c>
      <c r="F567">
        <v>0</v>
      </c>
      <c r="G567">
        <v>6936.8965517241377</v>
      </c>
      <c r="H567">
        <v>286347.40471869317</v>
      </c>
      <c r="I567">
        <f t="shared" si="14"/>
        <v>0</v>
      </c>
    </row>
    <row r="568" spans="1:9" x14ac:dyDescent="0.2">
      <c r="A568">
        <v>2012</v>
      </c>
      <c r="B568" t="s">
        <v>254</v>
      </c>
      <c r="C568" t="s">
        <v>191</v>
      </c>
      <c r="D568">
        <v>54991</v>
      </c>
      <c r="E568">
        <v>32196.597096188751</v>
      </c>
      <c r="F568">
        <v>0</v>
      </c>
      <c r="G568">
        <v>0.99818511796733211</v>
      </c>
      <c r="H568">
        <v>32197.59528130672</v>
      </c>
      <c r="I568">
        <f t="shared" si="14"/>
        <v>0</v>
      </c>
    </row>
    <row r="569" spans="1:9" x14ac:dyDescent="0.2">
      <c r="A569">
        <v>2012</v>
      </c>
      <c r="B569" t="s">
        <v>255</v>
      </c>
      <c r="C569" t="s">
        <v>194</v>
      </c>
      <c r="D569">
        <v>834960</v>
      </c>
      <c r="E569">
        <v>702516.56987295824</v>
      </c>
      <c r="F569">
        <v>0</v>
      </c>
      <c r="G569">
        <v>428.06715063520869</v>
      </c>
      <c r="H569">
        <v>702944.63702359342</v>
      </c>
      <c r="I569">
        <f t="shared" si="14"/>
        <v>0</v>
      </c>
    </row>
    <row r="570" spans="1:9" x14ac:dyDescent="0.2">
      <c r="A570">
        <v>2012</v>
      </c>
      <c r="B570" t="s">
        <v>256</v>
      </c>
      <c r="C570" t="s">
        <v>192</v>
      </c>
      <c r="D570">
        <v>204987</v>
      </c>
      <c r="E570">
        <v>138282.30490018151</v>
      </c>
      <c r="F570">
        <v>2264.1197822141562</v>
      </c>
      <c r="G570">
        <v>432.64065335753168</v>
      </c>
      <c r="H570">
        <v>140979.0653357532</v>
      </c>
      <c r="I570">
        <f t="shared" si="14"/>
        <v>0</v>
      </c>
    </row>
    <row r="571" spans="1:9" x14ac:dyDescent="0.2">
      <c r="A571">
        <v>2012</v>
      </c>
      <c r="B571" t="s">
        <v>257</v>
      </c>
      <c r="C571" t="s">
        <v>192</v>
      </c>
      <c r="D571">
        <v>73023</v>
      </c>
      <c r="E571">
        <v>113441.42468239561</v>
      </c>
      <c r="F571">
        <v>0</v>
      </c>
      <c r="G571">
        <v>0</v>
      </c>
      <c r="H571">
        <v>113441.42468239561</v>
      </c>
      <c r="I571">
        <f t="shared" si="14"/>
        <v>0</v>
      </c>
    </row>
    <row r="572" spans="1:9" x14ac:dyDescent="0.2">
      <c r="A572">
        <v>2011</v>
      </c>
      <c r="B572" t="s">
        <v>201</v>
      </c>
      <c r="C572" t="s">
        <v>190</v>
      </c>
      <c r="D572">
        <v>1525761</v>
      </c>
      <c r="E572">
        <v>989421.91470054432</v>
      </c>
      <c r="F572">
        <v>0</v>
      </c>
      <c r="G572">
        <v>393.68421052631572</v>
      </c>
      <c r="H572">
        <v>989815.59891107061</v>
      </c>
      <c r="I572">
        <f t="shared" si="14"/>
        <v>0</v>
      </c>
    </row>
    <row r="573" spans="1:9" x14ac:dyDescent="0.2">
      <c r="A573">
        <v>2011</v>
      </c>
      <c r="B573" t="s">
        <v>202</v>
      </c>
      <c r="C573" t="s">
        <v>191</v>
      </c>
      <c r="D573">
        <v>1169</v>
      </c>
      <c r="E573">
        <v>1230.6533575317601</v>
      </c>
      <c r="F573">
        <v>350.81669691470051</v>
      </c>
      <c r="G573">
        <v>0</v>
      </c>
      <c r="H573">
        <v>1581.4700544464611</v>
      </c>
      <c r="I573">
        <f t="shared" si="14"/>
        <v>0</v>
      </c>
    </row>
    <row r="574" spans="1:9" x14ac:dyDescent="0.2">
      <c r="A574">
        <v>2011</v>
      </c>
      <c r="B574" t="s">
        <v>203</v>
      </c>
      <c r="C574" t="s">
        <v>191</v>
      </c>
      <c r="D574">
        <v>36876</v>
      </c>
      <c r="E574">
        <v>27651.025408348451</v>
      </c>
      <c r="F574">
        <v>0</v>
      </c>
      <c r="G574">
        <v>1.960072595281307</v>
      </c>
      <c r="H574">
        <v>27652.985480943731</v>
      </c>
      <c r="I574">
        <f t="shared" si="14"/>
        <v>0</v>
      </c>
    </row>
    <row r="575" spans="1:9" x14ac:dyDescent="0.2">
      <c r="A575">
        <v>2011</v>
      </c>
      <c r="B575" t="s">
        <v>204</v>
      </c>
      <c r="C575" t="s">
        <v>192</v>
      </c>
      <c r="D575">
        <v>220826</v>
      </c>
      <c r="E575">
        <v>168952.35934664239</v>
      </c>
      <c r="F575">
        <v>0</v>
      </c>
      <c r="G575">
        <v>0</v>
      </c>
      <c r="H575">
        <v>168952.35934664239</v>
      </c>
      <c r="I575">
        <f t="shared" si="14"/>
        <v>0</v>
      </c>
    </row>
    <row r="576" spans="1:9" x14ac:dyDescent="0.2">
      <c r="A576">
        <v>2011</v>
      </c>
      <c r="B576" t="s">
        <v>205</v>
      </c>
      <c r="C576" t="s">
        <v>191</v>
      </c>
      <c r="D576">
        <v>45540</v>
      </c>
      <c r="E576">
        <v>32144.81851179673</v>
      </c>
      <c r="F576">
        <v>0</v>
      </c>
      <c r="G576">
        <v>0</v>
      </c>
      <c r="H576">
        <v>32144.81851179673</v>
      </c>
      <c r="I576">
        <f t="shared" si="14"/>
        <v>0</v>
      </c>
    </row>
    <row r="577" spans="1:9" x14ac:dyDescent="0.2">
      <c r="A577">
        <v>2011</v>
      </c>
      <c r="B577" t="s">
        <v>206</v>
      </c>
      <c r="C577" t="s">
        <v>192</v>
      </c>
      <c r="D577">
        <v>21379</v>
      </c>
      <c r="E577">
        <v>19272.214156079852</v>
      </c>
      <c r="F577">
        <v>0</v>
      </c>
      <c r="G577">
        <v>0</v>
      </c>
      <c r="H577">
        <v>19272.214156079852</v>
      </c>
      <c r="I577">
        <f t="shared" si="14"/>
        <v>0</v>
      </c>
    </row>
    <row r="578" spans="1:9" x14ac:dyDescent="0.2">
      <c r="A578">
        <v>2011</v>
      </c>
      <c r="B578" t="s">
        <v>207</v>
      </c>
      <c r="C578" t="s">
        <v>190</v>
      </c>
      <c r="D578">
        <v>1060420</v>
      </c>
      <c r="E578">
        <v>611529.3738656987</v>
      </c>
      <c r="F578">
        <v>0</v>
      </c>
      <c r="G578">
        <v>0.95281306715063518</v>
      </c>
      <c r="H578">
        <v>611530.32667876582</v>
      </c>
      <c r="I578">
        <f t="shared" si="14"/>
        <v>0</v>
      </c>
    </row>
    <row r="579" spans="1:9" x14ac:dyDescent="0.2">
      <c r="A579">
        <v>2011</v>
      </c>
      <c r="B579" t="s">
        <v>208</v>
      </c>
      <c r="C579" t="s">
        <v>193</v>
      </c>
      <c r="D579">
        <v>28155</v>
      </c>
      <c r="E579">
        <v>21.333938294010888</v>
      </c>
      <c r="F579">
        <v>16915.60798548094</v>
      </c>
      <c r="G579">
        <v>0</v>
      </c>
      <c r="H579">
        <v>16936.94192377495</v>
      </c>
      <c r="I579">
        <f t="shared" ref="I579:I642" si="15">SUM(E579:G579)-H579</f>
        <v>0</v>
      </c>
    </row>
    <row r="580" spans="1:9" x14ac:dyDescent="0.2">
      <c r="A580">
        <v>2011</v>
      </c>
      <c r="B580" t="s">
        <v>209</v>
      </c>
      <c r="C580" t="s">
        <v>191</v>
      </c>
      <c r="D580">
        <v>181143</v>
      </c>
      <c r="E580">
        <v>82668.557168784027</v>
      </c>
      <c r="F580">
        <v>41765.925589836661</v>
      </c>
      <c r="G580">
        <v>0</v>
      </c>
      <c r="H580">
        <v>124434.4827586207</v>
      </c>
      <c r="I580">
        <f t="shared" si="15"/>
        <v>0</v>
      </c>
    </row>
    <row r="581" spans="1:9" x14ac:dyDescent="0.2">
      <c r="A581">
        <v>2011</v>
      </c>
      <c r="B581" t="s">
        <v>210</v>
      </c>
      <c r="C581" t="s">
        <v>192</v>
      </c>
      <c r="D581">
        <v>939567</v>
      </c>
      <c r="E581">
        <v>614366.9419237749</v>
      </c>
      <c r="F581">
        <v>0</v>
      </c>
      <c r="G581">
        <v>49.791288566243189</v>
      </c>
      <c r="H581">
        <v>614416.73321234109</v>
      </c>
      <c r="I581">
        <f t="shared" si="15"/>
        <v>0</v>
      </c>
    </row>
    <row r="582" spans="1:9" x14ac:dyDescent="0.2">
      <c r="A582">
        <v>2011</v>
      </c>
      <c r="B582" t="s">
        <v>211</v>
      </c>
      <c r="C582" t="s">
        <v>192</v>
      </c>
      <c r="D582">
        <v>28312</v>
      </c>
      <c r="E582">
        <v>17033.003629764062</v>
      </c>
      <c r="F582">
        <v>0</v>
      </c>
      <c r="G582">
        <v>0</v>
      </c>
      <c r="H582">
        <v>17033.003629764062</v>
      </c>
      <c r="I582">
        <f t="shared" si="15"/>
        <v>0</v>
      </c>
    </row>
    <row r="583" spans="1:9" x14ac:dyDescent="0.2">
      <c r="A583">
        <v>2011</v>
      </c>
      <c r="B583" t="s">
        <v>212</v>
      </c>
      <c r="C583" t="s">
        <v>193</v>
      </c>
      <c r="D583">
        <v>135606</v>
      </c>
      <c r="E583">
        <v>57100.036297640647</v>
      </c>
      <c r="F583">
        <v>22758.874773139742</v>
      </c>
      <c r="G583">
        <v>0</v>
      </c>
      <c r="H583">
        <v>79858.911070780392</v>
      </c>
      <c r="I583">
        <f t="shared" si="15"/>
        <v>0</v>
      </c>
    </row>
    <row r="584" spans="1:9" x14ac:dyDescent="0.2">
      <c r="A584">
        <v>2011</v>
      </c>
      <c r="B584" t="s">
        <v>213</v>
      </c>
      <c r="C584" t="s">
        <v>194</v>
      </c>
      <c r="D584">
        <v>176095</v>
      </c>
      <c r="E584">
        <v>193909.1470054446</v>
      </c>
      <c r="F584">
        <v>0</v>
      </c>
      <c r="G584">
        <v>0</v>
      </c>
      <c r="H584">
        <v>193909.1470054446</v>
      </c>
      <c r="I584">
        <f t="shared" si="15"/>
        <v>0</v>
      </c>
    </row>
    <row r="585" spans="1:9" x14ac:dyDescent="0.2">
      <c r="A585">
        <v>2011</v>
      </c>
      <c r="B585" t="s">
        <v>214</v>
      </c>
      <c r="C585" t="s">
        <v>191</v>
      </c>
      <c r="D585">
        <v>18550</v>
      </c>
      <c r="E585">
        <v>23255.372050816692</v>
      </c>
      <c r="F585">
        <v>815.78947368421041</v>
      </c>
      <c r="G585">
        <v>0</v>
      </c>
      <c r="H585">
        <v>24071.161524500902</v>
      </c>
      <c r="I585">
        <f t="shared" si="15"/>
        <v>0</v>
      </c>
    </row>
    <row r="586" spans="1:9" x14ac:dyDescent="0.2">
      <c r="A586">
        <v>2011</v>
      </c>
      <c r="B586" t="s">
        <v>215</v>
      </c>
      <c r="C586" t="s">
        <v>192</v>
      </c>
      <c r="D586">
        <v>845995</v>
      </c>
      <c r="E586">
        <v>686945.94373865693</v>
      </c>
      <c r="F586">
        <v>0</v>
      </c>
      <c r="G586">
        <v>39.246823956442817</v>
      </c>
      <c r="H586">
        <v>686985.19056261342</v>
      </c>
      <c r="I586">
        <f t="shared" si="15"/>
        <v>0</v>
      </c>
    </row>
    <row r="587" spans="1:9" x14ac:dyDescent="0.2">
      <c r="A587">
        <v>2011</v>
      </c>
      <c r="B587" t="s">
        <v>216</v>
      </c>
      <c r="C587" t="s">
        <v>192</v>
      </c>
      <c r="D587">
        <v>150146</v>
      </c>
      <c r="E587">
        <v>91725.771324863876</v>
      </c>
      <c r="F587">
        <v>0</v>
      </c>
      <c r="G587">
        <v>0</v>
      </c>
      <c r="H587">
        <v>91725.771324863876</v>
      </c>
      <c r="I587">
        <f t="shared" si="15"/>
        <v>0</v>
      </c>
    </row>
    <row r="588" spans="1:9" x14ac:dyDescent="0.2">
      <c r="A588">
        <v>2011</v>
      </c>
      <c r="B588" t="s">
        <v>217</v>
      </c>
      <c r="C588" t="s">
        <v>193</v>
      </c>
      <c r="D588">
        <v>64998</v>
      </c>
      <c r="E588">
        <v>37064.283121597087</v>
      </c>
      <c r="F588">
        <v>0</v>
      </c>
      <c r="G588">
        <v>0</v>
      </c>
      <c r="H588">
        <v>37064.283121597087</v>
      </c>
      <c r="I588">
        <f t="shared" si="15"/>
        <v>0</v>
      </c>
    </row>
    <row r="589" spans="1:9" x14ac:dyDescent="0.2">
      <c r="A589">
        <v>2011</v>
      </c>
      <c r="B589" t="s">
        <v>218</v>
      </c>
      <c r="C589" t="s">
        <v>191</v>
      </c>
      <c r="D589">
        <v>34116</v>
      </c>
      <c r="E589">
        <v>17981.424682395638</v>
      </c>
      <c r="F589">
        <v>231.47005444646101</v>
      </c>
      <c r="G589">
        <v>0</v>
      </c>
      <c r="H589">
        <v>18212.8947368421</v>
      </c>
      <c r="I589">
        <f t="shared" si="15"/>
        <v>0</v>
      </c>
    </row>
    <row r="590" spans="1:9" x14ac:dyDescent="0.2">
      <c r="A590">
        <v>2011</v>
      </c>
      <c r="B590" t="s">
        <v>219</v>
      </c>
      <c r="C590" t="s">
        <v>194</v>
      </c>
      <c r="D590">
        <v>9881070</v>
      </c>
      <c r="E590">
        <v>7471527.4773139739</v>
      </c>
      <c r="F590">
        <v>0</v>
      </c>
      <c r="G590">
        <v>476535.89836660621</v>
      </c>
      <c r="H590">
        <v>7948063.3756805798</v>
      </c>
      <c r="I590">
        <f t="shared" si="15"/>
        <v>0</v>
      </c>
    </row>
    <row r="591" spans="1:9" x14ac:dyDescent="0.2">
      <c r="A591">
        <v>2011</v>
      </c>
      <c r="B591" t="s">
        <v>220</v>
      </c>
      <c r="C591" t="s">
        <v>192</v>
      </c>
      <c r="D591">
        <v>151257</v>
      </c>
      <c r="E591">
        <v>101177.10526315789</v>
      </c>
      <c r="F591">
        <v>0</v>
      </c>
      <c r="G591">
        <v>0</v>
      </c>
      <c r="H591">
        <v>101177.10526315789</v>
      </c>
      <c r="I591">
        <f t="shared" si="15"/>
        <v>0</v>
      </c>
    </row>
    <row r="592" spans="1:9" x14ac:dyDescent="0.2">
      <c r="A592">
        <v>2011</v>
      </c>
      <c r="B592" t="s">
        <v>221</v>
      </c>
      <c r="C592" t="s">
        <v>190</v>
      </c>
      <c r="D592">
        <v>254069</v>
      </c>
      <c r="E592">
        <v>158361.41560798549</v>
      </c>
      <c r="F592">
        <v>0</v>
      </c>
      <c r="G592">
        <v>16.179673321234119</v>
      </c>
      <c r="H592">
        <v>158377.59528130671</v>
      </c>
      <c r="I592">
        <f t="shared" si="15"/>
        <v>0</v>
      </c>
    </row>
    <row r="593" spans="1:9" x14ac:dyDescent="0.2">
      <c r="A593">
        <v>2011</v>
      </c>
      <c r="B593" t="s">
        <v>222</v>
      </c>
      <c r="C593" t="s">
        <v>191</v>
      </c>
      <c r="D593">
        <v>18251</v>
      </c>
      <c r="E593">
        <v>11914.37386569873</v>
      </c>
      <c r="F593">
        <v>0</v>
      </c>
      <c r="G593">
        <v>0</v>
      </c>
      <c r="H593">
        <v>11914.37386569873</v>
      </c>
      <c r="I593">
        <f t="shared" si="15"/>
        <v>0</v>
      </c>
    </row>
    <row r="594" spans="1:9" x14ac:dyDescent="0.2">
      <c r="A594">
        <v>2011</v>
      </c>
      <c r="B594" t="s">
        <v>223</v>
      </c>
      <c r="C594" t="s">
        <v>193</v>
      </c>
      <c r="D594">
        <v>87483</v>
      </c>
      <c r="E594">
        <v>46219.609800362967</v>
      </c>
      <c r="F594">
        <v>0</v>
      </c>
      <c r="G594">
        <v>0</v>
      </c>
      <c r="H594">
        <v>46219.609800362967</v>
      </c>
      <c r="I594">
        <f t="shared" si="15"/>
        <v>0</v>
      </c>
    </row>
    <row r="595" spans="1:9" x14ac:dyDescent="0.2">
      <c r="A595">
        <v>2011</v>
      </c>
      <c r="B595" t="s">
        <v>224</v>
      </c>
      <c r="C595" t="s">
        <v>192</v>
      </c>
      <c r="D595">
        <v>259419</v>
      </c>
      <c r="E595">
        <v>190423.7295825771</v>
      </c>
      <c r="F595">
        <v>0</v>
      </c>
      <c r="G595">
        <v>2399.3738656987289</v>
      </c>
      <c r="H595">
        <v>192823.10344827591</v>
      </c>
      <c r="I595">
        <f t="shared" si="15"/>
        <v>0</v>
      </c>
    </row>
    <row r="596" spans="1:9" x14ac:dyDescent="0.2">
      <c r="A596">
        <v>2011</v>
      </c>
      <c r="B596" t="s">
        <v>225</v>
      </c>
      <c r="C596" t="s">
        <v>191</v>
      </c>
      <c r="D596">
        <v>9718</v>
      </c>
      <c r="E596">
        <v>13.78402903811252</v>
      </c>
      <c r="F596">
        <v>5626.5698729582573</v>
      </c>
      <c r="G596">
        <v>0</v>
      </c>
      <c r="H596">
        <v>5640.35390199637</v>
      </c>
      <c r="I596">
        <f t="shared" si="15"/>
        <v>0</v>
      </c>
    </row>
    <row r="597" spans="1:9" x14ac:dyDescent="0.2">
      <c r="A597">
        <v>2011</v>
      </c>
      <c r="B597" t="s">
        <v>226</v>
      </c>
      <c r="C597" t="s">
        <v>191</v>
      </c>
      <c r="D597">
        <v>14331</v>
      </c>
      <c r="E597">
        <v>19438.012704174231</v>
      </c>
      <c r="F597">
        <v>463.67513611615237</v>
      </c>
      <c r="G597">
        <v>0</v>
      </c>
      <c r="H597">
        <v>19901.687840290379</v>
      </c>
      <c r="I597">
        <f t="shared" si="15"/>
        <v>0</v>
      </c>
    </row>
    <row r="598" spans="1:9" x14ac:dyDescent="0.2">
      <c r="A598">
        <v>2011</v>
      </c>
      <c r="B598" t="s">
        <v>227</v>
      </c>
      <c r="C598" t="s">
        <v>193</v>
      </c>
      <c r="D598">
        <v>416644</v>
      </c>
      <c r="E598">
        <v>296673.16696914699</v>
      </c>
      <c r="F598">
        <v>0</v>
      </c>
      <c r="G598">
        <v>2.3411978221415608</v>
      </c>
      <c r="H598">
        <v>296675.50816696911</v>
      </c>
      <c r="I598">
        <f t="shared" si="15"/>
        <v>0</v>
      </c>
    </row>
    <row r="599" spans="1:9" x14ac:dyDescent="0.2">
      <c r="A599">
        <v>2011</v>
      </c>
      <c r="B599" t="s">
        <v>228</v>
      </c>
      <c r="C599" t="s">
        <v>190</v>
      </c>
      <c r="D599">
        <v>136893</v>
      </c>
      <c r="E599">
        <v>96366.823956442822</v>
      </c>
      <c r="F599">
        <v>0</v>
      </c>
      <c r="G599">
        <v>49.364791288566238</v>
      </c>
      <c r="H599">
        <v>96416.188747731387</v>
      </c>
      <c r="I599">
        <f t="shared" si="15"/>
        <v>0</v>
      </c>
    </row>
    <row r="600" spans="1:9" x14ac:dyDescent="0.2">
      <c r="A600">
        <v>2011</v>
      </c>
      <c r="B600" t="s">
        <v>229</v>
      </c>
      <c r="C600" t="s">
        <v>191</v>
      </c>
      <c r="D600">
        <v>98689</v>
      </c>
      <c r="E600">
        <v>45899.373865698733</v>
      </c>
      <c r="F600">
        <v>15250.70780399274</v>
      </c>
      <c r="G600">
        <v>0</v>
      </c>
      <c r="H600">
        <v>61150.081669691463</v>
      </c>
      <c r="I600">
        <f t="shared" si="15"/>
        <v>0</v>
      </c>
    </row>
    <row r="601" spans="1:9" x14ac:dyDescent="0.2">
      <c r="A601">
        <v>2011</v>
      </c>
      <c r="B601" t="s">
        <v>230</v>
      </c>
      <c r="C601" t="s">
        <v>194</v>
      </c>
      <c r="D601">
        <v>3037205</v>
      </c>
      <c r="E601">
        <v>2467547.5589836659</v>
      </c>
      <c r="F601">
        <v>0</v>
      </c>
      <c r="G601">
        <v>23680.880217785849</v>
      </c>
      <c r="H601">
        <v>2491228.4392014518</v>
      </c>
      <c r="I601">
        <f t="shared" si="15"/>
        <v>0</v>
      </c>
    </row>
    <row r="602" spans="1:9" x14ac:dyDescent="0.2">
      <c r="A602">
        <v>2011</v>
      </c>
      <c r="B602" t="s">
        <v>231</v>
      </c>
      <c r="C602" t="s">
        <v>192</v>
      </c>
      <c r="D602">
        <v>354247</v>
      </c>
      <c r="E602">
        <v>191476.71506352091</v>
      </c>
      <c r="F602">
        <v>16236.243194192381</v>
      </c>
      <c r="G602">
        <v>14.93647912885662</v>
      </c>
      <c r="H602">
        <v>207727.89473684211</v>
      </c>
      <c r="I602">
        <f t="shared" si="15"/>
        <v>0</v>
      </c>
    </row>
    <row r="603" spans="1:9" x14ac:dyDescent="0.2">
      <c r="A603">
        <v>2011</v>
      </c>
      <c r="B603" t="s">
        <v>232</v>
      </c>
      <c r="C603" t="s">
        <v>191</v>
      </c>
      <c r="D603">
        <v>19859</v>
      </c>
      <c r="E603">
        <v>143.35753176043559</v>
      </c>
      <c r="F603">
        <v>15763.85662431942</v>
      </c>
      <c r="G603">
        <v>0</v>
      </c>
      <c r="H603">
        <v>15907.21415607985</v>
      </c>
      <c r="I603">
        <f t="shared" si="15"/>
        <v>0</v>
      </c>
    </row>
    <row r="604" spans="1:9" x14ac:dyDescent="0.2">
      <c r="A604">
        <v>2011</v>
      </c>
      <c r="B604" t="s">
        <v>233</v>
      </c>
      <c r="C604" t="s">
        <v>194</v>
      </c>
      <c r="D604">
        <v>2215620</v>
      </c>
      <c r="E604">
        <v>1585674.836660617</v>
      </c>
      <c r="F604">
        <v>0</v>
      </c>
      <c r="G604">
        <v>1839.6188747731401</v>
      </c>
      <c r="H604">
        <v>1587514.4555353899</v>
      </c>
      <c r="I604">
        <f t="shared" si="15"/>
        <v>0</v>
      </c>
    </row>
    <row r="605" spans="1:9" x14ac:dyDescent="0.2">
      <c r="A605">
        <v>2011</v>
      </c>
      <c r="B605" t="s">
        <v>234</v>
      </c>
      <c r="C605" t="s">
        <v>192</v>
      </c>
      <c r="D605">
        <v>1429528</v>
      </c>
      <c r="E605">
        <v>900123.52087114332</v>
      </c>
      <c r="F605">
        <v>133347.9673321234</v>
      </c>
      <c r="G605">
        <v>383.87477313974591</v>
      </c>
      <c r="H605">
        <v>1033855.362976406</v>
      </c>
      <c r="I605">
        <f t="shared" si="15"/>
        <v>0</v>
      </c>
    </row>
    <row r="606" spans="1:9" x14ac:dyDescent="0.2">
      <c r="A606">
        <v>2011</v>
      </c>
      <c r="B606" t="s">
        <v>235</v>
      </c>
      <c r="C606" t="s">
        <v>193</v>
      </c>
      <c r="D606">
        <v>55723</v>
      </c>
      <c r="E606">
        <v>47603.457350272227</v>
      </c>
      <c r="F606">
        <v>0</v>
      </c>
      <c r="G606">
        <v>0</v>
      </c>
      <c r="H606">
        <v>47603.457350272227</v>
      </c>
      <c r="I606">
        <f t="shared" si="15"/>
        <v>0</v>
      </c>
    </row>
    <row r="607" spans="1:9" x14ac:dyDescent="0.2">
      <c r="A607">
        <v>2011</v>
      </c>
      <c r="B607" t="s">
        <v>236</v>
      </c>
      <c r="C607" t="s">
        <v>194</v>
      </c>
      <c r="D607">
        <v>2055250</v>
      </c>
      <c r="E607">
        <v>1411170.7350272229</v>
      </c>
      <c r="F607">
        <v>4972.8039927404716</v>
      </c>
      <c r="G607">
        <v>12637.268602540829</v>
      </c>
      <c r="H607">
        <v>1428780.8076225049</v>
      </c>
      <c r="I607">
        <f t="shared" si="15"/>
        <v>0</v>
      </c>
    </row>
    <row r="608" spans="1:9" x14ac:dyDescent="0.2">
      <c r="A608">
        <v>2011</v>
      </c>
      <c r="B608" t="s">
        <v>237</v>
      </c>
      <c r="C608" t="s">
        <v>194</v>
      </c>
      <c r="D608">
        <v>3127603</v>
      </c>
      <c r="E608">
        <v>2763278.9382940112</v>
      </c>
      <c r="F608">
        <v>0</v>
      </c>
      <c r="G608">
        <v>475.69872958257707</v>
      </c>
      <c r="H608">
        <v>2763754.6370235928</v>
      </c>
      <c r="I608">
        <f t="shared" si="15"/>
        <v>0</v>
      </c>
    </row>
    <row r="609" spans="1:9" x14ac:dyDescent="0.2">
      <c r="A609">
        <v>2011</v>
      </c>
      <c r="B609" t="s">
        <v>238</v>
      </c>
      <c r="C609" t="s">
        <v>190</v>
      </c>
      <c r="D609">
        <v>816975</v>
      </c>
      <c r="E609">
        <v>405294.67332123412</v>
      </c>
      <c r="F609">
        <v>0</v>
      </c>
      <c r="G609">
        <v>45.907441016333941</v>
      </c>
      <c r="H609">
        <v>405340.58076225041</v>
      </c>
      <c r="I609">
        <f t="shared" si="15"/>
        <v>0</v>
      </c>
    </row>
    <row r="610" spans="1:9" x14ac:dyDescent="0.2">
      <c r="A610">
        <v>2011</v>
      </c>
      <c r="B610" t="s">
        <v>239</v>
      </c>
      <c r="C610" t="s">
        <v>192</v>
      </c>
      <c r="D610">
        <v>692211</v>
      </c>
      <c r="E610">
        <v>541470.97096188739</v>
      </c>
      <c r="F610">
        <v>3.1851179673321228</v>
      </c>
      <c r="G610">
        <v>397.73139745916512</v>
      </c>
      <c r="H610">
        <v>541871.88747731387</v>
      </c>
      <c r="I610">
        <f t="shared" si="15"/>
        <v>0</v>
      </c>
    </row>
    <row r="611" spans="1:9" x14ac:dyDescent="0.2">
      <c r="A611">
        <v>2011</v>
      </c>
      <c r="B611" t="s">
        <v>240</v>
      </c>
      <c r="C611" t="s">
        <v>193</v>
      </c>
      <c r="D611">
        <v>269958</v>
      </c>
      <c r="E611">
        <v>207781.89655172409</v>
      </c>
      <c r="F611">
        <v>0</v>
      </c>
      <c r="G611">
        <v>0</v>
      </c>
      <c r="H611">
        <v>207781.89655172409</v>
      </c>
      <c r="I611">
        <f t="shared" si="15"/>
        <v>0</v>
      </c>
    </row>
    <row r="612" spans="1:9" x14ac:dyDescent="0.2">
      <c r="A612">
        <v>2011</v>
      </c>
      <c r="B612" t="s">
        <v>241</v>
      </c>
      <c r="C612" t="s">
        <v>190</v>
      </c>
      <c r="D612">
        <v>726732</v>
      </c>
      <c r="E612">
        <v>470288.53901996359</v>
      </c>
      <c r="F612">
        <v>0</v>
      </c>
      <c r="G612">
        <v>12.867513611615241</v>
      </c>
      <c r="H612">
        <v>470301.40653357533</v>
      </c>
      <c r="I612">
        <f t="shared" si="15"/>
        <v>0</v>
      </c>
    </row>
    <row r="613" spans="1:9" x14ac:dyDescent="0.2">
      <c r="A613">
        <v>2011</v>
      </c>
      <c r="B613" t="s">
        <v>242</v>
      </c>
      <c r="C613" t="s">
        <v>193</v>
      </c>
      <c r="D613">
        <v>424984</v>
      </c>
      <c r="E613">
        <v>298754.26497277681</v>
      </c>
      <c r="F613">
        <v>0</v>
      </c>
      <c r="G613">
        <v>0</v>
      </c>
      <c r="H613">
        <v>298754.26497277681</v>
      </c>
      <c r="I613">
        <f t="shared" si="15"/>
        <v>0</v>
      </c>
    </row>
    <row r="614" spans="1:9" x14ac:dyDescent="0.2">
      <c r="A614">
        <v>2011</v>
      </c>
      <c r="B614" t="s">
        <v>243</v>
      </c>
      <c r="C614" t="s">
        <v>190</v>
      </c>
      <c r="D614">
        <v>1806087</v>
      </c>
      <c r="E614">
        <v>1021992.205081669</v>
      </c>
      <c r="F614">
        <v>0</v>
      </c>
      <c r="G614">
        <v>663.53901996370234</v>
      </c>
      <c r="H614">
        <v>1022655.744101633</v>
      </c>
      <c r="I614">
        <f t="shared" si="15"/>
        <v>0</v>
      </c>
    </row>
    <row r="615" spans="1:9" x14ac:dyDescent="0.2">
      <c r="A615">
        <v>2011</v>
      </c>
      <c r="B615" t="s">
        <v>244</v>
      </c>
      <c r="C615" t="s">
        <v>193</v>
      </c>
      <c r="D615">
        <v>265295</v>
      </c>
      <c r="E615">
        <v>149621.93284936479</v>
      </c>
      <c r="F615">
        <v>0</v>
      </c>
      <c r="G615">
        <v>0</v>
      </c>
      <c r="H615">
        <v>149621.93284936479</v>
      </c>
      <c r="I615">
        <f t="shared" si="15"/>
        <v>0</v>
      </c>
    </row>
    <row r="616" spans="1:9" x14ac:dyDescent="0.2">
      <c r="A616">
        <v>2011</v>
      </c>
      <c r="B616" t="s">
        <v>245</v>
      </c>
      <c r="C616" t="s">
        <v>192</v>
      </c>
      <c r="D616">
        <v>177879</v>
      </c>
      <c r="E616">
        <v>138910.21778584391</v>
      </c>
      <c r="F616">
        <v>0</v>
      </c>
      <c r="G616">
        <v>1.02540834845735</v>
      </c>
      <c r="H616">
        <v>138911.24319419239</v>
      </c>
      <c r="I616">
        <f t="shared" si="15"/>
        <v>0</v>
      </c>
    </row>
    <row r="617" spans="1:9" x14ac:dyDescent="0.2">
      <c r="A617">
        <v>2011</v>
      </c>
      <c r="B617" t="s">
        <v>246</v>
      </c>
      <c r="C617" t="s">
        <v>191</v>
      </c>
      <c r="D617">
        <v>3241</v>
      </c>
      <c r="E617">
        <v>1926.0707803992741</v>
      </c>
      <c r="F617">
        <v>73.321234119782204</v>
      </c>
      <c r="G617">
        <v>0</v>
      </c>
      <c r="H617">
        <v>1999.3920145190559</v>
      </c>
      <c r="I617">
        <f t="shared" si="15"/>
        <v>0</v>
      </c>
    </row>
    <row r="618" spans="1:9" x14ac:dyDescent="0.2">
      <c r="A618">
        <v>2011</v>
      </c>
      <c r="B618" t="s">
        <v>247</v>
      </c>
      <c r="C618" t="s">
        <v>191</v>
      </c>
      <c r="D618">
        <v>44964</v>
      </c>
      <c r="E618">
        <v>26813.566243194189</v>
      </c>
      <c r="F618">
        <v>1070.308529945554</v>
      </c>
      <c r="G618">
        <v>0</v>
      </c>
      <c r="H618">
        <v>27883.874773139742</v>
      </c>
      <c r="I618">
        <f t="shared" si="15"/>
        <v>0</v>
      </c>
    </row>
    <row r="619" spans="1:9" x14ac:dyDescent="0.2">
      <c r="A619">
        <v>2011</v>
      </c>
      <c r="B619" t="s">
        <v>248</v>
      </c>
      <c r="C619" t="s">
        <v>190</v>
      </c>
      <c r="D619">
        <v>413023</v>
      </c>
      <c r="E619">
        <v>283810.81669691473</v>
      </c>
      <c r="F619">
        <v>0</v>
      </c>
      <c r="G619">
        <v>29.6551724137931</v>
      </c>
      <c r="H619">
        <v>283840.47186932852</v>
      </c>
      <c r="I619">
        <f t="shared" si="15"/>
        <v>0</v>
      </c>
    </row>
    <row r="620" spans="1:9" x14ac:dyDescent="0.2">
      <c r="A620">
        <v>2011</v>
      </c>
      <c r="B620" t="s">
        <v>249</v>
      </c>
      <c r="C620" t="s">
        <v>190</v>
      </c>
      <c r="D620">
        <v>486076</v>
      </c>
      <c r="E620">
        <v>296676.21597096178</v>
      </c>
      <c r="F620">
        <v>0</v>
      </c>
      <c r="G620">
        <v>1.814882032667877</v>
      </c>
      <c r="H620">
        <v>296678.03085299447</v>
      </c>
      <c r="I620">
        <f t="shared" si="15"/>
        <v>0</v>
      </c>
    </row>
    <row r="621" spans="1:9" x14ac:dyDescent="0.2">
      <c r="A621">
        <v>2011</v>
      </c>
      <c r="B621" t="s">
        <v>250</v>
      </c>
      <c r="C621" t="s">
        <v>192</v>
      </c>
      <c r="D621">
        <v>518035</v>
      </c>
      <c r="E621">
        <v>188162.4319419238</v>
      </c>
      <c r="F621">
        <v>0</v>
      </c>
      <c r="G621">
        <v>217253.62976406529</v>
      </c>
      <c r="H621">
        <v>405416.06170598912</v>
      </c>
      <c r="I621">
        <f t="shared" si="15"/>
        <v>0</v>
      </c>
    </row>
    <row r="622" spans="1:9" x14ac:dyDescent="0.2">
      <c r="A622">
        <v>2011</v>
      </c>
      <c r="B622" t="s">
        <v>251</v>
      </c>
      <c r="C622" t="s">
        <v>192</v>
      </c>
      <c r="D622">
        <v>63295</v>
      </c>
      <c r="E622">
        <v>185693.4392014519</v>
      </c>
      <c r="F622">
        <v>0</v>
      </c>
      <c r="G622">
        <v>0</v>
      </c>
      <c r="H622">
        <v>185693.4392014519</v>
      </c>
      <c r="I622">
        <f t="shared" si="15"/>
        <v>0</v>
      </c>
    </row>
    <row r="623" spans="1:9" x14ac:dyDescent="0.2">
      <c r="A623">
        <v>2011</v>
      </c>
      <c r="B623" t="s">
        <v>252</v>
      </c>
      <c r="C623" t="s">
        <v>191</v>
      </c>
      <c r="D623">
        <v>13751</v>
      </c>
      <c r="E623">
        <v>7025.2994555353898</v>
      </c>
      <c r="F623">
        <v>0</v>
      </c>
      <c r="G623">
        <v>0</v>
      </c>
      <c r="H623">
        <v>7025.2994555353898</v>
      </c>
      <c r="I623">
        <f t="shared" si="15"/>
        <v>0</v>
      </c>
    </row>
    <row r="624" spans="1:9" x14ac:dyDescent="0.2">
      <c r="A624">
        <v>2011</v>
      </c>
      <c r="B624" t="s">
        <v>253</v>
      </c>
      <c r="C624" t="s">
        <v>192</v>
      </c>
      <c r="D624">
        <v>445960</v>
      </c>
      <c r="E624">
        <v>283105.66243194189</v>
      </c>
      <c r="F624">
        <v>0</v>
      </c>
      <c r="G624">
        <v>8099.2831215970946</v>
      </c>
      <c r="H624">
        <v>291204.94555353897</v>
      </c>
      <c r="I624">
        <f t="shared" si="15"/>
        <v>0</v>
      </c>
    </row>
    <row r="625" spans="1:9" x14ac:dyDescent="0.2">
      <c r="A625">
        <v>2011</v>
      </c>
      <c r="B625" t="s">
        <v>254</v>
      </c>
      <c r="C625" t="s">
        <v>191</v>
      </c>
      <c r="D625">
        <v>55259</v>
      </c>
      <c r="E625">
        <v>34206.225045372048</v>
      </c>
      <c r="F625">
        <v>0</v>
      </c>
      <c r="G625">
        <v>0.94373865698729575</v>
      </c>
      <c r="H625">
        <v>34207.168784029032</v>
      </c>
      <c r="I625">
        <f t="shared" si="15"/>
        <v>0</v>
      </c>
    </row>
    <row r="626" spans="1:9" x14ac:dyDescent="0.2">
      <c r="A626">
        <v>2011</v>
      </c>
      <c r="B626" t="s">
        <v>255</v>
      </c>
      <c r="C626" t="s">
        <v>194</v>
      </c>
      <c r="D626">
        <v>829960</v>
      </c>
      <c r="E626">
        <v>698388.83847549907</v>
      </c>
      <c r="F626">
        <v>0</v>
      </c>
      <c r="G626">
        <v>115.4264972776769</v>
      </c>
      <c r="H626">
        <v>698504.26497277676</v>
      </c>
      <c r="I626">
        <f t="shared" si="15"/>
        <v>0</v>
      </c>
    </row>
    <row r="627" spans="1:9" x14ac:dyDescent="0.2">
      <c r="A627">
        <v>2011</v>
      </c>
      <c r="B627" t="s">
        <v>256</v>
      </c>
      <c r="C627" t="s">
        <v>192</v>
      </c>
      <c r="D627">
        <v>203156</v>
      </c>
      <c r="E627">
        <v>134512.33212341199</v>
      </c>
      <c r="F627">
        <v>1877.9401088929219</v>
      </c>
      <c r="G627">
        <v>523.76588021778582</v>
      </c>
      <c r="H627">
        <v>136914.03811252271</v>
      </c>
      <c r="I627">
        <f t="shared" si="15"/>
        <v>0</v>
      </c>
    </row>
    <row r="628" spans="1:9" x14ac:dyDescent="0.2">
      <c r="A628">
        <v>2011</v>
      </c>
      <c r="B628" t="s">
        <v>257</v>
      </c>
      <c r="C628" t="s">
        <v>192</v>
      </c>
      <c r="D628">
        <v>72635</v>
      </c>
      <c r="E628">
        <v>116535.01814882029</v>
      </c>
      <c r="F628">
        <v>0</v>
      </c>
      <c r="G628">
        <v>0</v>
      </c>
      <c r="H628">
        <v>116535.01814882029</v>
      </c>
      <c r="I628">
        <f t="shared" si="15"/>
        <v>0</v>
      </c>
    </row>
    <row r="629" spans="1:9" x14ac:dyDescent="0.2">
      <c r="A629">
        <v>2010</v>
      </c>
      <c r="B629" t="s">
        <v>201</v>
      </c>
      <c r="C629" t="s">
        <v>190</v>
      </c>
      <c r="D629">
        <v>1510271</v>
      </c>
      <c r="E629">
        <v>1045665.970961887</v>
      </c>
      <c r="F629">
        <v>0</v>
      </c>
      <c r="G629">
        <v>1152.268602540835</v>
      </c>
      <c r="H629">
        <v>1046818.239564428</v>
      </c>
      <c r="I629">
        <f t="shared" si="15"/>
        <v>0</v>
      </c>
    </row>
    <row r="630" spans="1:9" x14ac:dyDescent="0.2">
      <c r="A630">
        <v>2010</v>
      </c>
      <c r="B630" t="s">
        <v>202</v>
      </c>
      <c r="C630" t="s">
        <v>191</v>
      </c>
      <c r="D630">
        <v>1175</v>
      </c>
      <c r="E630">
        <v>1080.698729582577</v>
      </c>
      <c r="F630">
        <v>411.34301270417421</v>
      </c>
      <c r="G630">
        <v>0</v>
      </c>
      <c r="H630">
        <v>1492.0417422867511</v>
      </c>
      <c r="I630">
        <f t="shared" si="15"/>
        <v>0</v>
      </c>
    </row>
    <row r="631" spans="1:9" x14ac:dyDescent="0.2">
      <c r="A631">
        <v>2010</v>
      </c>
      <c r="B631" t="s">
        <v>203</v>
      </c>
      <c r="C631" t="s">
        <v>191</v>
      </c>
      <c r="D631">
        <v>38091</v>
      </c>
      <c r="E631">
        <v>29047.196007259521</v>
      </c>
      <c r="F631">
        <v>0</v>
      </c>
      <c r="G631">
        <v>1.261343012704174</v>
      </c>
      <c r="H631">
        <v>29048.457350272231</v>
      </c>
      <c r="I631">
        <f t="shared" si="15"/>
        <v>0</v>
      </c>
    </row>
    <row r="632" spans="1:9" x14ac:dyDescent="0.2">
      <c r="A632">
        <v>2010</v>
      </c>
      <c r="B632" t="s">
        <v>204</v>
      </c>
      <c r="C632" t="s">
        <v>192</v>
      </c>
      <c r="D632">
        <v>220000</v>
      </c>
      <c r="E632">
        <v>167845.3629764065</v>
      </c>
      <c r="F632">
        <v>0</v>
      </c>
      <c r="G632">
        <v>0</v>
      </c>
      <c r="H632">
        <v>167845.3629764065</v>
      </c>
      <c r="I632">
        <f t="shared" si="15"/>
        <v>0</v>
      </c>
    </row>
    <row r="633" spans="1:9" x14ac:dyDescent="0.2">
      <c r="A633">
        <v>2010</v>
      </c>
      <c r="B633" t="s">
        <v>205</v>
      </c>
      <c r="C633" t="s">
        <v>191</v>
      </c>
      <c r="D633">
        <v>45578</v>
      </c>
      <c r="E633">
        <v>33073.15789473684</v>
      </c>
      <c r="F633">
        <v>0</v>
      </c>
      <c r="G633">
        <v>0</v>
      </c>
      <c r="H633">
        <v>33073.15789473684</v>
      </c>
      <c r="I633">
        <f t="shared" si="15"/>
        <v>0</v>
      </c>
    </row>
    <row r="634" spans="1:9" x14ac:dyDescent="0.2">
      <c r="A634">
        <v>2010</v>
      </c>
      <c r="B634" t="s">
        <v>206</v>
      </c>
      <c r="C634" t="s">
        <v>192</v>
      </c>
      <c r="D634">
        <v>21419</v>
      </c>
      <c r="E634">
        <v>20383.130671506351</v>
      </c>
      <c r="F634">
        <v>0</v>
      </c>
      <c r="G634">
        <v>0</v>
      </c>
      <c r="H634">
        <v>20383.130671506351</v>
      </c>
      <c r="I634">
        <f t="shared" si="15"/>
        <v>0</v>
      </c>
    </row>
    <row r="635" spans="1:9" x14ac:dyDescent="0.2">
      <c r="A635">
        <v>2010</v>
      </c>
      <c r="B635" t="s">
        <v>207</v>
      </c>
      <c r="C635" t="s">
        <v>190</v>
      </c>
      <c r="D635">
        <v>1049025</v>
      </c>
      <c r="E635">
        <v>652325.04537205072</v>
      </c>
      <c r="F635">
        <v>0</v>
      </c>
      <c r="G635">
        <v>1.8693284936479131</v>
      </c>
      <c r="H635">
        <v>652326.91470054432</v>
      </c>
      <c r="I635">
        <f t="shared" si="15"/>
        <v>0</v>
      </c>
    </row>
    <row r="636" spans="1:9" x14ac:dyDescent="0.2">
      <c r="A636">
        <v>2010</v>
      </c>
      <c r="B636" t="s">
        <v>208</v>
      </c>
      <c r="C636" t="s">
        <v>193</v>
      </c>
      <c r="D636">
        <v>28610</v>
      </c>
      <c r="E636">
        <v>102.059891107078</v>
      </c>
      <c r="F636">
        <v>16535.390199637019</v>
      </c>
      <c r="G636">
        <v>0</v>
      </c>
      <c r="H636">
        <v>16637.4500907441</v>
      </c>
      <c r="I636">
        <f t="shared" si="15"/>
        <v>0</v>
      </c>
    </row>
    <row r="637" spans="1:9" x14ac:dyDescent="0.2">
      <c r="A637">
        <v>2010</v>
      </c>
      <c r="B637" t="s">
        <v>209</v>
      </c>
      <c r="C637" t="s">
        <v>191</v>
      </c>
      <c r="D637">
        <v>181058</v>
      </c>
      <c r="E637">
        <v>79287.005444646085</v>
      </c>
      <c r="F637">
        <v>39864.482758620688</v>
      </c>
      <c r="G637">
        <v>0</v>
      </c>
      <c r="H637">
        <v>119151.4882032668</v>
      </c>
      <c r="I637">
        <f t="shared" si="15"/>
        <v>0</v>
      </c>
    </row>
    <row r="638" spans="1:9" x14ac:dyDescent="0.2">
      <c r="A638">
        <v>2010</v>
      </c>
      <c r="B638" t="s">
        <v>210</v>
      </c>
      <c r="C638" t="s">
        <v>192</v>
      </c>
      <c r="D638">
        <v>930450</v>
      </c>
      <c r="E638">
        <v>621186.95099818509</v>
      </c>
      <c r="F638">
        <v>0</v>
      </c>
      <c r="G638">
        <v>9.9727767695099807</v>
      </c>
      <c r="H638">
        <v>621196.92377495463</v>
      </c>
      <c r="I638">
        <f t="shared" si="15"/>
        <v>0</v>
      </c>
    </row>
    <row r="639" spans="1:9" x14ac:dyDescent="0.2">
      <c r="A639">
        <v>2010</v>
      </c>
      <c r="B639" t="s">
        <v>211</v>
      </c>
      <c r="C639" t="s">
        <v>192</v>
      </c>
      <c r="D639">
        <v>28122</v>
      </c>
      <c r="E639">
        <v>17884.201451905621</v>
      </c>
      <c r="F639">
        <v>0</v>
      </c>
      <c r="G639">
        <v>0</v>
      </c>
      <c r="H639">
        <v>17884.201451905621</v>
      </c>
      <c r="I639">
        <f t="shared" si="15"/>
        <v>0</v>
      </c>
    </row>
    <row r="640" spans="1:9" x14ac:dyDescent="0.2">
      <c r="A640">
        <v>2010</v>
      </c>
      <c r="B640" t="s">
        <v>212</v>
      </c>
      <c r="C640" t="s">
        <v>193</v>
      </c>
      <c r="D640">
        <v>134623</v>
      </c>
      <c r="E640">
        <v>58634.836660617053</v>
      </c>
      <c r="F640">
        <v>22995.662431941921</v>
      </c>
      <c r="G640">
        <v>1.31578947368421</v>
      </c>
      <c r="H640">
        <v>81631.814882032661</v>
      </c>
      <c r="I640">
        <f t="shared" si="15"/>
        <v>0</v>
      </c>
    </row>
    <row r="641" spans="1:9" x14ac:dyDescent="0.2">
      <c r="A641">
        <v>2010</v>
      </c>
      <c r="B641" t="s">
        <v>213</v>
      </c>
      <c r="C641" t="s">
        <v>194</v>
      </c>
      <c r="D641">
        <v>174528</v>
      </c>
      <c r="E641">
        <v>219786.03448275861</v>
      </c>
      <c r="F641">
        <v>0</v>
      </c>
      <c r="G641">
        <v>0</v>
      </c>
      <c r="H641">
        <v>219786.03448275861</v>
      </c>
      <c r="I641">
        <f t="shared" si="15"/>
        <v>0</v>
      </c>
    </row>
    <row r="642" spans="1:9" x14ac:dyDescent="0.2">
      <c r="A642">
        <v>2010</v>
      </c>
      <c r="B642" t="s">
        <v>214</v>
      </c>
      <c r="C642" t="s">
        <v>191</v>
      </c>
      <c r="D642">
        <v>18546</v>
      </c>
      <c r="E642">
        <v>22378.5390199637</v>
      </c>
      <c r="F642">
        <v>769.9455535390199</v>
      </c>
      <c r="G642">
        <v>0</v>
      </c>
      <c r="H642">
        <v>23148.484573502719</v>
      </c>
      <c r="I642">
        <f t="shared" si="15"/>
        <v>0</v>
      </c>
    </row>
    <row r="643" spans="1:9" x14ac:dyDescent="0.2">
      <c r="A643">
        <v>2010</v>
      </c>
      <c r="B643" t="s">
        <v>215</v>
      </c>
      <c r="C643" t="s">
        <v>192</v>
      </c>
      <c r="D643">
        <v>839631</v>
      </c>
      <c r="E643">
        <v>683708.9564428312</v>
      </c>
      <c r="F643">
        <v>0</v>
      </c>
      <c r="G643">
        <v>0</v>
      </c>
      <c r="H643">
        <v>683708.9564428312</v>
      </c>
      <c r="I643">
        <f t="shared" ref="I643:I706" si="16">SUM(E643:G643)-H643</f>
        <v>0</v>
      </c>
    </row>
    <row r="644" spans="1:9" x14ac:dyDescent="0.2">
      <c r="A644">
        <v>2010</v>
      </c>
      <c r="B644" t="s">
        <v>216</v>
      </c>
      <c r="C644" t="s">
        <v>192</v>
      </c>
      <c r="D644">
        <v>152982</v>
      </c>
      <c r="E644">
        <v>87775.344827586188</v>
      </c>
      <c r="F644">
        <v>0</v>
      </c>
      <c r="G644">
        <v>0</v>
      </c>
      <c r="H644">
        <v>87775.344827586188</v>
      </c>
      <c r="I644">
        <f t="shared" si="16"/>
        <v>0</v>
      </c>
    </row>
    <row r="645" spans="1:9" x14ac:dyDescent="0.2">
      <c r="A645">
        <v>2010</v>
      </c>
      <c r="B645" t="s">
        <v>217</v>
      </c>
      <c r="C645" t="s">
        <v>193</v>
      </c>
      <c r="D645">
        <v>64665</v>
      </c>
      <c r="E645">
        <v>37339.364791288557</v>
      </c>
      <c r="F645">
        <v>0</v>
      </c>
      <c r="G645">
        <v>0</v>
      </c>
      <c r="H645">
        <v>37339.364791288557</v>
      </c>
      <c r="I645">
        <f t="shared" si="16"/>
        <v>0</v>
      </c>
    </row>
    <row r="646" spans="1:9" x14ac:dyDescent="0.2">
      <c r="A646">
        <v>2010</v>
      </c>
      <c r="B646" t="s">
        <v>218</v>
      </c>
      <c r="C646" t="s">
        <v>191</v>
      </c>
      <c r="D646">
        <v>34895</v>
      </c>
      <c r="E646">
        <v>18046.66061705989</v>
      </c>
      <c r="F646">
        <v>0</v>
      </c>
      <c r="G646">
        <v>0</v>
      </c>
      <c r="H646">
        <v>18046.66061705989</v>
      </c>
      <c r="I646">
        <f t="shared" si="16"/>
        <v>0</v>
      </c>
    </row>
    <row r="647" spans="1:9" x14ac:dyDescent="0.2">
      <c r="A647">
        <v>2010</v>
      </c>
      <c r="B647" t="s">
        <v>219</v>
      </c>
      <c r="C647" t="s">
        <v>194</v>
      </c>
      <c r="D647">
        <v>9818605</v>
      </c>
      <c r="E647">
        <v>7499336.4156079851</v>
      </c>
      <c r="F647">
        <v>0</v>
      </c>
      <c r="G647">
        <v>489401.74228675128</v>
      </c>
      <c r="H647">
        <v>7988738.1578947362</v>
      </c>
      <c r="I647">
        <f t="shared" si="16"/>
        <v>0</v>
      </c>
    </row>
    <row r="648" spans="1:9" x14ac:dyDescent="0.2">
      <c r="A648">
        <v>2010</v>
      </c>
      <c r="B648" t="s">
        <v>220</v>
      </c>
      <c r="C648" t="s">
        <v>192</v>
      </c>
      <c r="D648">
        <v>150865</v>
      </c>
      <c r="E648">
        <v>107538.7477313975</v>
      </c>
      <c r="F648">
        <v>0</v>
      </c>
      <c r="G648">
        <v>1.043557168784029</v>
      </c>
      <c r="H648">
        <v>107539.79128856619</v>
      </c>
      <c r="I648">
        <f t="shared" si="16"/>
        <v>0</v>
      </c>
    </row>
    <row r="649" spans="1:9" x14ac:dyDescent="0.2">
      <c r="A649">
        <v>2010</v>
      </c>
      <c r="B649" t="s">
        <v>221</v>
      </c>
      <c r="C649" t="s">
        <v>190</v>
      </c>
      <c r="D649">
        <v>252409</v>
      </c>
      <c r="E649">
        <v>163435.6533575317</v>
      </c>
      <c r="F649">
        <v>0</v>
      </c>
      <c r="G649">
        <v>43.901996370235928</v>
      </c>
      <c r="H649">
        <v>163479.55535390199</v>
      </c>
      <c r="I649">
        <f t="shared" si="16"/>
        <v>0</v>
      </c>
    </row>
    <row r="650" spans="1:9" x14ac:dyDescent="0.2">
      <c r="A650">
        <v>2010</v>
      </c>
      <c r="B650" t="s">
        <v>222</v>
      </c>
      <c r="C650" t="s">
        <v>191</v>
      </c>
      <c r="D650">
        <v>18251</v>
      </c>
      <c r="E650">
        <v>10898.121597096189</v>
      </c>
      <c r="F650">
        <v>0</v>
      </c>
      <c r="G650">
        <v>0</v>
      </c>
      <c r="H650">
        <v>10898.121597096189</v>
      </c>
      <c r="I650">
        <f t="shared" si="16"/>
        <v>0</v>
      </c>
    </row>
    <row r="651" spans="1:9" x14ac:dyDescent="0.2">
      <c r="A651">
        <v>2010</v>
      </c>
      <c r="B651" t="s">
        <v>223</v>
      </c>
      <c r="C651" t="s">
        <v>193</v>
      </c>
      <c r="D651">
        <v>87841</v>
      </c>
      <c r="E651">
        <v>44028.666061705982</v>
      </c>
      <c r="F651">
        <v>0</v>
      </c>
      <c r="G651">
        <v>0</v>
      </c>
      <c r="H651">
        <v>44028.666061705982</v>
      </c>
      <c r="I651">
        <f t="shared" si="16"/>
        <v>0</v>
      </c>
    </row>
    <row r="652" spans="1:9" x14ac:dyDescent="0.2">
      <c r="A652">
        <v>2010</v>
      </c>
      <c r="B652" t="s">
        <v>224</v>
      </c>
      <c r="C652" t="s">
        <v>192</v>
      </c>
      <c r="D652">
        <v>255793</v>
      </c>
      <c r="E652">
        <v>192846.19782214149</v>
      </c>
      <c r="F652">
        <v>0</v>
      </c>
      <c r="G652">
        <v>2151.1343012704169</v>
      </c>
      <c r="H652">
        <v>194997.33212341199</v>
      </c>
      <c r="I652">
        <f t="shared" si="16"/>
        <v>0</v>
      </c>
    </row>
    <row r="653" spans="1:9" x14ac:dyDescent="0.2">
      <c r="A653">
        <v>2010</v>
      </c>
      <c r="B653" t="s">
        <v>225</v>
      </c>
      <c r="C653" t="s">
        <v>191</v>
      </c>
      <c r="D653">
        <v>9686</v>
      </c>
      <c r="E653">
        <v>0</v>
      </c>
      <c r="F653">
        <v>5350.6987295825766</v>
      </c>
      <c r="G653">
        <v>0</v>
      </c>
      <c r="H653">
        <v>5350.6987295825766</v>
      </c>
      <c r="I653">
        <f t="shared" si="16"/>
        <v>0</v>
      </c>
    </row>
    <row r="654" spans="1:9" x14ac:dyDescent="0.2">
      <c r="A654">
        <v>2010</v>
      </c>
      <c r="B654" t="s">
        <v>226</v>
      </c>
      <c r="C654" t="s">
        <v>191</v>
      </c>
      <c r="D654">
        <v>14202</v>
      </c>
      <c r="E654">
        <v>18738.07622504537</v>
      </c>
      <c r="F654">
        <v>973.25771324863877</v>
      </c>
      <c r="G654">
        <v>0</v>
      </c>
      <c r="H654">
        <v>19711.33393829401</v>
      </c>
      <c r="I654">
        <f t="shared" si="16"/>
        <v>0</v>
      </c>
    </row>
    <row r="655" spans="1:9" x14ac:dyDescent="0.2">
      <c r="A655">
        <v>2010</v>
      </c>
      <c r="B655" t="s">
        <v>227</v>
      </c>
      <c r="C655" t="s">
        <v>193</v>
      </c>
      <c r="D655">
        <v>415057</v>
      </c>
      <c r="E655">
        <v>313051.85117967328</v>
      </c>
      <c r="F655">
        <v>0</v>
      </c>
      <c r="G655">
        <v>2.5862068965517242</v>
      </c>
      <c r="H655">
        <v>313054.43738656992</v>
      </c>
      <c r="I655">
        <f t="shared" si="16"/>
        <v>0</v>
      </c>
    </row>
    <row r="656" spans="1:9" x14ac:dyDescent="0.2">
      <c r="A656">
        <v>2010</v>
      </c>
      <c r="B656" t="s">
        <v>228</v>
      </c>
      <c r="C656" t="s">
        <v>190</v>
      </c>
      <c r="D656">
        <v>136484</v>
      </c>
      <c r="E656">
        <v>104220.5989110708</v>
      </c>
      <c r="F656">
        <v>0</v>
      </c>
      <c r="G656">
        <v>39.455535390199628</v>
      </c>
      <c r="H656">
        <v>104260.054446461</v>
      </c>
      <c r="I656">
        <f t="shared" si="16"/>
        <v>0</v>
      </c>
    </row>
    <row r="657" spans="1:9" x14ac:dyDescent="0.2">
      <c r="A657">
        <v>2010</v>
      </c>
      <c r="B657" t="s">
        <v>229</v>
      </c>
      <c r="C657" t="s">
        <v>191</v>
      </c>
      <c r="D657">
        <v>98764</v>
      </c>
      <c r="E657">
        <v>48299.210526315786</v>
      </c>
      <c r="F657">
        <v>15463.74773139746</v>
      </c>
      <c r="G657">
        <v>0</v>
      </c>
      <c r="H657">
        <v>63762.958257713253</v>
      </c>
      <c r="I657">
        <f t="shared" si="16"/>
        <v>0</v>
      </c>
    </row>
    <row r="658" spans="1:9" x14ac:dyDescent="0.2">
      <c r="A658">
        <v>2010</v>
      </c>
      <c r="B658" t="s">
        <v>230</v>
      </c>
      <c r="C658" t="s">
        <v>194</v>
      </c>
      <c r="D658">
        <v>3010232</v>
      </c>
      <c r="E658">
        <v>2544295.0725952811</v>
      </c>
      <c r="F658">
        <v>0</v>
      </c>
      <c r="G658">
        <v>27193.566243194189</v>
      </c>
      <c r="H658">
        <v>2571488.6388384751</v>
      </c>
      <c r="I658">
        <f t="shared" si="16"/>
        <v>0</v>
      </c>
    </row>
    <row r="659" spans="1:9" x14ac:dyDescent="0.2">
      <c r="A659">
        <v>2010</v>
      </c>
      <c r="B659" t="s">
        <v>231</v>
      </c>
      <c r="C659" t="s">
        <v>192</v>
      </c>
      <c r="D659">
        <v>348432</v>
      </c>
      <c r="E659">
        <v>198147.0961887477</v>
      </c>
      <c r="F659">
        <v>18022.976406533569</v>
      </c>
      <c r="G659">
        <v>0</v>
      </c>
      <c r="H659">
        <v>216170.07259528129</v>
      </c>
      <c r="I659">
        <f t="shared" si="16"/>
        <v>0</v>
      </c>
    </row>
    <row r="660" spans="1:9" x14ac:dyDescent="0.2">
      <c r="A660">
        <v>2010</v>
      </c>
      <c r="B660" t="s">
        <v>232</v>
      </c>
      <c r="C660" t="s">
        <v>191</v>
      </c>
      <c r="D660">
        <v>20007</v>
      </c>
      <c r="E660">
        <v>32.91288566243194</v>
      </c>
      <c r="F660">
        <v>13755.290381125231</v>
      </c>
      <c r="G660">
        <v>0</v>
      </c>
      <c r="H660">
        <v>13788.203266787659</v>
      </c>
      <c r="I660">
        <f t="shared" si="16"/>
        <v>0</v>
      </c>
    </row>
    <row r="661" spans="1:9" x14ac:dyDescent="0.2">
      <c r="A661">
        <v>2010</v>
      </c>
      <c r="B661" t="s">
        <v>233</v>
      </c>
      <c r="C661" t="s">
        <v>194</v>
      </c>
      <c r="D661">
        <v>2189641</v>
      </c>
      <c r="E661">
        <v>1617954.4283121601</v>
      </c>
      <c r="F661">
        <v>2003.6297640653361</v>
      </c>
      <c r="G661">
        <v>2078.6479128856622</v>
      </c>
      <c r="H661">
        <v>1622036.705989111</v>
      </c>
      <c r="I661">
        <f t="shared" si="16"/>
        <v>0</v>
      </c>
    </row>
    <row r="662" spans="1:9" x14ac:dyDescent="0.2">
      <c r="A662">
        <v>2010</v>
      </c>
      <c r="B662" t="s">
        <v>234</v>
      </c>
      <c r="C662" t="s">
        <v>192</v>
      </c>
      <c r="D662">
        <v>1418788</v>
      </c>
      <c r="E662">
        <v>865746.88747731387</v>
      </c>
      <c r="F662">
        <v>175698.03085299459</v>
      </c>
      <c r="G662">
        <v>322.74954627949182</v>
      </c>
      <c r="H662">
        <v>1041767.6678765879</v>
      </c>
      <c r="I662">
        <f t="shared" si="16"/>
        <v>0</v>
      </c>
    </row>
    <row r="663" spans="1:9" x14ac:dyDescent="0.2">
      <c r="A663">
        <v>2010</v>
      </c>
      <c r="B663" t="s">
        <v>235</v>
      </c>
      <c r="C663" t="s">
        <v>193</v>
      </c>
      <c r="D663">
        <v>55269</v>
      </c>
      <c r="E663">
        <v>47848.466424682403</v>
      </c>
      <c r="F663">
        <v>0</v>
      </c>
      <c r="G663">
        <v>0</v>
      </c>
      <c r="H663">
        <v>47848.466424682403</v>
      </c>
      <c r="I663">
        <f t="shared" si="16"/>
        <v>0</v>
      </c>
    </row>
    <row r="664" spans="1:9" x14ac:dyDescent="0.2">
      <c r="A664">
        <v>2010</v>
      </c>
      <c r="B664" t="s">
        <v>236</v>
      </c>
      <c r="C664" t="s">
        <v>194</v>
      </c>
      <c r="D664">
        <v>2035210</v>
      </c>
      <c r="E664">
        <v>1444203.4664246819</v>
      </c>
      <c r="F664">
        <v>5071.5880217785843</v>
      </c>
      <c r="G664">
        <v>7084.8275862068958</v>
      </c>
      <c r="H664">
        <v>1456359.882032668</v>
      </c>
      <c r="I664">
        <f t="shared" si="16"/>
        <v>0</v>
      </c>
    </row>
    <row r="665" spans="1:9" x14ac:dyDescent="0.2">
      <c r="A665">
        <v>2010</v>
      </c>
      <c r="B665" t="s">
        <v>237</v>
      </c>
      <c r="C665" t="s">
        <v>194</v>
      </c>
      <c r="D665">
        <v>3095313</v>
      </c>
      <c r="E665">
        <v>2710965.326678765</v>
      </c>
      <c r="F665">
        <v>0</v>
      </c>
      <c r="G665">
        <v>438.33030852994551</v>
      </c>
      <c r="H665">
        <v>2711403.656987295</v>
      </c>
      <c r="I665">
        <f t="shared" si="16"/>
        <v>0</v>
      </c>
    </row>
    <row r="666" spans="1:9" x14ac:dyDescent="0.2">
      <c r="A666">
        <v>2010</v>
      </c>
      <c r="B666" t="s">
        <v>238</v>
      </c>
      <c r="C666" t="s">
        <v>190</v>
      </c>
      <c r="D666">
        <v>805235</v>
      </c>
      <c r="E666">
        <v>413186.78765880218</v>
      </c>
      <c r="F666">
        <v>0</v>
      </c>
      <c r="G666">
        <v>53.094373865698721</v>
      </c>
      <c r="H666">
        <v>413239.88203266793</v>
      </c>
      <c r="I666">
        <f t="shared" si="16"/>
        <v>0</v>
      </c>
    </row>
    <row r="667" spans="1:9" x14ac:dyDescent="0.2">
      <c r="A667">
        <v>2010</v>
      </c>
      <c r="B667" t="s">
        <v>239</v>
      </c>
      <c r="C667" t="s">
        <v>192</v>
      </c>
      <c r="D667">
        <v>685306</v>
      </c>
      <c r="E667">
        <v>546115.80762250454</v>
      </c>
      <c r="F667">
        <v>10.535390199637019</v>
      </c>
      <c r="G667">
        <v>708.8294010889291</v>
      </c>
      <c r="H667">
        <v>546835.17241379304</v>
      </c>
      <c r="I667">
        <f t="shared" si="16"/>
        <v>0</v>
      </c>
    </row>
    <row r="668" spans="1:9" x14ac:dyDescent="0.2">
      <c r="A668">
        <v>2010</v>
      </c>
      <c r="B668" t="s">
        <v>240</v>
      </c>
      <c r="C668" t="s">
        <v>193</v>
      </c>
      <c r="D668">
        <v>269637</v>
      </c>
      <c r="E668">
        <v>205977.36842105261</v>
      </c>
      <c r="F668">
        <v>0</v>
      </c>
      <c r="G668">
        <v>0</v>
      </c>
      <c r="H668">
        <v>205977.36842105261</v>
      </c>
      <c r="I668">
        <f t="shared" si="16"/>
        <v>0</v>
      </c>
    </row>
    <row r="669" spans="1:9" x14ac:dyDescent="0.2">
      <c r="A669">
        <v>2010</v>
      </c>
      <c r="B669" t="s">
        <v>241</v>
      </c>
      <c r="C669" t="s">
        <v>190</v>
      </c>
      <c r="D669">
        <v>718451</v>
      </c>
      <c r="E669">
        <v>506012.53176043561</v>
      </c>
      <c r="F669">
        <v>0</v>
      </c>
      <c r="G669">
        <v>1.415607985480944</v>
      </c>
      <c r="H669">
        <v>506013.94736842113</v>
      </c>
      <c r="I669">
        <f t="shared" si="16"/>
        <v>0</v>
      </c>
    </row>
    <row r="670" spans="1:9" x14ac:dyDescent="0.2">
      <c r="A670">
        <v>2010</v>
      </c>
      <c r="B670" t="s">
        <v>242</v>
      </c>
      <c r="C670" t="s">
        <v>193</v>
      </c>
      <c r="D670">
        <v>423895</v>
      </c>
      <c r="E670">
        <v>308293.80217785842</v>
      </c>
      <c r="F670">
        <v>0</v>
      </c>
      <c r="G670">
        <v>0.99818511796733211</v>
      </c>
      <c r="H670">
        <v>308294.80036297638</v>
      </c>
      <c r="I670">
        <f t="shared" si="16"/>
        <v>0</v>
      </c>
    </row>
    <row r="671" spans="1:9" x14ac:dyDescent="0.2">
      <c r="A671">
        <v>2010</v>
      </c>
      <c r="B671" t="s">
        <v>243</v>
      </c>
      <c r="C671" t="s">
        <v>190</v>
      </c>
      <c r="D671">
        <v>1781642</v>
      </c>
      <c r="E671">
        <v>1062326.034482758</v>
      </c>
      <c r="F671">
        <v>0</v>
      </c>
      <c r="G671">
        <v>412.47731397459171</v>
      </c>
      <c r="H671">
        <v>1062738.5117967329</v>
      </c>
      <c r="I671">
        <f t="shared" si="16"/>
        <v>0</v>
      </c>
    </row>
    <row r="672" spans="1:9" x14ac:dyDescent="0.2">
      <c r="A672">
        <v>2010</v>
      </c>
      <c r="B672" t="s">
        <v>244</v>
      </c>
      <c r="C672" t="s">
        <v>193</v>
      </c>
      <c r="D672">
        <v>262382</v>
      </c>
      <c r="E672">
        <v>153847.9673321234</v>
      </c>
      <c r="F672">
        <v>0</v>
      </c>
      <c r="G672">
        <v>0</v>
      </c>
      <c r="H672">
        <v>153847.9673321234</v>
      </c>
      <c r="I672">
        <f t="shared" si="16"/>
        <v>0</v>
      </c>
    </row>
    <row r="673" spans="1:9" x14ac:dyDescent="0.2">
      <c r="A673">
        <v>2010</v>
      </c>
      <c r="B673" t="s">
        <v>245</v>
      </c>
      <c r="C673" t="s">
        <v>192</v>
      </c>
      <c r="D673">
        <v>177223</v>
      </c>
      <c r="E673">
        <v>133508.63883847551</v>
      </c>
      <c r="F673">
        <v>3.411978221415608</v>
      </c>
      <c r="G673">
        <v>0</v>
      </c>
      <c r="H673">
        <v>133512.05081669689</v>
      </c>
      <c r="I673">
        <f t="shared" si="16"/>
        <v>0</v>
      </c>
    </row>
    <row r="674" spans="1:9" x14ac:dyDescent="0.2">
      <c r="A674">
        <v>2010</v>
      </c>
      <c r="B674" t="s">
        <v>246</v>
      </c>
      <c r="C674" t="s">
        <v>191</v>
      </c>
      <c r="D674">
        <v>3240</v>
      </c>
      <c r="E674">
        <v>2322.1415607985482</v>
      </c>
      <c r="F674">
        <v>204.61887477313971</v>
      </c>
      <c r="G674">
        <v>0</v>
      </c>
      <c r="H674">
        <v>2526.760435571688</v>
      </c>
      <c r="I674">
        <f t="shared" si="16"/>
        <v>0</v>
      </c>
    </row>
    <row r="675" spans="1:9" x14ac:dyDescent="0.2">
      <c r="A675">
        <v>2010</v>
      </c>
      <c r="B675" t="s">
        <v>247</v>
      </c>
      <c r="C675" t="s">
        <v>191</v>
      </c>
      <c r="D675">
        <v>44900</v>
      </c>
      <c r="E675">
        <v>26607.459165154261</v>
      </c>
      <c r="F675">
        <v>1357.504537205082</v>
      </c>
      <c r="G675">
        <v>0</v>
      </c>
      <c r="H675">
        <v>27964.963702359339</v>
      </c>
      <c r="I675">
        <f t="shared" si="16"/>
        <v>0</v>
      </c>
    </row>
    <row r="676" spans="1:9" x14ac:dyDescent="0.2">
      <c r="A676">
        <v>2010</v>
      </c>
      <c r="B676" t="s">
        <v>248</v>
      </c>
      <c r="C676" t="s">
        <v>190</v>
      </c>
      <c r="D676">
        <v>413344</v>
      </c>
      <c r="E676">
        <v>297633.60254083481</v>
      </c>
      <c r="F676">
        <v>0</v>
      </c>
      <c r="G676">
        <v>0</v>
      </c>
      <c r="H676">
        <v>297633.60254083481</v>
      </c>
      <c r="I676">
        <f t="shared" si="16"/>
        <v>0</v>
      </c>
    </row>
    <row r="677" spans="1:9" x14ac:dyDescent="0.2">
      <c r="A677">
        <v>2010</v>
      </c>
      <c r="B677" t="s">
        <v>249</v>
      </c>
      <c r="C677" t="s">
        <v>190</v>
      </c>
      <c r="D677">
        <v>483878</v>
      </c>
      <c r="E677">
        <v>329186.18874773139</v>
      </c>
      <c r="F677">
        <v>180.85299455535389</v>
      </c>
      <c r="G677">
        <v>1.887477313974592</v>
      </c>
      <c r="H677">
        <v>329368.92921960069</v>
      </c>
      <c r="I677">
        <f t="shared" si="16"/>
        <v>0</v>
      </c>
    </row>
    <row r="678" spans="1:9" x14ac:dyDescent="0.2">
      <c r="A678">
        <v>2010</v>
      </c>
      <c r="B678" t="s">
        <v>250</v>
      </c>
      <c r="C678" t="s">
        <v>192</v>
      </c>
      <c r="D678">
        <v>514453</v>
      </c>
      <c r="E678">
        <v>197584.41016333929</v>
      </c>
      <c r="F678">
        <v>0</v>
      </c>
      <c r="G678">
        <v>228393.4936479129</v>
      </c>
      <c r="H678">
        <v>425977.90381125221</v>
      </c>
      <c r="I678">
        <f t="shared" si="16"/>
        <v>0</v>
      </c>
    </row>
    <row r="679" spans="1:9" x14ac:dyDescent="0.2">
      <c r="A679">
        <v>2010</v>
      </c>
      <c r="B679" t="s">
        <v>251</v>
      </c>
      <c r="C679" t="s">
        <v>192</v>
      </c>
      <c r="D679">
        <v>63463</v>
      </c>
      <c r="E679">
        <v>61139.872958257707</v>
      </c>
      <c r="F679">
        <v>0</v>
      </c>
      <c r="G679">
        <v>0</v>
      </c>
      <c r="H679">
        <v>61139.872958257707</v>
      </c>
      <c r="I679">
        <f t="shared" si="16"/>
        <v>0</v>
      </c>
    </row>
    <row r="680" spans="1:9" x14ac:dyDescent="0.2">
      <c r="A680">
        <v>2010</v>
      </c>
      <c r="B680" t="s">
        <v>252</v>
      </c>
      <c r="C680" t="s">
        <v>191</v>
      </c>
      <c r="D680">
        <v>13786</v>
      </c>
      <c r="E680">
        <v>6700.1814882032668</v>
      </c>
      <c r="F680">
        <v>0</v>
      </c>
      <c r="G680">
        <v>0</v>
      </c>
      <c r="H680">
        <v>6700.1814882032668</v>
      </c>
      <c r="I680">
        <f t="shared" si="16"/>
        <v>0</v>
      </c>
    </row>
    <row r="681" spans="1:9" x14ac:dyDescent="0.2">
      <c r="A681">
        <v>2010</v>
      </c>
      <c r="B681" t="s">
        <v>253</v>
      </c>
      <c r="C681" t="s">
        <v>192</v>
      </c>
      <c r="D681">
        <v>442179</v>
      </c>
      <c r="E681">
        <v>283004.4827586207</v>
      </c>
      <c r="F681">
        <v>0</v>
      </c>
      <c r="G681">
        <v>9762.6678765880206</v>
      </c>
      <c r="H681">
        <v>292767.1506352087</v>
      </c>
      <c r="I681">
        <f t="shared" si="16"/>
        <v>0</v>
      </c>
    </row>
    <row r="682" spans="1:9" x14ac:dyDescent="0.2">
      <c r="A682">
        <v>2010</v>
      </c>
      <c r="B682" t="s">
        <v>254</v>
      </c>
      <c r="C682" t="s">
        <v>191</v>
      </c>
      <c r="D682">
        <v>55365</v>
      </c>
      <c r="E682">
        <v>36348.194192377487</v>
      </c>
      <c r="F682">
        <v>0</v>
      </c>
      <c r="G682">
        <v>2.5226860254083481</v>
      </c>
      <c r="H682">
        <v>36350.716878402913</v>
      </c>
      <c r="I682">
        <f t="shared" si="16"/>
        <v>0</v>
      </c>
    </row>
    <row r="683" spans="1:9" x14ac:dyDescent="0.2">
      <c r="A683">
        <v>2010</v>
      </c>
      <c r="B683" t="s">
        <v>255</v>
      </c>
      <c r="C683" t="s">
        <v>194</v>
      </c>
      <c r="D683">
        <v>823318</v>
      </c>
      <c r="E683">
        <v>706273.58439201443</v>
      </c>
      <c r="F683">
        <v>0</v>
      </c>
      <c r="G683">
        <v>0</v>
      </c>
      <c r="H683">
        <v>706273.58439201443</v>
      </c>
      <c r="I683">
        <f t="shared" si="16"/>
        <v>0</v>
      </c>
    </row>
    <row r="684" spans="1:9" x14ac:dyDescent="0.2">
      <c r="A684">
        <v>2010</v>
      </c>
      <c r="B684" t="s">
        <v>256</v>
      </c>
      <c r="C684" t="s">
        <v>192</v>
      </c>
      <c r="D684">
        <v>200849</v>
      </c>
      <c r="E684">
        <v>145050.39019963701</v>
      </c>
      <c r="F684">
        <v>2086.8148820326678</v>
      </c>
      <c r="G684">
        <v>446.89655172413791</v>
      </c>
      <c r="H684">
        <v>147584.10163339379</v>
      </c>
      <c r="I684">
        <f t="shared" si="16"/>
        <v>0</v>
      </c>
    </row>
    <row r="685" spans="1:9" x14ac:dyDescent="0.2">
      <c r="A685">
        <v>2010</v>
      </c>
      <c r="B685" t="s">
        <v>257</v>
      </c>
      <c r="C685" t="s">
        <v>192</v>
      </c>
      <c r="D685">
        <v>72155</v>
      </c>
      <c r="E685">
        <v>115479.3466424682</v>
      </c>
      <c r="F685">
        <v>0</v>
      </c>
      <c r="G685">
        <v>0</v>
      </c>
      <c r="H685">
        <v>115479.3466424682</v>
      </c>
      <c r="I685">
        <f t="shared" si="16"/>
        <v>0</v>
      </c>
    </row>
    <row r="686" spans="1:9" x14ac:dyDescent="0.2">
      <c r="A686">
        <v>2009</v>
      </c>
      <c r="B686" t="s">
        <v>201</v>
      </c>
      <c r="C686" t="s">
        <v>190</v>
      </c>
      <c r="D686">
        <v>1497799</v>
      </c>
      <c r="E686">
        <v>1130953.9564428311</v>
      </c>
      <c r="F686">
        <v>0</v>
      </c>
      <c r="G686">
        <v>1328.121597096188</v>
      </c>
      <c r="H686">
        <v>1132282.0780399269</v>
      </c>
      <c r="I686">
        <f t="shared" si="16"/>
        <v>0</v>
      </c>
    </row>
    <row r="687" spans="1:9" x14ac:dyDescent="0.2">
      <c r="A687">
        <v>2009</v>
      </c>
      <c r="B687" t="s">
        <v>202</v>
      </c>
      <c r="C687" t="s">
        <v>191</v>
      </c>
      <c r="D687">
        <v>1194</v>
      </c>
      <c r="E687">
        <v>1180.9437386569871</v>
      </c>
      <c r="F687">
        <v>418.78402903811252</v>
      </c>
      <c r="G687">
        <v>0</v>
      </c>
      <c r="H687">
        <v>1599.7277676951001</v>
      </c>
      <c r="I687">
        <f t="shared" si="16"/>
        <v>0</v>
      </c>
    </row>
    <row r="688" spans="1:9" x14ac:dyDescent="0.2">
      <c r="A688">
        <v>2009</v>
      </c>
      <c r="B688" t="s">
        <v>203</v>
      </c>
      <c r="C688" t="s">
        <v>191</v>
      </c>
      <c r="D688">
        <v>37884</v>
      </c>
      <c r="E688">
        <v>31882.48638838475</v>
      </c>
      <c r="F688">
        <v>0</v>
      </c>
      <c r="G688">
        <v>0</v>
      </c>
      <c r="H688">
        <v>31882.48638838475</v>
      </c>
      <c r="I688">
        <f t="shared" si="16"/>
        <v>0</v>
      </c>
    </row>
    <row r="689" spans="1:9" x14ac:dyDescent="0.2">
      <c r="A689">
        <v>2009</v>
      </c>
      <c r="B689" t="s">
        <v>204</v>
      </c>
      <c r="C689" t="s">
        <v>192</v>
      </c>
      <c r="D689">
        <v>218887</v>
      </c>
      <c r="E689">
        <v>158480.9891107078</v>
      </c>
      <c r="F689">
        <v>0</v>
      </c>
      <c r="G689">
        <v>6.7150635208711433</v>
      </c>
      <c r="H689">
        <v>158487.70417422871</v>
      </c>
      <c r="I689">
        <f t="shared" si="16"/>
        <v>0</v>
      </c>
    </row>
    <row r="690" spans="1:9" x14ac:dyDescent="0.2">
      <c r="A690">
        <v>2009</v>
      </c>
      <c r="B690" t="s">
        <v>205</v>
      </c>
      <c r="C690" t="s">
        <v>191</v>
      </c>
      <c r="D690">
        <v>45632</v>
      </c>
      <c r="E690">
        <v>30963.049001814881</v>
      </c>
      <c r="F690">
        <v>0</v>
      </c>
      <c r="G690">
        <v>0</v>
      </c>
      <c r="H690">
        <v>30963.049001814881</v>
      </c>
      <c r="I690">
        <f t="shared" si="16"/>
        <v>0</v>
      </c>
    </row>
    <row r="691" spans="1:9" x14ac:dyDescent="0.2">
      <c r="A691">
        <v>2009</v>
      </c>
      <c r="B691" t="s">
        <v>206</v>
      </c>
      <c r="C691" t="s">
        <v>192</v>
      </c>
      <c r="D691">
        <v>21221</v>
      </c>
      <c r="E691">
        <v>18962.259528130671</v>
      </c>
      <c r="F691">
        <v>0</v>
      </c>
      <c r="G691">
        <v>0</v>
      </c>
      <c r="H691">
        <v>18962.259528130671</v>
      </c>
      <c r="I691">
        <f t="shared" si="16"/>
        <v>0</v>
      </c>
    </row>
    <row r="692" spans="1:9" x14ac:dyDescent="0.2">
      <c r="A692">
        <v>2009</v>
      </c>
      <c r="B692" t="s">
        <v>207</v>
      </c>
      <c r="C692" t="s">
        <v>190</v>
      </c>
      <c r="D692">
        <v>1038390</v>
      </c>
      <c r="E692">
        <v>658872.1506352087</v>
      </c>
      <c r="F692">
        <v>0</v>
      </c>
      <c r="G692">
        <v>11.025408348457351</v>
      </c>
      <c r="H692">
        <v>658883.17604355712</v>
      </c>
      <c r="I692">
        <f t="shared" si="16"/>
        <v>0</v>
      </c>
    </row>
    <row r="693" spans="1:9" x14ac:dyDescent="0.2">
      <c r="A693">
        <v>2009</v>
      </c>
      <c r="B693" t="s">
        <v>208</v>
      </c>
      <c r="C693" t="s">
        <v>193</v>
      </c>
      <c r="D693">
        <v>28565</v>
      </c>
      <c r="E693">
        <v>20.399274047186928</v>
      </c>
      <c r="F693">
        <v>16776.769509981848</v>
      </c>
      <c r="G693">
        <v>0</v>
      </c>
      <c r="H693">
        <v>16797.16878402904</v>
      </c>
      <c r="I693">
        <f t="shared" si="16"/>
        <v>0</v>
      </c>
    </row>
    <row r="694" spans="1:9" x14ac:dyDescent="0.2">
      <c r="A694">
        <v>2009</v>
      </c>
      <c r="B694" t="s">
        <v>209</v>
      </c>
      <c r="C694" t="s">
        <v>191</v>
      </c>
      <c r="D694">
        <v>179150</v>
      </c>
      <c r="E694">
        <v>87542.277676950995</v>
      </c>
      <c r="F694">
        <v>43204.863883847553</v>
      </c>
      <c r="G694">
        <v>0</v>
      </c>
      <c r="H694">
        <v>130747.1415607985</v>
      </c>
      <c r="I694">
        <f t="shared" si="16"/>
        <v>0</v>
      </c>
    </row>
    <row r="695" spans="1:9" x14ac:dyDescent="0.2">
      <c r="A695">
        <v>2009</v>
      </c>
      <c r="B695" t="s">
        <v>210</v>
      </c>
      <c r="C695" t="s">
        <v>192</v>
      </c>
      <c r="D695">
        <v>918560</v>
      </c>
      <c r="E695">
        <v>616053.30308529944</v>
      </c>
      <c r="F695">
        <v>0</v>
      </c>
      <c r="G695">
        <v>11.04355716878403</v>
      </c>
      <c r="H695">
        <v>616064.34664246824</v>
      </c>
      <c r="I695">
        <f t="shared" si="16"/>
        <v>0</v>
      </c>
    </row>
    <row r="696" spans="1:9" x14ac:dyDescent="0.2">
      <c r="A696">
        <v>2009</v>
      </c>
      <c r="B696" t="s">
        <v>211</v>
      </c>
      <c r="C696" t="s">
        <v>192</v>
      </c>
      <c r="D696">
        <v>28088</v>
      </c>
      <c r="E696">
        <v>18946.442831215969</v>
      </c>
      <c r="F696">
        <v>0</v>
      </c>
      <c r="G696">
        <v>0</v>
      </c>
      <c r="H696">
        <v>18946.442831215969</v>
      </c>
      <c r="I696">
        <f t="shared" si="16"/>
        <v>0</v>
      </c>
    </row>
    <row r="697" spans="1:9" x14ac:dyDescent="0.2">
      <c r="A697">
        <v>2009</v>
      </c>
      <c r="B697" t="s">
        <v>212</v>
      </c>
      <c r="C697" t="s">
        <v>193</v>
      </c>
      <c r="D697">
        <v>133484</v>
      </c>
      <c r="E697">
        <v>65365.48094373865</v>
      </c>
      <c r="F697">
        <v>23922.441016333931</v>
      </c>
      <c r="G697">
        <v>0</v>
      </c>
      <c r="H697">
        <v>89287.921960072592</v>
      </c>
      <c r="I697">
        <f t="shared" si="16"/>
        <v>0</v>
      </c>
    </row>
    <row r="698" spans="1:9" x14ac:dyDescent="0.2">
      <c r="A698">
        <v>2009</v>
      </c>
      <c r="B698" t="s">
        <v>213</v>
      </c>
      <c r="C698" t="s">
        <v>194</v>
      </c>
      <c r="D698">
        <v>171670</v>
      </c>
      <c r="E698">
        <v>187467.57713248639</v>
      </c>
      <c r="F698">
        <v>0</v>
      </c>
      <c r="G698">
        <v>0</v>
      </c>
      <c r="H698">
        <v>187467.57713248639</v>
      </c>
      <c r="I698">
        <f t="shared" si="16"/>
        <v>0</v>
      </c>
    </row>
    <row r="699" spans="1:9" x14ac:dyDescent="0.2">
      <c r="A699">
        <v>2009</v>
      </c>
      <c r="B699" t="s">
        <v>214</v>
      </c>
      <c r="C699" t="s">
        <v>191</v>
      </c>
      <c r="D699">
        <v>18416</v>
      </c>
      <c r="E699">
        <v>15977.658802177861</v>
      </c>
      <c r="F699">
        <v>741.13430127041738</v>
      </c>
      <c r="G699">
        <v>0</v>
      </c>
      <c r="H699">
        <v>16718.793103448279</v>
      </c>
      <c r="I699">
        <f t="shared" si="16"/>
        <v>0</v>
      </c>
    </row>
    <row r="700" spans="1:9" x14ac:dyDescent="0.2">
      <c r="A700">
        <v>2009</v>
      </c>
      <c r="B700" t="s">
        <v>215</v>
      </c>
      <c r="C700" t="s">
        <v>192</v>
      </c>
      <c r="D700">
        <v>825503</v>
      </c>
      <c r="E700">
        <v>683078.18511796731</v>
      </c>
      <c r="F700">
        <v>0</v>
      </c>
      <c r="G700">
        <v>1.370235934664247</v>
      </c>
      <c r="H700">
        <v>683079.55535390193</v>
      </c>
      <c r="I700">
        <f t="shared" si="16"/>
        <v>0</v>
      </c>
    </row>
    <row r="701" spans="1:9" x14ac:dyDescent="0.2">
      <c r="A701">
        <v>2009</v>
      </c>
      <c r="B701" t="s">
        <v>216</v>
      </c>
      <c r="C701" t="s">
        <v>192</v>
      </c>
      <c r="D701">
        <v>151816</v>
      </c>
      <c r="E701">
        <v>89384.419237749549</v>
      </c>
      <c r="F701">
        <v>0</v>
      </c>
      <c r="G701">
        <v>1.4246823956442829</v>
      </c>
      <c r="H701">
        <v>89385.843920145198</v>
      </c>
      <c r="I701">
        <f t="shared" si="16"/>
        <v>0</v>
      </c>
    </row>
    <row r="702" spans="1:9" x14ac:dyDescent="0.2">
      <c r="A702">
        <v>2009</v>
      </c>
      <c r="B702" t="s">
        <v>217</v>
      </c>
      <c r="C702" t="s">
        <v>193</v>
      </c>
      <c r="D702">
        <v>64384</v>
      </c>
      <c r="E702">
        <v>38860.544464609797</v>
      </c>
      <c r="F702">
        <v>0</v>
      </c>
      <c r="G702">
        <v>0</v>
      </c>
      <c r="H702">
        <v>38860.544464609797</v>
      </c>
      <c r="I702">
        <f t="shared" si="16"/>
        <v>0</v>
      </c>
    </row>
    <row r="703" spans="1:9" x14ac:dyDescent="0.2">
      <c r="A703">
        <v>2009</v>
      </c>
      <c r="B703" t="s">
        <v>218</v>
      </c>
      <c r="C703" t="s">
        <v>191</v>
      </c>
      <c r="D703">
        <v>34947</v>
      </c>
      <c r="E703">
        <v>18701.479128856619</v>
      </c>
      <c r="F703">
        <v>0</v>
      </c>
      <c r="G703">
        <v>0</v>
      </c>
      <c r="H703">
        <v>18701.479128856619</v>
      </c>
      <c r="I703">
        <f t="shared" si="16"/>
        <v>0</v>
      </c>
    </row>
    <row r="704" spans="1:9" x14ac:dyDescent="0.2">
      <c r="A704">
        <v>2009</v>
      </c>
      <c r="B704" t="s">
        <v>219</v>
      </c>
      <c r="C704" t="s">
        <v>194</v>
      </c>
      <c r="D704">
        <v>9801096</v>
      </c>
      <c r="E704">
        <v>7884590.0725952806</v>
      </c>
      <c r="F704">
        <v>0</v>
      </c>
      <c r="G704">
        <v>495980.88021778577</v>
      </c>
      <c r="H704">
        <v>8380570.9528130665</v>
      </c>
      <c r="I704">
        <f t="shared" si="16"/>
        <v>0</v>
      </c>
    </row>
    <row r="705" spans="1:9" x14ac:dyDescent="0.2">
      <c r="A705">
        <v>2009</v>
      </c>
      <c r="B705" t="s">
        <v>220</v>
      </c>
      <c r="C705" t="s">
        <v>192</v>
      </c>
      <c r="D705">
        <v>149632</v>
      </c>
      <c r="E705">
        <v>109506.5607985481</v>
      </c>
      <c r="F705">
        <v>0</v>
      </c>
      <c r="G705">
        <v>1.0526315789473679</v>
      </c>
      <c r="H705">
        <v>109507.61343012701</v>
      </c>
      <c r="I705">
        <f t="shared" si="16"/>
        <v>0</v>
      </c>
    </row>
    <row r="706" spans="1:9" x14ac:dyDescent="0.2">
      <c r="A706">
        <v>2009</v>
      </c>
      <c r="B706" t="s">
        <v>221</v>
      </c>
      <c r="C706" t="s">
        <v>190</v>
      </c>
      <c r="D706">
        <v>250760</v>
      </c>
      <c r="E706">
        <v>163266.17059891109</v>
      </c>
      <c r="F706">
        <v>0</v>
      </c>
      <c r="G706">
        <v>32.994555353901987</v>
      </c>
      <c r="H706">
        <v>163299.16515426501</v>
      </c>
      <c r="I706">
        <f t="shared" si="16"/>
        <v>0</v>
      </c>
    </row>
    <row r="707" spans="1:9" x14ac:dyDescent="0.2">
      <c r="A707">
        <v>2009</v>
      </c>
      <c r="B707" t="s">
        <v>222</v>
      </c>
      <c r="C707" t="s">
        <v>191</v>
      </c>
      <c r="D707">
        <v>18334</v>
      </c>
      <c r="E707">
        <v>10281.40653357532</v>
      </c>
      <c r="F707">
        <v>0</v>
      </c>
      <c r="G707">
        <v>0</v>
      </c>
      <c r="H707">
        <v>10281.40653357532</v>
      </c>
      <c r="I707">
        <f t="shared" ref="I707:I770" si="17">SUM(E707:G707)-H707</f>
        <v>0</v>
      </c>
    </row>
    <row r="708" spans="1:9" x14ac:dyDescent="0.2">
      <c r="A708">
        <v>2009</v>
      </c>
      <c r="B708" t="s">
        <v>223</v>
      </c>
      <c r="C708" t="s">
        <v>193</v>
      </c>
      <c r="D708">
        <v>87677</v>
      </c>
      <c r="E708">
        <v>47619.582577132482</v>
      </c>
      <c r="F708">
        <v>0</v>
      </c>
      <c r="G708">
        <v>0</v>
      </c>
      <c r="H708">
        <v>47619.582577132482</v>
      </c>
      <c r="I708">
        <f t="shared" si="17"/>
        <v>0</v>
      </c>
    </row>
    <row r="709" spans="1:9" x14ac:dyDescent="0.2">
      <c r="A709">
        <v>2009</v>
      </c>
      <c r="B709" t="s">
        <v>224</v>
      </c>
      <c r="C709" t="s">
        <v>192</v>
      </c>
      <c r="D709">
        <v>253026</v>
      </c>
      <c r="E709">
        <v>203355.7078039927</v>
      </c>
      <c r="F709">
        <v>0</v>
      </c>
      <c r="G709">
        <v>1368.384754990926</v>
      </c>
      <c r="H709">
        <v>204724.09255898371</v>
      </c>
      <c r="I709">
        <f t="shared" si="17"/>
        <v>0</v>
      </c>
    </row>
    <row r="710" spans="1:9" x14ac:dyDescent="0.2">
      <c r="A710">
        <v>2009</v>
      </c>
      <c r="B710" t="s">
        <v>225</v>
      </c>
      <c r="C710" t="s">
        <v>191</v>
      </c>
      <c r="D710">
        <v>9628</v>
      </c>
      <c r="E710">
        <v>16.86025408348457</v>
      </c>
      <c r="F710">
        <v>5362.8765880217788</v>
      </c>
      <c r="G710">
        <v>0</v>
      </c>
      <c r="H710">
        <v>5379.7368421052633</v>
      </c>
      <c r="I710">
        <f t="shared" si="17"/>
        <v>0</v>
      </c>
    </row>
    <row r="711" spans="1:9" x14ac:dyDescent="0.2">
      <c r="A711">
        <v>2009</v>
      </c>
      <c r="B711" t="s">
        <v>226</v>
      </c>
      <c r="C711" t="s">
        <v>191</v>
      </c>
      <c r="D711">
        <v>14074</v>
      </c>
      <c r="E711">
        <v>20118.974591651539</v>
      </c>
      <c r="F711">
        <v>688.23956442831218</v>
      </c>
      <c r="G711">
        <v>0</v>
      </c>
      <c r="H711">
        <v>20807.214156079859</v>
      </c>
      <c r="I711">
        <f t="shared" si="17"/>
        <v>0</v>
      </c>
    </row>
    <row r="712" spans="1:9" x14ac:dyDescent="0.2">
      <c r="A712">
        <v>2009</v>
      </c>
      <c r="B712" t="s">
        <v>227</v>
      </c>
      <c r="C712" t="s">
        <v>193</v>
      </c>
      <c r="D712">
        <v>412233</v>
      </c>
      <c r="E712">
        <v>318697.82214156078</v>
      </c>
      <c r="F712">
        <v>0</v>
      </c>
      <c r="G712">
        <v>0.91651542649727757</v>
      </c>
      <c r="H712">
        <v>318698.73865698732</v>
      </c>
      <c r="I712">
        <f t="shared" si="17"/>
        <v>0</v>
      </c>
    </row>
    <row r="713" spans="1:9" x14ac:dyDescent="0.2">
      <c r="A713">
        <v>2009</v>
      </c>
      <c r="B713" t="s">
        <v>228</v>
      </c>
      <c r="C713" t="s">
        <v>190</v>
      </c>
      <c r="D713">
        <v>135225</v>
      </c>
      <c r="E713">
        <v>91863.294010889294</v>
      </c>
      <c r="F713">
        <v>0</v>
      </c>
      <c r="G713">
        <v>9.41923774954628</v>
      </c>
      <c r="H713">
        <v>91872.713248638844</v>
      </c>
      <c r="I713">
        <f t="shared" si="17"/>
        <v>0</v>
      </c>
    </row>
    <row r="714" spans="1:9" x14ac:dyDescent="0.2">
      <c r="A714">
        <v>2009</v>
      </c>
      <c r="B714" t="s">
        <v>229</v>
      </c>
      <c r="C714" t="s">
        <v>191</v>
      </c>
      <c r="D714">
        <v>98558</v>
      </c>
      <c r="E714">
        <v>48578.9836660617</v>
      </c>
      <c r="F714">
        <v>13946.93284936479</v>
      </c>
      <c r="G714">
        <v>0</v>
      </c>
      <c r="H714">
        <v>62525.916515426492</v>
      </c>
      <c r="I714">
        <f t="shared" si="17"/>
        <v>0</v>
      </c>
    </row>
    <row r="715" spans="1:9" x14ac:dyDescent="0.2">
      <c r="A715">
        <v>2009</v>
      </c>
      <c r="B715" t="s">
        <v>230</v>
      </c>
      <c r="C715" t="s">
        <v>194</v>
      </c>
      <c r="D715">
        <v>2990805</v>
      </c>
      <c r="E715">
        <v>2591113.5208711429</v>
      </c>
      <c r="F715">
        <v>0</v>
      </c>
      <c r="G715">
        <v>28973.4392014519</v>
      </c>
      <c r="H715">
        <v>2620086.9600725952</v>
      </c>
      <c r="I715">
        <f t="shared" si="17"/>
        <v>0</v>
      </c>
    </row>
    <row r="716" spans="1:9" x14ac:dyDescent="0.2">
      <c r="A716">
        <v>2009</v>
      </c>
      <c r="B716" t="s">
        <v>231</v>
      </c>
      <c r="C716" t="s">
        <v>192</v>
      </c>
      <c r="D716">
        <v>340995</v>
      </c>
      <c r="E716">
        <v>202723.8475499092</v>
      </c>
      <c r="F716">
        <v>17082.849364791291</v>
      </c>
      <c r="G716">
        <v>0</v>
      </c>
      <c r="H716">
        <v>219806.6969147005</v>
      </c>
      <c r="I716">
        <f t="shared" si="17"/>
        <v>0</v>
      </c>
    </row>
    <row r="717" spans="1:9" x14ac:dyDescent="0.2">
      <c r="A717">
        <v>2009</v>
      </c>
      <c r="B717" t="s">
        <v>232</v>
      </c>
      <c r="C717" t="s">
        <v>191</v>
      </c>
      <c r="D717">
        <v>20216</v>
      </c>
      <c r="E717">
        <v>84.927404718693282</v>
      </c>
      <c r="F717">
        <v>15276.17967332123</v>
      </c>
      <c r="G717">
        <v>0</v>
      </c>
      <c r="H717">
        <v>15361.10707803993</v>
      </c>
      <c r="I717">
        <f t="shared" si="17"/>
        <v>0</v>
      </c>
    </row>
    <row r="718" spans="1:9" x14ac:dyDescent="0.2">
      <c r="A718">
        <v>2009</v>
      </c>
      <c r="B718" t="s">
        <v>233</v>
      </c>
      <c r="C718" t="s">
        <v>194</v>
      </c>
      <c r="D718">
        <v>2140626</v>
      </c>
      <c r="E718">
        <v>1593217.259528131</v>
      </c>
      <c r="F718">
        <v>0</v>
      </c>
      <c r="G718">
        <v>1071.5426497277681</v>
      </c>
      <c r="H718">
        <v>1594288.8021778581</v>
      </c>
      <c r="I718">
        <f t="shared" si="17"/>
        <v>0</v>
      </c>
    </row>
    <row r="719" spans="1:9" x14ac:dyDescent="0.2">
      <c r="A719">
        <v>2009</v>
      </c>
      <c r="B719" t="s">
        <v>234</v>
      </c>
      <c r="C719" t="s">
        <v>192</v>
      </c>
      <c r="D719">
        <v>1406168</v>
      </c>
      <c r="E719">
        <v>866686.02540834842</v>
      </c>
      <c r="F719">
        <v>182404.79128856619</v>
      </c>
      <c r="G719">
        <v>139.59165154264971</v>
      </c>
      <c r="H719">
        <v>1049230.408348457</v>
      </c>
      <c r="I719">
        <f t="shared" si="17"/>
        <v>0</v>
      </c>
    </row>
    <row r="720" spans="1:9" x14ac:dyDescent="0.2">
      <c r="A720">
        <v>2009</v>
      </c>
      <c r="B720" t="s">
        <v>235</v>
      </c>
      <c r="C720" t="s">
        <v>193</v>
      </c>
      <c r="D720">
        <v>55068</v>
      </c>
      <c r="E720">
        <v>45289.918330308523</v>
      </c>
      <c r="F720">
        <v>0</v>
      </c>
      <c r="G720">
        <v>0</v>
      </c>
      <c r="H720">
        <v>45289.918330308523</v>
      </c>
      <c r="I720">
        <f t="shared" si="17"/>
        <v>0</v>
      </c>
    </row>
    <row r="721" spans="1:9" x14ac:dyDescent="0.2">
      <c r="A721">
        <v>2009</v>
      </c>
      <c r="B721" t="s">
        <v>236</v>
      </c>
      <c r="C721" t="s">
        <v>194</v>
      </c>
      <c r="D721">
        <v>2019432</v>
      </c>
      <c r="E721">
        <v>1460731.4428312159</v>
      </c>
      <c r="F721">
        <v>5406.8421052631566</v>
      </c>
      <c r="G721">
        <v>7699.2649727767694</v>
      </c>
      <c r="H721">
        <v>1473837.5499092559</v>
      </c>
      <c r="I721">
        <f t="shared" si="17"/>
        <v>0</v>
      </c>
    </row>
    <row r="722" spans="1:9" x14ac:dyDescent="0.2">
      <c r="A722">
        <v>2009</v>
      </c>
      <c r="B722" t="s">
        <v>237</v>
      </c>
      <c r="C722" t="s">
        <v>194</v>
      </c>
      <c r="D722">
        <v>3064436</v>
      </c>
      <c r="E722">
        <v>2795954.4283121591</v>
      </c>
      <c r="F722">
        <v>0</v>
      </c>
      <c r="G722">
        <v>159.92740471869331</v>
      </c>
      <c r="H722">
        <v>2796114.3557168781</v>
      </c>
      <c r="I722">
        <f t="shared" si="17"/>
        <v>0</v>
      </c>
    </row>
    <row r="723" spans="1:9" x14ac:dyDescent="0.2">
      <c r="A723">
        <v>2009</v>
      </c>
      <c r="B723" t="s">
        <v>238</v>
      </c>
      <c r="C723" t="s">
        <v>190</v>
      </c>
      <c r="D723">
        <v>800239</v>
      </c>
      <c r="E723">
        <v>439938.3303085299</v>
      </c>
      <c r="F723">
        <v>0</v>
      </c>
      <c r="G723">
        <v>32.722323049001822</v>
      </c>
      <c r="H723">
        <v>439971.05263157887</v>
      </c>
      <c r="I723">
        <f t="shared" si="17"/>
        <v>0</v>
      </c>
    </row>
    <row r="724" spans="1:9" x14ac:dyDescent="0.2">
      <c r="A724">
        <v>2009</v>
      </c>
      <c r="B724" t="s">
        <v>239</v>
      </c>
      <c r="C724" t="s">
        <v>192</v>
      </c>
      <c r="D724">
        <v>677833</v>
      </c>
      <c r="E724">
        <v>537273.45735027222</v>
      </c>
      <c r="F724">
        <v>177.61343012704171</v>
      </c>
      <c r="G724">
        <v>1214.237749546279</v>
      </c>
      <c r="H724">
        <v>538665.30852994556</v>
      </c>
      <c r="I724">
        <f t="shared" si="17"/>
        <v>0</v>
      </c>
    </row>
    <row r="725" spans="1:9" x14ac:dyDescent="0.2">
      <c r="A725">
        <v>2009</v>
      </c>
      <c r="B725" t="s">
        <v>240</v>
      </c>
      <c r="C725" t="s">
        <v>193</v>
      </c>
      <c r="D725">
        <v>267537</v>
      </c>
      <c r="E725">
        <v>210017.27767695099</v>
      </c>
      <c r="F725">
        <v>0</v>
      </c>
      <c r="G725">
        <v>0</v>
      </c>
      <c r="H725">
        <v>210017.27767695099</v>
      </c>
      <c r="I725">
        <f t="shared" si="17"/>
        <v>0</v>
      </c>
    </row>
    <row r="726" spans="1:9" x14ac:dyDescent="0.2">
      <c r="A726">
        <v>2009</v>
      </c>
      <c r="B726" t="s">
        <v>241</v>
      </c>
      <c r="C726" t="s">
        <v>190</v>
      </c>
      <c r="D726">
        <v>713818</v>
      </c>
      <c r="E726">
        <v>531763.40290381119</v>
      </c>
      <c r="F726">
        <v>0</v>
      </c>
      <c r="G726">
        <v>1.660617059891107</v>
      </c>
      <c r="H726">
        <v>531765.0635208711</v>
      </c>
      <c r="I726">
        <f t="shared" si="17"/>
        <v>0</v>
      </c>
    </row>
    <row r="727" spans="1:9" x14ac:dyDescent="0.2">
      <c r="A727">
        <v>2009</v>
      </c>
      <c r="B727" t="s">
        <v>242</v>
      </c>
      <c r="C727" t="s">
        <v>193</v>
      </c>
      <c r="D727">
        <v>421197</v>
      </c>
      <c r="E727">
        <v>329342.53176043549</v>
      </c>
      <c r="F727">
        <v>0</v>
      </c>
      <c r="G727">
        <v>0</v>
      </c>
      <c r="H727">
        <v>329342.53176043549</v>
      </c>
      <c r="I727">
        <f t="shared" si="17"/>
        <v>0</v>
      </c>
    </row>
    <row r="728" spans="1:9" x14ac:dyDescent="0.2">
      <c r="A728">
        <v>2009</v>
      </c>
      <c r="B728" t="s">
        <v>243</v>
      </c>
      <c r="C728" t="s">
        <v>190</v>
      </c>
      <c r="D728">
        <v>1767204</v>
      </c>
      <c r="E728">
        <v>1079206.823956443</v>
      </c>
      <c r="F728">
        <v>0</v>
      </c>
      <c r="G728">
        <v>242.88566243194191</v>
      </c>
      <c r="H728">
        <v>1079449.7096188751</v>
      </c>
      <c r="I728">
        <f t="shared" si="17"/>
        <v>0</v>
      </c>
    </row>
    <row r="729" spans="1:9" x14ac:dyDescent="0.2">
      <c r="A729">
        <v>2009</v>
      </c>
      <c r="B729" t="s">
        <v>244</v>
      </c>
      <c r="C729" t="s">
        <v>193</v>
      </c>
      <c r="D729">
        <v>260892</v>
      </c>
      <c r="E729">
        <v>152760.35390199639</v>
      </c>
      <c r="F729">
        <v>0</v>
      </c>
      <c r="G729">
        <v>0</v>
      </c>
      <c r="H729">
        <v>152760.35390199639</v>
      </c>
      <c r="I729">
        <f t="shared" si="17"/>
        <v>0</v>
      </c>
    </row>
    <row r="730" spans="1:9" x14ac:dyDescent="0.2">
      <c r="A730">
        <v>2009</v>
      </c>
      <c r="B730" t="s">
        <v>245</v>
      </c>
      <c r="C730" t="s">
        <v>192</v>
      </c>
      <c r="D730">
        <v>176756</v>
      </c>
      <c r="E730">
        <v>137148.37568058079</v>
      </c>
      <c r="F730">
        <v>20.081669691470051</v>
      </c>
      <c r="G730">
        <v>0</v>
      </c>
      <c r="H730">
        <v>137168.45735027219</v>
      </c>
      <c r="I730">
        <f t="shared" si="17"/>
        <v>0</v>
      </c>
    </row>
    <row r="731" spans="1:9" x14ac:dyDescent="0.2">
      <c r="A731">
        <v>2009</v>
      </c>
      <c r="B731" t="s">
        <v>246</v>
      </c>
      <c r="C731" t="s">
        <v>191</v>
      </c>
      <c r="D731">
        <v>3264</v>
      </c>
      <c r="E731">
        <v>1907.5136116152451</v>
      </c>
      <c r="F731">
        <v>73.711433756805803</v>
      </c>
      <c r="G731">
        <v>0</v>
      </c>
      <c r="H731">
        <v>1981.225045372051</v>
      </c>
      <c r="I731">
        <f t="shared" si="17"/>
        <v>0</v>
      </c>
    </row>
    <row r="732" spans="1:9" x14ac:dyDescent="0.2">
      <c r="A732">
        <v>2009</v>
      </c>
      <c r="B732" t="s">
        <v>247</v>
      </c>
      <c r="C732" t="s">
        <v>191</v>
      </c>
      <c r="D732">
        <v>44996</v>
      </c>
      <c r="E732">
        <v>26495.344827586199</v>
      </c>
      <c r="F732">
        <v>1510.16333938294</v>
      </c>
      <c r="G732">
        <v>0</v>
      </c>
      <c r="H732">
        <v>28005.508166969139</v>
      </c>
      <c r="I732">
        <f t="shared" si="17"/>
        <v>0</v>
      </c>
    </row>
    <row r="733" spans="1:9" x14ac:dyDescent="0.2">
      <c r="A733">
        <v>2009</v>
      </c>
      <c r="B733" t="s">
        <v>248</v>
      </c>
      <c r="C733" t="s">
        <v>190</v>
      </c>
      <c r="D733">
        <v>412832</v>
      </c>
      <c r="E733">
        <v>307914.99092558981</v>
      </c>
      <c r="F733">
        <v>0</v>
      </c>
      <c r="G733">
        <v>3.5753176043557171</v>
      </c>
      <c r="H733">
        <v>307918.56624319422</v>
      </c>
      <c r="I733">
        <f t="shared" si="17"/>
        <v>0</v>
      </c>
    </row>
    <row r="734" spans="1:9" x14ac:dyDescent="0.2">
      <c r="A734">
        <v>2009</v>
      </c>
      <c r="B734" t="s">
        <v>249</v>
      </c>
      <c r="C734" t="s">
        <v>190</v>
      </c>
      <c r="D734">
        <v>478622</v>
      </c>
      <c r="E734">
        <v>319160.9346642468</v>
      </c>
      <c r="F734">
        <v>0</v>
      </c>
      <c r="G734">
        <v>24.4010889292196</v>
      </c>
      <c r="H734">
        <v>319185.33575317601</v>
      </c>
      <c r="I734">
        <f t="shared" si="17"/>
        <v>0</v>
      </c>
    </row>
    <row r="735" spans="1:9" x14ac:dyDescent="0.2">
      <c r="A735">
        <v>2009</v>
      </c>
      <c r="B735" t="s">
        <v>250</v>
      </c>
      <c r="C735" t="s">
        <v>192</v>
      </c>
      <c r="D735">
        <v>511226</v>
      </c>
      <c r="E735">
        <v>172057.69509981849</v>
      </c>
      <c r="F735">
        <v>0</v>
      </c>
      <c r="G735">
        <v>227115.0090744101</v>
      </c>
      <c r="H735">
        <v>399172.70417422859</v>
      </c>
      <c r="I735">
        <f t="shared" si="17"/>
        <v>0</v>
      </c>
    </row>
    <row r="736" spans="1:9" x14ac:dyDescent="0.2">
      <c r="A736">
        <v>2009</v>
      </c>
      <c r="B736" t="s">
        <v>251</v>
      </c>
      <c r="C736" t="s">
        <v>192</v>
      </c>
      <c r="D736">
        <v>62921</v>
      </c>
      <c r="E736">
        <v>37743.684210526313</v>
      </c>
      <c r="F736">
        <v>0</v>
      </c>
      <c r="G736">
        <v>0</v>
      </c>
      <c r="H736">
        <v>37743.684210526313</v>
      </c>
      <c r="I736">
        <f t="shared" si="17"/>
        <v>0</v>
      </c>
    </row>
    <row r="737" spans="1:9" x14ac:dyDescent="0.2">
      <c r="A737">
        <v>2009</v>
      </c>
      <c r="B737" t="s">
        <v>252</v>
      </c>
      <c r="C737" t="s">
        <v>191</v>
      </c>
      <c r="D737">
        <v>13750</v>
      </c>
      <c r="E737">
        <v>6971.8693284936471</v>
      </c>
      <c r="F737">
        <v>0</v>
      </c>
      <c r="G737">
        <v>0</v>
      </c>
      <c r="H737">
        <v>6971.8693284936471</v>
      </c>
      <c r="I737">
        <f t="shared" si="17"/>
        <v>0</v>
      </c>
    </row>
    <row r="738" spans="1:9" x14ac:dyDescent="0.2">
      <c r="A738">
        <v>2009</v>
      </c>
      <c r="B738" t="s">
        <v>253</v>
      </c>
      <c r="C738" t="s">
        <v>192</v>
      </c>
      <c r="D738">
        <v>434933</v>
      </c>
      <c r="E738">
        <v>289646.13430127042</v>
      </c>
      <c r="F738">
        <v>0</v>
      </c>
      <c r="G738">
        <v>11015.88021778584</v>
      </c>
      <c r="H738">
        <v>300662.01451905619</v>
      </c>
      <c r="I738">
        <f t="shared" si="17"/>
        <v>0</v>
      </c>
    </row>
    <row r="739" spans="1:9" x14ac:dyDescent="0.2">
      <c r="A739">
        <v>2009</v>
      </c>
      <c r="B739" t="s">
        <v>254</v>
      </c>
      <c r="C739" t="s">
        <v>191</v>
      </c>
      <c r="D739">
        <v>55661</v>
      </c>
      <c r="E739">
        <v>36857.586206896543</v>
      </c>
      <c r="F739">
        <v>0</v>
      </c>
      <c r="G739">
        <v>3.9110707803992728</v>
      </c>
      <c r="H739">
        <v>36861.497277676943</v>
      </c>
      <c r="I739">
        <f t="shared" si="17"/>
        <v>0</v>
      </c>
    </row>
    <row r="740" spans="1:9" x14ac:dyDescent="0.2">
      <c r="A740">
        <v>2009</v>
      </c>
      <c r="B740" t="s">
        <v>255</v>
      </c>
      <c r="C740" t="s">
        <v>194</v>
      </c>
      <c r="D740">
        <v>815284</v>
      </c>
      <c r="E740">
        <v>710785.09074410156</v>
      </c>
      <c r="F740">
        <v>0</v>
      </c>
      <c r="G740">
        <v>0</v>
      </c>
      <c r="H740">
        <v>710785.09074410156</v>
      </c>
      <c r="I740">
        <f t="shared" si="17"/>
        <v>0</v>
      </c>
    </row>
    <row r="741" spans="1:9" x14ac:dyDescent="0.2">
      <c r="A741">
        <v>2009</v>
      </c>
      <c r="B741" t="s">
        <v>256</v>
      </c>
      <c r="C741" t="s">
        <v>192</v>
      </c>
      <c r="D741">
        <v>198642</v>
      </c>
      <c r="E741">
        <v>146057.9038112523</v>
      </c>
      <c r="F741">
        <v>2233.9110707803989</v>
      </c>
      <c r="G741">
        <v>158.10344827586201</v>
      </c>
      <c r="H741">
        <v>148449.91833030849</v>
      </c>
      <c r="I741">
        <f t="shared" si="17"/>
        <v>0</v>
      </c>
    </row>
    <row r="742" spans="1:9" x14ac:dyDescent="0.2">
      <c r="A742">
        <v>2009</v>
      </c>
      <c r="B742" t="s">
        <v>257</v>
      </c>
      <c r="C742" t="s">
        <v>192</v>
      </c>
      <c r="D742">
        <v>71609</v>
      </c>
      <c r="E742">
        <v>115815.8529945553</v>
      </c>
      <c r="F742">
        <v>0</v>
      </c>
      <c r="G742">
        <v>0</v>
      </c>
      <c r="H742">
        <v>115815.8529945553</v>
      </c>
      <c r="I742">
        <f t="shared" si="17"/>
        <v>0</v>
      </c>
    </row>
    <row r="743" spans="1:9" x14ac:dyDescent="0.2">
      <c r="A743">
        <v>2008</v>
      </c>
      <c r="B743" t="s">
        <v>201</v>
      </c>
      <c r="C743" t="s">
        <v>190</v>
      </c>
      <c r="D743">
        <v>1484085</v>
      </c>
      <c r="E743">
        <v>1214079.4555353899</v>
      </c>
      <c r="F743">
        <v>0</v>
      </c>
      <c r="G743">
        <v>1473.3938294010891</v>
      </c>
      <c r="H743">
        <v>1215552.8493647911</v>
      </c>
      <c r="I743">
        <f t="shared" si="17"/>
        <v>0</v>
      </c>
    </row>
    <row r="744" spans="1:9" x14ac:dyDescent="0.2">
      <c r="A744">
        <v>2008</v>
      </c>
      <c r="B744" t="s">
        <v>202</v>
      </c>
      <c r="C744" t="s">
        <v>191</v>
      </c>
      <c r="D744">
        <v>1228</v>
      </c>
      <c r="E744">
        <v>1947.568058076225</v>
      </c>
      <c r="F744">
        <v>444.10163339382927</v>
      </c>
      <c r="G744">
        <v>0</v>
      </c>
      <c r="H744">
        <v>2391.6696914700542</v>
      </c>
      <c r="I744">
        <f t="shared" si="17"/>
        <v>0</v>
      </c>
    </row>
    <row r="745" spans="1:9" x14ac:dyDescent="0.2">
      <c r="A745">
        <v>2008</v>
      </c>
      <c r="B745" t="s">
        <v>203</v>
      </c>
      <c r="C745" t="s">
        <v>191</v>
      </c>
      <c r="D745">
        <v>37975</v>
      </c>
      <c r="E745">
        <v>32391.061705989101</v>
      </c>
      <c r="F745">
        <v>0</v>
      </c>
      <c r="G745">
        <v>0</v>
      </c>
      <c r="H745">
        <v>32391.061705989101</v>
      </c>
      <c r="I745">
        <f t="shared" si="17"/>
        <v>0</v>
      </c>
    </row>
    <row r="746" spans="1:9" x14ac:dyDescent="0.2">
      <c r="A746">
        <v>2008</v>
      </c>
      <c r="B746" t="s">
        <v>204</v>
      </c>
      <c r="C746" t="s">
        <v>192</v>
      </c>
      <c r="D746">
        <v>217801</v>
      </c>
      <c r="E746">
        <v>182180.8257713248</v>
      </c>
      <c r="F746">
        <v>0</v>
      </c>
      <c r="G746">
        <v>0</v>
      </c>
      <c r="H746">
        <v>182180.8257713248</v>
      </c>
      <c r="I746">
        <f t="shared" si="17"/>
        <v>0</v>
      </c>
    </row>
    <row r="747" spans="1:9" x14ac:dyDescent="0.2">
      <c r="A747">
        <v>2008</v>
      </c>
      <c r="B747" t="s">
        <v>205</v>
      </c>
      <c r="C747" t="s">
        <v>191</v>
      </c>
      <c r="D747">
        <v>45670</v>
      </c>
      <c r="E747">
        <v>36031.098003629762</v>
      </c>
      <c r="F747">
        <v>0</v>
      </c>
      <c r="G747">
        <v>0</v>
      </c>
      <c r="H747">
        <v>36031.098003629762</v>
      </c>
      <c r="I747">
        <f t="shared" si="17"/>
        <v>0</v>
      </c>
    </row>
    <row r="748" spans="1:9" x14ac:dyDescent="0.2">
      <c r="A748">
        <v>2008</v>
      </c>
      <c r="B748" t="s">
        <v>206</v>
      </c>
      <c r="C748" t="s">
        <v>192</v>
      </c>
      <c r="D748">
        <v>21145</v>
      </c>
      <c r="E748">
        <v>21548.284936479129</v>
      </c>
      <c r="F748">
        <v>0</v>
      </c>
      <c r="G748">
        <v>0</v>
      </c>
      <c r="H748">
        <v>21548.284936479129</v>
      </c>
      <c r="I748">
        <f t="shared" si="17"/>
        <v>0</v>
      </c>
    </row>
    <row r="749" spans="1:9" x14ac:dyDescent="0.2">
      <c r="A749">
        <v>2008</v>
      </c>
      <c r="B749" t="s">
        <v>207</v>
      </c>
      <c r="C749" t="s">
        <v>190</v>
      </c>
      <c r="D749">
        <v>1027264</v>
      </c>
      <c r="E749">
        <v>775804.49183303083</v>
      </c>
      <c r="F749">
        <v>0</v>
      </c>
      <c r="G749">
        <v>18.27586206896552</v>
      </c>
      <c r="H749">
        <v>775822.76769509981</v>
      </c>
      <c r="I749">
        <f t="shared" si="17"/>
        <v>0</v>
      </c>
    </row>
    <row r="750" spans="1:9" x14ac:dyDescent="0.2">
      <c r="A750">
        <v>2008</v>
      </c>
      <c r="B750" t="s">
        <v>208</v>
      </c>
      <c r="C750" t="s">
        <v>193</v>
      </c>
      <c r="D750">
        <v>28526</v>
      </c>
      <c r="E750">
        <v>0</v>
      </c>
      <c r="F750">
        <v>17815.78947368421</v>
      </c>
      <c r="G750">
        <v>0</v>
      </c>
      <c r="H750">
        <v>17815.78947368421</v>
      </c>
      <c r="I750">
        <f t="shared" si="17"/>
        <v>0</v>
      </c>
    </row>
    <row r="751" spans="1:9" x14ac:dyDescent="0.2">
      <c r="A751">
        <v>2008</v>
      </c>
      <c r="B751" t="s">
        <v>209</v>
      </c>
      <c r="C751" t="s">
        <v>191</v>
      </c>
      <c r="D751">
        <v>177897</v>
      </c>
      <c r="E751">
        <v>105691.3520871143</v>
      </c>
      <c r="F751">
        <v>51954.110707803993</v>
      </c>
      <c r="G751">
        <v>0</v>
      </c>
      <c r="H751">
        <v>157645.46279491831</v>
      </c>
      <c r="I751">
        <f t="shared" si="17"/>
        <v>0</v>
      </c>
    </row>
    <row r="752" spans="1:9" x14ac:dyDescent="0.2">
      <c r="A752">
        <v>2008</v>
      </c>
      <c r="B752" t="s">
        <v>210</v>
      </c>
      <c r="C752" t="s">
        <v>192</v>
      </c>
      <c r="D752">
        <v>906521</v>
      </c>
      <c r="E752">
        <v>779694.66424682387</v>
      </c>
      <c r="F752">
        <v>0</v>
      </c>
      <c r="G752">
        <v>50.889292196007247</v>
      </c>
      <c r="H752">
        <v>779745.55353901989</v>
      </c>
      <c r="I752">
        <f t="shared" si="17"/>
        <v>0</v>
      </c>
    </row>
    <row r="753" spans="1:9" x14ac:dyDescent="0.2">
      <c r="A753">
        <v>2008</v>
      </c>
      <c r="B753" t="s">
        <v>211</v>
      </c>
      <c r="C753" t="s">
        <v>192</v>
      </c>
      <c r="D753">
        <v>28066</v>
      </c>
      <c r="E753">
        <v>19226.896551724141</v>
      </c>
      <c r="F753">
        <v>0</v>
      </c>
      <c r="G753">
        <v>0</v>
      </c>
      <c r="H753">
        <v>19226.896551724141</v>
      </c>
      <c r="I753">
        <f t="shared" si="17"/>
        <v>0</v>
      </c>
    </row>
    <row r="754" spans="1:9" x14ac:dyDescent="0.2">
      <c r="A754">
        <v>2008</v>
      </c>
      <c r="B754" t="s">
        <v>212</v>
      </c>
      <c r="C754" t="s">
        <v>193</v>
      </c>
      <c r="D754">
        <v>132931</v>
      </c>
      <c r="E754">
        <v>62886.370235934657</v>
      </c>
      <c r="F754">
        <v>23506.733212341191</v>
      </c>
      <c r="G754">
        <v>0.95281306715063518</v>
      </c>
      <c r="H754">
        <v>86394.056261343008</v>
      </c>
      <c r="I754">
        <f t="shared" si="17"/>
        <v>0</v>
      </c>
    </row>
    <row r="755" spans="1:9" x14ac:dyDescent="0.2">
      <c r="A755">
        <v>2008</v>
      </c>
      <c r="B755" t="s">
        <v>213</v>
      </c>
      <c r="C755" t="s">
        <v>194</v>
      </c>
      <c r="D755">
        <v>168495</v>
      </c>
      <c r="E755">
        <v>216680.30852994561</v>
      </c>
      <c r="F755">
        <v>0</v>
      </c>
      <c r="G755">
        <v>0</v>
      </c>
      <c r="H755">
        <v>216680.30852994561</v>
      </c>
      <c r="I755">
        <f t="shared" si="17"/>
        <v>0</v>
      </c>
    </row>
    <row r="756" spans="1:9" x14ac:dyDescent="0.2">
      <c r="A756">
        <v>2008</v>
      </c>
      <c r="B756" t="s">
        <v>214</v>
      </c>
      <c r="C756" t="s">
        <v>191</v>
      </c>
      <c r="D756">
        <v>18416</v>
      </c>
      <c r="E756">
        <v>14633.93829401089</v>
      </c>
      <c r="F756">
        <v>603.9292196007259</v>
      </c>
      <c r="G756">
        <v>0</v>
      </c>
      <c r="H756">
        <v>15237.867513611611</v>
      </c>
      <c r="I756">
        <f t="shared" si="17"/>
        <v>0</v>
      </c>
    </row>
    <row r="757" spans="1:9" x14ac:dyDescent="0.2">
      <c r="A757">
        <v>2008</v>
      </c>
      <c r="B757" t="s">
        <v>215</v>
      </c>
      <c r="C757" t="s">
        <v>192</v>
      </c>
      <c r="D757">
        <v>812830</v>
      </c>
      <c r="E757">
        <v>721335.15426497266</v>
      </c>
      <c r="F757">
        <v>0</v>
      </c>
      <c r="G757">
        <v>0</v>
      </c>
      <c r="H757">
        <v>721335.15426497266</v>
      </c>
      <c r="I757">
        <f t="shared" si="17"/>
        <v>0</v>
      </c>
    </row>
    <row r="758" spans="1:9" x14ac:dyDescent="0.2">
      <c r="A758">
        <v>2008</v>
      </c>
      <c r="B758" t="s">
        <v>216</v>
      </c>
      <c r="C758" t="s">
        <v>192</v>
      </c>
      <c r="D758">
        <v>151106</v>
      </c>
      <c r="E758">
        <v>98307.549909255889</v>
      </c>
      <c r="F758">
        <v>0</v>
      </c>
      <c r="G758">
        <v>0</v>
      </c>
      <c r="H758">
        <v>98307.549909255889</v>
      </c>
      <c r="I758">
        <f t="shared" si="17"/>
        <v>0</v>
      </c>
    </row>
    <row r="759" spans="1:9" x14ac:dyDescent="0.2">
      <c r="A759">
        <v>2008</v>
      </c>
      <c r="B759" t="s">
        <v>217</v>
      </c>
      <c r="C759" t="s">
        <v>193</v>
      </c>
      <c r="D759">
        <v>64178</v>
      </c>
      <c r="E759">
        <v>44287.25045372051</v>
      </c>
      <c r="F759">
        <v>0</v>
      </c>
      <c r="G759">
        <v>0</v>
      </c>
      <c r="H759">
        <v>44287.25045372051</v>
      </c>
      <c r="I759">
        <f t="shared" si="17"/>
        <v>0</v>
      </c>
    </row>
    <row r="760" spans="1:9" x14ac:dyDescent="0.2">
      <c r="A760">
        <v>2008</v>
      </c>
      <c r="B760" t="s">
        <v>218</v>
      </c>
      <c r="C760" t="s">
        <v>191</v>
      </c>
      <c r="D760">
        <v>35437</v>
      </c>
      <c r="E760">
        <v>20104.437386569869</v>
      </c>
      <c r="F760">
        <v>400.83484573502722</v>
      </c>
      <c r="G760">
        <v>0</v>
      </c>
      <c r="H760">
        <v>20505.272232304898</v>
      </c>
      <c r="I760">
        <f t="shared" si="17"/>
        <v>0</v>
      </c>
    </row>
    <row r="761" spans="1:9" x14ac:dyDescent="0.2">
      <c r="A761">
        <v>2008</v>
      </c>
      <c r="B761" t="s">
        <v>219</v>
      </c>
      <c r="C761" t="s">
        <v>194</v>
      </c>
      <c r="D761">
        <v>9785474</v>
      </c>
      <c r="E761">
        <v>9007839.7368421052</v>
      </c>
      <c r="F761">
        <v>0</v>
      </c>
      <c r="G761">
        <v>472896.74228675128</v>
      </c>
      <c r="H761">
        <v>9480736.4791288562</v>
      </c>
      <c r="I761">
        <f t="shared" si="17"/>
        <v>0</v>
      </c>
    </row>
    <row r="762" spans="1:9" x14ac:dyDescent="0.2">
      <c r="A762">
        <v>2008</v>
      </c>
      <c r="B762" t="s">
        <v>220</v>
      </c>
      <c r="C762" t="s">
        <v>192</v>
      </c>
      <c r="D762">
        <v>147958</v>
      </c>
      <c r="E762">
        <v>117786.1615245009</v>
      </c>
      <c r="F762">
        <v>0</v>
      </c>
      <c r="G762">
        <v>0</v>
      </c>
      <c r="H762">
        <v>117786.1615245009</v>
      </c>
      <c r="I762">
        <f t="shared" si="17"/>
        <v>0</v>
      </c>
    </row>
    <row r="763" spans="1:9" x14ac:dyDescent="0.2">
      <c r="A763">
        <v>2008</v>
      </c>
      <c r="B763" t="s">
        <v>221</v>
      </c>
      <c r="C763" t="s">
        <v>190</v>
      </c>
      <c r="D763">
        <v>249546</v>
      </c>
      <c r="E763">
        <v>191333.42105263149</v>
      </c>
      <c r="F763">
        <v>0</v>
      </c>
      <c r="G763">
        <v>0</v>
      </c>
      <c r="H763">
        <v>191333.42105263149</v>
      </c>
      <c r="I763">
        <f t="shared" si="17"/>
        <v>0</v>
      </c>
    </row>
    <row r="764" spans="1:9" x14ac:dyDescent="0.2">
      <c r="A764">
        <v>2008</v>
      </c>
      <c r="B764" t="s">
        <v>222</v>
      </c>
      <c r="C764" t="s">
        <v>191</v>
      </c>
      <c r="D764">
        <v>18381</v>
      </c>
      <c r="E764">
        <v>11642.88566243194</v>
      </c>
      <c r="F764">
        <v>0</v>
      </c>
      <c r="G764">
        <v>1.5426497277676949</v>
      </c>
      <c r="H764">
        <v>11644.428312159709</v>
      </c>
      <c r="I764">
        <f t="shared" si="17"/>
        <v>0</v>
      </c>
    </row>
    <row r="765" spans="1:9" x14ac:dyDescent="0.2">
      <c r="A765">
        <v>2008</v>
      </c>
      <c r="B765" t="s">
        <v>223</v>
      </c>
      <c r="C765" t="s">
        <v>193</v>
      </c>
      <c r="D765">
        <v>87715</v>
      </c>
      <c r="E765">
        <v>59347.667876588013</v>
      </c>
      <c r="F765">
        <v>0</v>
      </c>
      <c r="G765">
        <v>0</v>
      </c>
      <c r="H765">
        <v>59347.667876588013</v>
      </c>
      <c r="I765">
        <f t="shared" si="17"/>
        <v>0</v>
      </c>
    </row>
    <row r="766" spans="1:9" x14ac:dyDescent="0.2">
      <c r="A766">
        <v>2008</v>
      </c>
      <c r="B766" t="s">
        <v>224</v>
      </c>
      <c r="C766" t="s">
        <v>192</v>
      </c>
      <c r="D766">
        <v>250734</v>
      </c>
      <c r="E766">
        <v>216771.79673321231</v>
      </c>
      <c r="F766">
        <v>0</v>
      </c>
      <c r="G766">
        <v>2874.4827586206889</v>
      </c>
      <c r="H766">
        <v>219646.279491833</v>
      </c>
      <c r="I766">
        <f t="shared" si="17"/>
        <v>0</v>
      </c>
    </row>
    <row r="767" spans="1:9" x14ac:dyDescent="0.2">
      <c r="A767">
        <v>2008</v>
      </c>
      <c r="B767" t="s">
        <v>225</v>
      </c>
      <c r="C767" t="s">
        <v>191</v>
      </c>
      <c r="D767">
        <v>9607</v>
      </c>
      <c r="E767">
        <v>0</v>
      </c>
      <c r="F767">
        <v>6428.7477313974587</v>
      </c>
      <c r="G767">
        <v>0</v>
      </c>
      <c r="H767">
        <v>6428.7477313974587</v>
      </c>
      <c r="I767">
        <f t="shared" si="17"/>
        <v>0</v>
      </c>
    </row>
    <row r="768" spans="1:9" x14ac:dyDescent="0.2">
      <c r="A768">
        <v>2008</v>
      </c>
      <c r="B768" t="s">
        <v>226</v>
      </c>
      <c r="C768" t="s">
        <v>191</v>
      </c>
      <c r="D768">
        <v>14143</v>
      </c>
      <c r="E768">
        <v>25421.896551724141</v>
      </c>
      <c r="F768">
        <v>1361.215970961887</v>
      </c>
      <c r="G768">
        <v>0</v>
      </c>
      <c r="H768">
        <v>26783.11252268602</v>
      </c>
      <c r="I768">
        <f t="shared" si="17"/>
        <v>0</v>
      </c>
    </row>
    <row r="769" spans="1:9" x14ac:dyDescent="0.2">
      <c r="A769">
        <v>2008</v>
      </c>
      <c r="B769" t="s">
        <v>227</v>
      </c>
      <c r="C769" t="s">
        <v>193</v>
      </c>
      <c r="D769">
        <v>409387</v>
      </c>
      <c r="E769">
        <v>351530.46279491828</v>
      </c>
      <c r="F769">
        <v>0</v>
      </c>
      <c r="G769">
        <v>2.359346642468239</v>
      </c>
      <c r="H769">
        <v>351532.82214156078</v>
      </c>
      <c r="I769">
        <f t="shared" si="17"/>
        <v>0</v>
      </c>
    </row>
    <row r="770" spans="1:9" x14ac:dyDescent="0.2">
      <c r="A770">
        <v>2008</v>
      </c>
      <c r="B770" t="s">
        <v>228</v>
      </c>
      <c r="C770" t="s">
        <v>190</v>
      </c>
      <c r="D770">
        <v>133969</v>
      </c>
      <c r="E770">
        <v>122974.2468239564</v>
      </c>
      <c r="F770">
        <v>0</v>
      </c>
      <c r="G770">
        <v>0</v>
      </c>
      <c r="H770">
        <v>122974.2468239564</v>
      </c>
      <c r="I770">
        <f t="shared" si="17"/>
        <v>0</v>
      </c>
    </row>
    <row r="771" spans="1:9" x14ac:dyDescent="0.2">
      <c r="A771">
        <v>2008</v>
      </c>
      <c r="B771" t="s">
        <v>229</v>
      </c>
      <c r="C771" t="s">
        <v>191</v>
      </c>
      <c r="D771">
        <v>98581</v>
      </c>
      <c r="E771">
        <v>51007.985480943738</v>
      </c>
      <c r="F771">
        <v>16129.80036297641</v>
      </c>
      <c r="G771">
        <v>0</v>
      </c>
      <c r="H771">
        <v>67137.785843920137</v>
      </c>
      <c r="I771">
        <f t="shared" ref="I771:I834" si="18">SUM(E771:G771)-H771</f>
        <v>0</v>
      </c>
    </row>
    <row r="772" spans="1:9" x14ac:dyDescent="0.2">
      <c r="A772">
        <v>2008</v>
      </c>
      <c r="B772" t="s">
        <v>230</v>
      </c>
      <c r="C772" t="s">
        <v>194</v>
      </c>
      <c r="D772">
        <v>2974321</v>
      </c>
      <c r="E772">
        <v>2906415.644283121</v>
      </c>
      <c r="F772">
        <v>0</v>
      </c>
      <c r="G772">
        <v>34290.607985480943</v>
      </c>
      <c r="H772">
        <v>2940706.2522686031</v>
      </c>
      <c r="I772">
        <f t="shared" si="18"/>
        <v>0</v>
      </c>
    </row>
    <row r="773" spans="1:9" x14ac:dyDescent="0.2">
      <c r="A773">
        <v>2008</v>
      </c>
      <c r="B773" t="s">
        <v>231</v>
      </c>
      <c r="C773" t="s">
        <v>192</v>
      </c>
      <c r="D773">
        <v>333805</v>
      </c>
      <c r="E773">
        <v>228296.85117967331</v>
      </c>
      <c r="F773">
        <v>17922.359346642461</v>
      </c>
      <c r="G773">
        <v>0</v>
      </c>
      <c r="H773">
        <v>246219.21052631579</v>
      </c>
      <c r="I773">
        <f t="shared" si="18"/>
        <v>0</v>
      </c>
    </row>
    <row r="774" spans="1:9" x14ac:dyDescent="0.2">
      <c r="A774">
        <v>2008</v>
      </c>
      <c r="B774" t="s">
        <v>232</v>
      </c>
      <c r="C774" t="s">
        <v>191</v>
      </c>
      <c r="D774">
        <v>20483</v>
      </c>
      <c r="E774">
        <v>51.188747731397449</v>
      </c>
      <c r="F774">
        <v>18589.53720508167</v>
      </c>
      <c r="G774">
        <v>0</v>
      </c>
      <c r="H774">
        <v>18640.72595281306</v>
      </c>
      <c r="I774">
        <f t="shared" si="18"/>
        <v>0</v>
      </c>
    </row>
    <row r="775" spans="1:9" x14ac:dyDescent="0.2">
      <c r="A775">
        <v>2008</v>
      </c>
      <c r="B775" t="s">
        <v>233</v>
      </c>
      <c r="C775" t="s">
        <v>194</v>
      </c>
      <c r="D775">
        <v>2102741</v>
      </c>
      <c r="E775">
        <v>1883778.3575317599</v>
      </c>
      <c r="F775">
        <v>8.0308529945553531</v>
      </c>
      <c r="G775">
        <v>249.2377495462795</v>
      </c>
      <c r="H775">
        <v>1884035.6261343011</v>
      </c>
      <c r="I775">
        <f t="shared" si="18"/>
        <v>0</v>
      </c>
    </row>
    <row r="776" spans="1:9" x14ac:dyDescent="0.2">
      <c r="A776">
        <v>2008</v>
      </c>
      <c r="B776" t="s">
        <v>234</v>
      </c>
      <c r="C776" t="s">
        <v>192</v>
      </c>
      <c r="D776">
        <v>1394510</v>
      </c>
      <c r="E776">
        <v>1013911.606170599</v>
      </c>
      <c r="F776">
        <v>200488.16696914699</v>
      </c>
      <c r="G776">
        <v>218.9927404718693</v>
      </c>
      <c r="H776">
        <v>1214618.765880218</v>
      </c>
      <c r="I776">
        <f t="shared" si="18"/>
        <v>0</v>
      </c>
    </row>
    <row r="777" spans="1:9" x14ac:dyDescent="0.2">
      <c r="A777">
        <v>2008</v>
      </c>
      <c r="B777" t="s">
        <v>235</v>
      </c>
      <c r="C777" t="s">
        <v>193</v>
      </c>
      <c r="D777">
        <v>55022</v>
      </c>
      <c r="E777">
        <v>44278.529945553542</v>
      </c>
      <c r="F777">
        <v>0</v>
      </c>
      <c r="G777">
        <v>0.96188747731397461</v>
      </c>
      <c r="H777">
        <v>44279.49183303085</v>
      </c>
      <c r="I777">
        <f t="shared" si="18"/>
        <v>0</v>
      </c>
    </row>
    <row r="778" spans="1:9" x14ac:dyDescent="0.2">
      <c r="A778">
        <v>2008</v>
      </c>
      <c r="B778" t="s">
        <v>236</v>
      </c>
      <c r="C778" t="s">
        <v>194</v>
      </c>
      <c r="D778">
        <v>2009594</v>
      </c>
      <c r="E778">
        <v>1763519.9001814879</v>
      </c>
      <c r="F778">
        <v>4203.8384754990921</v>
      </c>
      <c r="G778">
        <v>10264.954627949181</v>
      </c>
      <c r="H778">
        <v>1777988.693284936</v>
      </c>
      <c r="I778">
        <f t="shared" si="18"/>
        <v>0</v>
      </c>
    </row>
    <row r="779" spans="1:9" x14ac:dyDescent="0.2">
      <c r="A779">
        <v>2008</v>
      </c>
      <c r="B779" t="s">
        <v>237</v>
      </c>
      <c r="C779" t="s">
        <v>194</v>
      </c>
      <c r="D779">
        <v>3032689</v>
      </c>
      <c r="E779">
        <v>3097964.7459165151</v>
      </c>
      <c r="F779">
        <v>0</v>
      </c>
      <c r="G779">
        <v>103.3303085299456</v>
      </c>
      <c r="H779">
        <v>3098068.0762250451</v>
      </c>
      <c r="I779">
        <f t="shared" si="18"/>
        <v>0</v>
      </c>
    </row>
    <row r="780" spans="1:9" x14ac:dyDescent="0.2">
      <c r="A780">
        <v>2008</v>
      </c>
      <c r="B780" t="s">
        <v>238</v>
      </c>
      <c r="C780" t="s">
        <v>190</v>
      </c>
      <c r="D780">
        <v>795002</v>
      </c>
      <c r="E780">
        <v>539619.21052631573</v>
      </c>
      <c r="F780">
        <v>0</v>
      </c>
      <c r="G780">
        <v>64.754990925589837</v>
      </c>
      <c r="H780">
        <v>539683.96551724127</v>
      </c>
      <c r="I780">
        <f t="shared" si="18"/>
        <v>0</v>
      </c>
    </row>
    <row r="781" spans="1:9" x14ac:dyDescent="0.2">
      <c r="A781">
        <v>2008</v>
      </c>
      <c r="B781" t="s">
        <v>239</v>
      </c>
      <c r="C781" t="s">
        <v>192</v>
      </c>
      <c r="D781">
        <v>672492</v>
      </c>
      <c r="E781">
        <v>634864.91833030852</v>
      </c>
      <c r="F781">
        <v>37.885662431941917</v>
      </c>
      <c r="G781">
        <v>1337.568058076225</v>
      </c>
      <c r="H781">
        <v>636240.37205081666</v>
      </c>
      <c r="I781">
        <f t="shared" si="18"/>
        <v>0</v>
      </c>
    </row>
    <row r="782" spans="1:9" x14ac:dyDescent="0.2">
      <c r="A782">
        <v>2008</v>
      </c>
      <c r="B782" t="s">
        <v>240</v>
      </c>
      <c r="C782" t="s">
        <v>193</v>
      </c>
      <c r="D782">
        <v>265505</v>
      </c>
      <c r="E782">
        <v>214965.5172413793</v>
      </c>
      <c r="F782">
        <v>0</v>
      </c>
      <c r="G782">
        <v>0</v>
      </c>
      <c r="H782">
        <v>214965.5172413793</v>
      </c>
      <c r="I782">
        <f t="shared" si="18"/>
        <v>0</v>
      </c>
    </row>
    <row r="783" spans="1:9" x14ac:dyDescent="0.2">
      <c r="A783">
        <v>2008</v>
      </c>
      <c r="B783" t="s">
        <v>241</v>
      </c>
      <c r="C783" t="s">
        <v>190</v>
      </c>
      <c r="D783">
        <v>707820</v>
      </c>
      <c r="E783">
        <v>594861.61524500907</v>
      </c>
      <c r="F783">
        <v>0</v>
      </c>
      <c r="G783">
        <v>250.92558983666061</v>
      </c>
      <c r="H783">
        <v>595112.54083484574</v>
      </c>
      <c r="I783">
        <f t="shared" si="18"/>
        <v>0</v>
      </c>
    </row>
    <row r="784" spans="1:9" x14ac:dyDescent="0.2">
      <c r="A784">
        <v>2008</v>
      </c>
      <c r="B784" t="s">
        <v>242</v>
      </c>
      <c r="C784" t="s">
        <v>193</v>
      </c>
      <c r="D784">
        <v>418309</v>
      </c>
      <c r="E784">
        <v>383489.13793103449</v>
      </c>
      <c r="F784">
        <v>0</v>
      </c>
      <c r="G784">
        <v>0</v>
      </c>
      <c r="H784">
        <v>383489.13793103449</v>
      </c>
      <c r="I784">
        <f t="shared" si="18"/>
        <v>0</v>
      </c>
    </row>
    <row r="785" spans="1:9" x14ac:dyDescent="0.2">
      <c r="A785">
        <v>2008</v>
      </c>
      <c r="B785" t="s">
        <v>243</v>
      </c>
      <c r="C785" t="s">
        <v>190</v>
      </c>
      <c r="D785">
        <v>1747912</v>
      </c>
      <c r="E785">
        <v>1237523.693284936</v>
      </c>
      <c r="F785">
        <v>0</v>
      </c>
      <c r="G785">
        <v>243.7568058076225</v>
      </c>
      <c r="H785">
        <v>1237767.4500907441</v>
      </c>
      <c r="I785">
        <f t="shared" si="18"/>
        <v>0</v>
      </c>
    </row>
    <row r="786" spans="1:9" x14ac:dyDescent="0.2">
      <c r="A786">
        <v>2008</v>
      </c>
      <c r="B786" t="s">
        <v>244</v>
      </c>
      <c r="C786" t="s">
        <v>193</v>
      </c>
      <c r="D786">
        <v>258737</v>
      </c>
      <c r="E786">
        <v>169059.45553539021</v>
      </c>
      <c r="F786">
        <v>0</v>
      </c>
      <c r="G786">
        <v>0</v>
      </c>
      <c r="H786">
        <v>169059.45553539021</v>
      </c>
      <c r="I786">
        <f t="shared" si="18"/>
        <v>0</v>
      </c>
    </row>
    <row r="787" spans="1:9" x14ac:dyDescent="0.2">
      <c r="A787">
        <v>2008</v>
      </c>
      <c r="B787" t="s">
        <v>245</v>
      </c>
      <c r="C787" t="s">
        <v>192</v>
      </c>
      <c r="D787">
        <v>176240</v>
      </c>
      <c r="E787">
        <v>152164.4736842105</v>
      </c>
      <c r="F787">
        <v>0</v>
      </c>
      <c r="G787">
        <v>0</v>
      </c>
      <c r="H787">
        <v>152164.4736842105</v>
      </c>
      <c r="I787">
        <f t="shared" si="18"/>
        <v>0</v>
      </c>
    </row>
    <row r="788" spans="1:9" x14ac:dyDescent="0.2">
      <c r="A788">
        <v>2008</v>
      </c>
      <c r="B788" t="s">
        <v>246</v>
      </c>
      <c r="C788" t="s">
        <v>191</v>
      </c>
      <c r="D788">
        <v>3314</v>
      </c>
      <c r="E788">
        <v>2503.6297640653361</v>
      </c>
      <c r="F788">
        <v>459.44646098003619</v>
      </c>
      <c r="G788">
        <v>0</v>
      </c>
      <c r="H788">
        <v>2963.0762250453722</v>
      </c>
      <c r="I788">
        <f t="shared" si="18"/>
        <v>0</v>
      </c>
    </row>
    <row r="789" spans="1:9" x14ac:dyDescent="0.2">
      <c r="A789">
        <v>2008</v>
      </c>
      <c r="B789" t="s">
        <v>247</v>
      </c>
      <c r="C789" t="s">
        <v>191</v>
      </c>
      <c r="D789">
        <v>44952</v>
      </c>
      <c r="E789">
        <v>29437.658802177859</v>
      </c>
      <c r="F789">
        <v>1687.722323049001</v>
      </c>
      <c r="G789">
        <v>0</v>
      </c>
      <c r="H789">
        <v>31125.381125226861</v>
      </c>
      <c r="I789">
        <f t="shared" si="18"/>
        <v>0</v>
      </c>
    </row>
    <row r="790" spans="1:9" x14ac:dyDescent="0.2">
      <c r="A790">
        <v>2008</v>
      </c>
      <c r="B790" t="s">
        <v>248</v>
      </c>
      <c r="C790" t="s">
        <v>190</v>
      </c>
      <c r="D790">
        <v>412908</v>
      </c>
      <c r="E790">
        <v>352370.95281306712</v>
      </c>
      <c r="F790">
        <v>0</v>
      </c>
      <c r="G790">
        <v>10.943738656987289</v>
      </c>
      <c r="H790">
        <v>352381.89655172412</v>
      </c>
      <c r="I790">
        <f t="shared" si="18"/>
        <v>0</v>
      </c>
    </row>
    <row r="791" spans="1:9" x14ac:dyDescent="0.2">
      <c r="A791">
        <v>2008</v>
      </c>
      <c r="B791" t="s">
        <v>249</v>
      </c>
      <c r="C791" t="s">
        <v>190</v>
      </c>
      <c r="D791">
        <v>474819</v>
      </c>
      <c r="E791">
        <v>363258.28493647912</v>
      </c>
      <c r="F791">
        <v>0</v>
      </c>
      <c r="G791">
        <v>11.996370235934659</v>
      </c>
      <c r="H791">
        <v>363270.28130671498</v>
      </c>
      <c r="I791">
        <f t="shared" si="18"/>
        <v>0</v>
      </c>
    </row>
    <row r="792" spans="1:9" x14ac:dyDescent="0.2">
      <c r="A792">
        <v>2008</v>
      </c>
      <c r="B792" t="s">
        <v>250</v>
      </c>
      <c r="C792" t="s">
        <v>192</v>
      </c>
      <c r="D792">
        <v>509389</v>
      </c>
      <c r="E792">
        <v>261070.83484573499</v>
      </c>
      <c r="F792">
        <v>19.17422867513611</v>
      </c>
      <c r="G792">
        <v>181362.14156079851</v>
      </c>
      <c r="H792">
        <v>442452.15063520859</v>
      </c>
      <c r="I792">
        <f t="shared" si="18"/>
        <v>0</v>
      </c>
    </row>
    <row r="793" spans="1:9" x14ac:dyDescent="0.2">
      <c r="A793">
        <v>2008</v>
      </c>
      <c r="B793" t="s">
        <v>251</v>
      </c>
      <c r="C793" t="s">
        <v>192</v>
      </c>
      <c r="D793">
        <v>62365</v>
      </c>
      <c r="E793">
        <v>40325.136116152447</v>
      </c>
      <c r="F793">
        <v>0</v>
      </c>
      <c r="G793">
        <v>0</v>
      </c>
      <c r="H793">
        <v>40325.136116152447</v>
      </c>
      <c r="I793">
        <f t="shared" si="18"/>
        <v>0</v>
      </c>
    </row>
    <row r="794" spans="1:9" x14ac:dyDescent="0.2">
      <c r="A794">
        <v>2008</v>
      </c>
      <c r="B794" t="s">
        <v>252</v>
      </c>
      <c r="C794" t="s">
        <v>191</v>
      </c>
      <c r="D794">
        <v>13759</v>
      </c>
      <c r="E794">
        <v>7274.7096188747719</v>
      </c>
      <c r="F794">
        <v>0</v>
      </c>
      <c r="G794">
        <v>0</v>
      </c>
      <c r="H794">
        <v>7274.7096188747719</v>
      </c>
      <c r="I794">
        <f t="shared" si="18"/>
        <v>0</v>
      </c>
    </row>
    <row r="795" spans="1:9" x14ac:dyDescent="0.2">
      <c r="A795">
        <v>2008</v>
      </c>
      <c r="B795" t="s">
        <v>253</v>
      </c>
      <c r="C795" t="s">
        <v>192</v>
      </c>
      <c r="D795">
        <v>427531</v>
      </c>
      <c r="E795">
        <v>321600.88021778577</v>
      </c>
      <c r="F795">
        <v>0</v>
      </c>
      <c r="G795">
        <v>11012.304900181491</v>
      </c>
      <c r="H795">
        <v>332613.18511796731</v>
      </c>
      <c r="I795">
        <f t="shared" si="18"/>
        <v>0</v>
      </c>
    </row>
    <row r="796" spans="1:9" x14ac:dyDescent="0.2">
      <c r="A796">
        <v>2008</v>
      </c>
      <c r="B796" t="s">
        <v>254</v>
      </c>
      <c r="C796" t="s">
        <v>191</v>
      </c>
      <c r="D796">
        <v>56098</v>
      </c>
      <c r="E796">
        <v>39284.718693284944</v>
      </c>
      <c r="F796">
        <v>0</v>
      </c>
      <c r="G796">
        <v>0.99818511796733211</v>
      </c>
      <c r="H796">
        <v>39285.716878402913</v>
      </c>
      <c r="I796">
        <f t="shared" si="18"/>
        <v>0</v>
      </c>
    </row>
    <row r="797" spans="1:9" x14ac:dyDescent="0.2">
      <c r="A797">
        <v>2008</v>
      </c>
      <c r="B797" t="s">
        <v>255</v>
      </c>
      <c r="C797" t="s">
        <v>194</v>
      </c>
      <c r="D797">
        <v>808970</v>
      </c>
      <c r="E797">
        <v>788793.12159709609</v>
      </c>
      <c r="F797">
        <v>0</v>
      </c>
      <c r="G797">
        <v>0</v>
      </c>
      <c r="H797">
        <v>788793.12159709609</v>
      </c>
      <c r="I797">
        <f t="shared" si="18"/>
        <v>0</v>
      </c>
    </row>
    <row r="798" spans="1:9" x14ac:dyDescent="0.2">
      <c r="A798">
        <v>2008</v>
      </c>
      <c r="B798" t="s">
        <v>256</v>
      </c>
      <c r="C798" t="s">
        <v>192</v>
      </c>
      <c r="D798">
        <v>196219</v>
      </c>
      <c r="E798">
        <v>167922.24137931029</v>
      </c>
      <c r="F798">
        <v>2603.6569872958262</v>
      </c>
      <c r="G798">
        <v>0</v>
      </c>
      <c r="H798">
        <v>170525.89836660621</v>
      </c>
      <c r="I798">
        <f t="shared" si="18"/>
        <v>0</v>
      </c>
    </row>
    <row r="799" spans="1:9" x14ac:dyDescent="0.2">
      <c r="A799">
        <v>2008</v>
      </c>
      <c r="B799" t="s">
        <v>257</v>
      </c>
      <c r="C799" t="s">
        <v>192</v>
      </c>
      <c r="D799">
        <v>70820</v>
      </c>
      <c r="E799">
        <v>124165.78039927399</v>
      </c>
      <c r="F799">
        <v>0</v>
      </c>
      <c r="G799">
        <v>0</v>
      </c>
      <c r="H799">
        <v>124165.78039927399</v>
      </c>
      <c r="I799">
        <f t="shared" si="18"/>
        <v>0</v>
      </c>
    </row>
    <row r="800" spans="1:9" x14ac:dyDescent="0.2">
      <c r="A800">
        <v>2007</v>
      </c>
      <c r="B800" t="s">
        <v>201</v>
      </c>
      <c r="C800" t="s">
        <v>190</v>
      </c>
      <c r="D800">
        <v>1470622</v>
      </c>
      <c r="E800">
        <v>1407534.255898366</v>
      </c>
      <c r="F800">
        <v>0</v>
      </c>
      <c r="G800">
        <v>1966.4156079854811</v>
      </c>
      <c r="H800">
        <v>1409500.671506352</v>
      </c>
      <c r="I800">
        <f t="shared" si="18"/>
        <v>0</v>
      </c>
    </row>
    <row r="801" spans="1:9" x14ac:dyDescent="0.2">
      <c r="A801">
        <v>2007</v>
      </c>
      <c r="B801" t="s">
        <v>202</v>
      </c>
      <c r="C801" t="s">
        <v>191</v>
      </c>
      <c r="D801">
        <v>1252</v>
      </c>
      <c r="E801">
        <v>2272.0508166969148</v>
      </c>
      <c r="F801">
        <v>470.05444646097999</v>
      </c>
      <c r="G801">
        <v>0</v>
      </c>
      <c r="H801">
        <v>2742.105263157895</v>
      </c>
      <c r="I801">
        <f t="shared" si="18"/>
        <v>0</v>
      </c>
    </row>
    <row r="802" spans="1:9" x14ac:dyDescent="0.2">
      <c r="A802">
        <v>2007</v>
      </c>
      <c r="B802" t="s">
        <v>203</v>
      </c>
      <c r="C802" t="s">
        <v>191</v>
      </c>
      <c r="D802">
        <v>38025</v>
      </c>
      <c r="E802">
        <v>37395.617059891098</v>
      </c>
      <c r="F802">
        <v>0</v>
      </c>
      <c r="G802">
        <v>3.8112522686025412</v>
      </c>
      <c r="H802">
        <v>37399.428312159711</v>
      </c>
      <c r="I802">
        <f t="shared" si="18"/>
        <v>0</v>
      </c>
    </row>
    <row r="803" spans="1:9" x14ac:dyDescent="0.2">
      <c r="A803">
        <v>2007</v>
      </c>
      <c r="B803" t="s">
        <v>204</v>
      </c>
      <c r="C803" t="s">
        <v>192</v>
      </c>
      <c r="D803">
        <v>216401</v>
      </c>
      <c r="E803">
        <v>196825.5353901996</v>
      </c>
      <c r="F803">
        <v>0</v>
      </c>
      <c r="G803">
        <v>1.896551724137931</v>
      </c>
      <c r="H803">
        <v>196827.43194192371</v>
      </c>
      <c r="I803">
        <f t="shared" si="18"/>
        <v>0</v>
      </c>
    </row>
    <row r="804" spans="1:9" x14ac:dyDescent="0.2">
      <c r="A804">
        <v>2007</v>
      </c>
      <c r="B804" t="s">
        <v>205</v>
      </c>
      <c r="C804" t="s">
        <v>191</v>
      </c>
      <c r="D804">
        <v>45477</v>
      </c>
      <c r="E804">
        <v>44907.958257713253</v>
      </c>
      <c r="F804">
        <v>0</v>
      </c>
      <c r="G804">
        <v>0</v>
      </c>
      <c r="H804">
        <v>44907.958257713253</v>
      </c>
      <c r="I804">
        <f t="shared" si="18"/>
        <v>0</v>
      </c>
    </row>
    <row r="805" spans="1:9" x14ac:dyDescent="0.2">
      <c r="A805">
        <v>2007</v>
      </c>
      <c r="B805" t="s">
        <v>206</v>
      </c>
      <c r="C805" t="s">
        <v>192</v>
      </c>
      <c r="D805">
        <v>21006</v>
      </c>
      <c r="E805">
        <v>20719.945553539019</v>
      </c>
      <c r="F805">
        <v>0</v>
      </c>
      <c r="G805">
        <v>0</v>
      </c>
      <c r="H805">
        <v>20719.945553539019</v>
      </c>
      <c r="I805">
        <f t="shared" si="18"/>
        <v>0</v>
      </c>
    </row>
    <row r="806" spans="1:9" x14ac:dyDescent="0.2">
      <c r="A806">
        <v>2007</v>
      </c>
      <c r="B806" t="s">
        <v>207</v>
      </c>
      <c r="C806" t="s">
        <v>190</v>
      </c>
      <c r="D806">
        <v>1015672</v>
      </c>
      <c r="E806">
        <v>833512.22323048988</v>
      </c>
      <c r="F806">
        <v>0</v>
      </c>
      <c r="G806">
        <v>6.5880217785843911</v>
      </c>
      <c r="H806">
        <v>833518.8112522685</v>
      </c>
      <c r="I806">
        <f t="shared" si="18"/>
        <v>0</v>
      </c>
    </row>
    <row r="807" spans="1:9" x14ac:dyDescent="0.2">
      <c r="A807">
        <v>2007</v>
      </c>
      <c r="B807" t="s">
        <v>208</v>
      </c>
      <c r="C807" t="s">
        <v>193</v>
      </c>
      <c r="D807">
        <v>28378</v>
      </c>
      <c r="E807">
        <v>3.339382940108893</v>
      </c>
      <c r="F807">
        <v>19379.31034482758</v>
      </c>
      <c r="G807">
        <v>0</v>
      </c>
      <c r="H807">
        <v>19382.64972776769</v>
      </c>
      <c r="I807">
        <f t="shared" si="18"/>
        <v>0</v>
      </c>
    </row>
    <row r="808" spans="1:9" x14ac:dyDescent="0.2">
      <c r="A808">
        <v>2007</v>
      </c>
      <c r="B808" t="s">
        <v>209</v>
      </c>
      <c r="C808" t="s">
        <v>191</v>
      </c>
      <c r="D808">
        <v>176226</v>
      </c>
      <c r="E808">
        <v>94475.82577132486</v>
      </c>
      <c r="F808">
        <v>101892.74954627951</v>
      </c>
      <c r="G808">
        <v>0</v>
      </c>
      <c r="H808">
        <v>196368.57531760441</v>
      </c>
      <c r="I808">
        <f t="shared" si="18"/>
        <v>0</v>
      </c>
    </row>
    <row r="809" spans="1:9" x14ac:dyDescent="0.2">
      <c r="A809">
        <v>2007</v>
      </c>
      <c r="B809" t="s">
        <v>210</v>
      </c>
      <c r="C809" t="s">
        <v>192</v>
      </c>
      <c r="D809">
        <v>893088</v>
      </c>
      <c r="E809">
        <v>999671.86932849349</v>
      </c>
      <c r="F809">
        <v>0</v>
      </c>
      <c r="G809">
        <v>44.464609800362972</v>
      </c>
      <c r="H809">
        <v>999716.33393829386</v>
      </c>
      <c r="I809">
        <f t="shared" si="18"/>
        <v>0</v>
      </c>
    </row>
    <row r="810" spans="1:9" x14ac:dyDescent="0.2">
      <c r="A810">
        <v>2007</v>
      </c>
      <c r="B810" t="s">
        <v>211</v>
      </c>
      <c r="C810" t="s">
        <v>192</v>
      </c>
      <c r="D810">
        <v>27872</v>
      </c>
      <c r="E810">
        <v>18515.553539019958</v>
      </c>
      <c r="F810">
        <v>0</v>
      </c>
      <c r="G810">
        <v>0</v>
      </c>
      <c r="H810">
        <v>18515.553539019958</v>
      </c>
      <c r="I810">
        <f t="shared" si="18"/>
        <v>0</v>
      </c>
    </row>
    <row r="811" spans="1:9" x14ac:dyDescent="0.2">
      <c r="A811">
        <v>2007</v>
      </c>
      <c r="B811" t="s">
        <v>212</v>
      </c>
      <c r="C811" t="s">
        <v>193</v>
      </c>
      <c r="D811">
        <v>132443</v>
      </c>
      <c r="E811">
        <v>70545.90744101633</v>
      </c>
      <c r="F811">
        <v>24480.471869328489</v>
      </c>
      <c r="G811">
        <v>0</v>
      </c>
      <c r="H811">
        <v>95026.379310344826</v>
      </c>
      <c r="I811">
        <f t="shared" si="18"/>
        <v>0</v>
      </c>
    </row>
    <row r="812" spans="1:9" x14ac:dyDescent="0.2">
      <c r="A812">
        <v>2007</v>
      </c>
      <c r="B812" t="s">
        <v>213</v>
      </c>
      <c r="C812" t="s">
        <v>194</v>
      </c>
      <c r="D812">
        <v>164707</v>
      </c>
      <c r="E812">
        <v>237134.60980036299</v>
      </c>
      <c r="F812">
        <v>0</v>
      </c>
      <c r="G812">
        <v>0</v>
      </c>
      <c r="H812">
        <v>237134.60980036299</v>
      </c>
      <c r="I812">
        <f t="shared" si="18"/>
        <v>0</v>
      </c>
    </row>
    <row r="813" spans="1:9" x14ac:dyDescent="0.2">
      <c r="A813">
        <v>2007</v>
      </c>
      <c r="B813" t="s">
        <v>214</v>
      </c>
      <c r="C813" t="s">
        <v>191</v>
      </c>
      <c r="D813">
        <v>18434</v>
      </c>
      <c r="E813">
        <v>16849.14700544464</v>
      </c>
      <c r="F813">
        <v>1047.6497277676949</v>
      </c>
      <c r="G813">
        <v>0</v>
      </c>
      <c r="H813">
        <v>17896.796733212341</v>
      </c>
      <c r="I813">
        <f t="shared" si="18"/>
        <v>0</v>
      </c>
    </row>
    <row r="814" spans="1:9" x14ac:dyDescent="0.2">
      <c r="A814">
        <v>2007</v>
      </c>
      <c r="B814" t="s">
        <v>215</v>
      </c>
      <c r="C814" t="s">
        <v>192</v>
      </c>
      <c r="D814">
        <v>795982</v>
      </c>
      <c r="E814">
        <v>785213.80217785831</v>
      </c>
      <c r="F814">
        <v>0</v>
      </c>
      <c r="G814">
        <v>0</v>
      </c>
      <c r="H814">
        <v>785213.80217785831</v>
      </c>
      <c r="I814">
        <f t="shared" si="18"/>
        <v>0</v>
      </c>
    </row>
    <row r="815" spans="1:9" x14ac:dyDescent="0.2">
      <c r="A815">
        <v>2007</v>
      </c>
      <c r="B815" t="s">
        <v>216</v>
      </c>
      <c r="C815" t="s">
        <v>192</v>
      </c>
      <c r="D815">
        <v>148933</v>
      </c>
      <c r="E815">
        <v>109487.6315789474</v>
      </c>
      <c r="F815">
        <v>0</v>
      </c>
      <c r="G815">
        <v>2.7949183303085299</v>
      </c>
      <c r="H815">
        <v>109490.4264972777</v>
      </c>
      <c r="I815">
        <f t="shared" si="18"/>
        <v>0</v>
      </c>
    </row>
    <row r="816" spans="1:9" x14ac:dyDescent="0.2">
      <c r="A816">
        <v>2007</v>
      </c>
      <c r="B816" t="s">
        <v>217</v>
      </c>
      <c r="C816" t="s">
        <v>193</v>
      </c>
      <c r="D816">
        <v>63890</v>
      </c>
      <c r="E816">
        <v>48703.865698729584</v>
      </c>
      <c r="F816">
        <v>0</v>
      </c>
      <c r="G816">
        <v>0</v>
      </c>
      <c r="H816">
        <v>48703.865698729584</v>
      </c>
      <c r="I816">
        <f t="shared" si="18"/>
        <v>0</v>
      </c>
    </row>
    <row r="817" spans="1:9" x14ac:dyDescent="0.2">
      <c r="A817">
        <v>2007</v>
      </c>
      <c r="B817" t="s">
        <v>218</v>
      </c>
      <c r="C817" t="s">
        <v>191</v>
      </c>
      <c r="D817">
        <v>35379</v>
      </c>
      <c r="E817">
        <v>19423.230490018152</v>
      </c>
      <c r="F817">
        <v>1277.7041742286749</v>
      </c>
      <c r="G817">
        <v>0</v>
      </c>
      <c r="H817">
        <v>20700.934664246819</v>
      </c>
      <c r="I817">
        <f t="shared" si="18"/>
        <v>0</v>
      </c>
    </row>
    <row r="818" spans="1:9" x14ac:dyDescent="0.2">
      <c r="A818">
        <v>2007</v>
      </c>
      <c r="B818" t="s">
        <v>219</v>
      </c>
      <c r="C818" t="s">
        <v>194</v>
      </c>
      <c r="D818">
        <v>9780808</v>
      </c>
      <c r="E818">
        <v>9931083.0036297645</v>
      </c>
      <c r="F818">
        <v>0</v>
      </c>
      <c r="G818">
        <v>473587.61343012698</v>
      </c>
      <c r="H818">
        <v>10404670.61705989</v>
      </c>
      <c r="I818">
        <f t="shared" si="18"/>
        <v>0</v>
      </c>
    </row>
    <row r="819" spans="1:9" x14ac:dyDescent="0.2">
      <c r="A819">
        <v>2007</v>
      </c>
      <c r="B819" t="s">
        <v>220</v>
      </c>
      <c r="C819" t="s">
        <v>192</v>
      </c>
      <c r="D819">
        <v>145163</v>
      </c>
      <c r="E819">
        <v>124948.6932849365</v>
      </c>
      <c r="F819">
        <v>0</v>
      </c>
      <c r="G819">
        <v>6.9963702359346636</v>
      </c>
      <c r="H819">
        <v>124955.68965517241</v>
      </c>
      <c r="I819">
        <f t="shared" si="18"/>
        <v>0</v>
      </c>
    </row>
    <row r="820" spans="1:9" x14ac:dyDescent="0.2">
      <c r="A820">
        <v>2007</v>
      </c>
      <c r="B820" t="s">
        <v>221</v>
      </c>
      <c r="C820" t="s">
        <v>190</v>
      </c>
      <c r="D820">
        <v>248025</v>
      </c>
      <c r="E820">
        <v>208050.07259528129</v>
      </c>
      <c r="F820">
        <v>0</v>
      </c>
      <c r="G820">
        <v>0</v>
      </c>
      <c r="H820">
        <v>208050.07259528129</v>
      </c>
      <c r="I820">
        <f t="shared" si="18"/>
        <v>0</v>
      </c>
    </row>
    <row r="821" spans="1:9" x14ac:dyDescent="0.2">
      <c r="A821">
        <v>2007</v>
      </c>
      <c r="B821" t="s">
        <v>222</v>
      </c>
      <c r="C821" t="s">
        <v>191</v>
      </c>
      <c r="D821">
        <v>18310</v>
      </c>
      <c r="E821">
        <v>12841.49727767695</v>
      </c>
      <c r="F821">
        <v>0</v>
      </c>
      <c r="G821">
        <v>0</v>
      </c>
      <c r="H821">
        <v>12841.49727767695</v>
      </c>
      <c r="I821">
        <f t="shared" si="18"/>
        <v>0</v>
      </c>
    </row>
    <row r="822" spans="1:9" x14ac:dyDescent="0.2">
      <c r="A822">
        <v>2007</v>
      </c>
      <c r="B822" t="s">
        <v>223</v>
      </c>
      <c r="C822" t="s">
        <v>193</v>
      </c>
      <c r="D822">
        <v>87617</v>
      </c>
      <c r="E822">
        <v>65835.353901996365</v>
      </c>
      <c r="F822">
        <v>0</v>
      </c>
      <c r="G822">
        <v>0</v>
      </c>
      <c r="H822">
        <v>65835.353901996365</v>
      </c>
      <c r="I822">
        <f t="shared" si="18"/>
        <v>0</v>
      </c>
    </row>
    <row r="823" spans="1:9" x14ac:dyDescent="0.2">
      <c r="A823">
        <v>2007</v>
      </c>
      <c r="B823" t="s">
        <v>224</v>
      </c>
      <c r="C823" t="s">
        <v>192</v>
      </c>
      <c r="D823">
        <v>247542</v>
      </c>
      <c r="E823">
        <v>233513.71143375681</v>
      </c>
      <c r="F823">
        <v>0</v>
      </c>
      <c r="G823">
        <v>3748.8112522686019</v>
      </c>
      <c r="H823">
        <v>237262.52268602539</v>
      </c>
      <c r="I823">
        <f t="shared" si="18"/>
        <v>0</v>
      </c>
    </row>
    <row r="824" spans="1:9" x14ac:dyDescent="0.2">
      <c r="A824">
        <v>2007</v>
      </c>
      <c r="B824" t="s">
        <v>225</v>
      </c>
      <c r="C824" t="s">
        <v>191</v>
      </c>
      <c r="D824">
        <v>9615</v>
      </c>
      <c r="E824">
        <v>0</v>
      </c>
      <c r="F824">
        <v>7084.056261343012</v>
      </c>
      <c r="G824">
        <v>0</v>
      </c>
      <c r="H824">
        <v>7084.056261343012</v>
      </c>
      <c r="I824">
        <f t="shared" si="18"/>
        <v>0</v>
      </c>
    </row>
    <row r="825" spans="1:9" x14ac:dyDescent="0.2">
      <c r="A825">
        <v>2007</v>
      </c>
      <c r="B825" t="s">
        <v>226</v>
      </c>
      <c r="C825" t="s">
        <v>191</v>
      </c>
      <c r="D825">
        <v>14182</v>
      </c>
      <c r="E825">
        <v>30432.676950998179</v>
      </c>
      <c r="F825">
        <v>1505.807622504537</v>
      </c>
      <c r="G825">
        <v>0</v>
      </c>
      <c r="H825">
        <v>31938.484573502719</v>
      </c>
      <c r="I825">
        <f t="shared" si="18"/>
        <v>0</v>
      </c>
    </row>
    <row r="826" spans="1:9" x14ac:dyDescent="0.2">
      <c r="A826">
        <v>2007</v>
      </c>
      <c r="B826" t="s">
        <v>227</v>
      </c>
      <c r="C826" t="s">
        <v>193</v>
      </c>
      <c r="D826">
        <v>406890</v>
      </c>
      <c r="E826">
        <v>377768.13974591647</v>
      </c>
      <c r="F826">
        <v>0</v>
      </c>
      <c r="G826">
        <v>13.003629764065341</v>
      </c>
      <c r="H826">
        <v>377781.14337568049</v>
      </c>
      <c r="I826">
        <f t="shared" si="18"/>
        <v>0</v>
      </c>
    </row>
    <row r="827" spans="1:9" x14ac:dyDescent="0.2">
      <c r="A827">
        <v>2007</v>
      </c>
      <c r="B827" t="s">
        <v>228</v>
      </c>
      <c r="C827" t="s">
        <v>190</v>
      </c>
      <c r="D827">
        <v>132537</v>
      </c>
      <c r="E827">
        <v>139433.68421052629</v>
      </c>
      <c r="F827">
        <v>0</v>
      </c>
      <c r="G827">
        <v>10.426497277676949</v>
      </c>
      <c r="H827">
        <v>139444.11070780401</v>
      </c>
      <c r="I827">
        <f t="shared" si="18"/>
        <v>0</v>
      </c>
    </row>
    <row r="828" spans="1:9" x14ac:dyDescent="0.2">
      <c r="A828">
        <v>2007</v>
      </c>
      <c r="B828" t="s">
        <v>229</v>
      </c>
      <c r="C828" t="s">
        <v>191</v>
      </c>
      <c r="D828">
        <v>98408</v>
      </c>
      <c r="E828">
        <v>54782.840290381122</v>
      </c>
      <c r="F828">
        <v>16395.272232304898</v>
      </c>
      <c r="G828">
        <v>0</v>
      </c>
      <c r="H828">
        <v>71178.112522686017</v>
      </c>
      <c r="I828">
        <f t="shared" si="18"/>
        <v>0</v>
      </c>
    </row>
    <row r="829" spans="1:9" x14ac:dyDescent="0.2">
      <c r="A829">
        <v>2007</v>
      </c>
      <c r="B829" t="s">
        <v>230</v>
      </c>
      <c r="C829" t="s">
        <v>194</v>
      </c>
      <c r="D829">
        <v>2960659</v>
      </c>
      <c r="E829">
        <v>3219908.9927404709</v>
      </c>
      <c r="F829">
        <v>0</v>
      </c>
      <c r="G829">
        <v>42036.31578947368</v>
      </c>
      <c r="H829">
        <v>3261945.3085299451</v>
      </c>
      <c r="I829">
        <f t="shared" si="18"/>
        <v>0</v>
      </c>
    </row>
    <row r="830" spans="1:9" x14ac:dyDescent="0.2">
      <c r="A830">
        <v>2007</v>
      </c>
      <c r="B830" t="s">
        <v>231</v>
      </c>
      <c r="C830" t="s">
        <v>192</v>
      </c>
      <c r="D830">
        <v>325985</v>
      </c>
      <c r="E830">
        <v>264025.15426497272</v>
      </c>
      <c r="F830">
        <v>19466.361161524499</v>
      </c>
      <c r="G830">
        <v>0</v>
      </c>
      <c r="H830">
        <v>283491.51542649721</v>
      </c>
      <c r="I830">
        <f t="shared" si="18"/>
        <v>0</v>
      </c>
    </row>
    <row r="831" spans="1:9" x14ac:dyDescent="0.2">
      <c r="A831">
        <v>2007</v>
      </c>
      <c r="B831" t="s">
        <v>232</v>
      </c>
      <c r="C831" t="s">
        <v>191</v>
      </c>
      <c r="D831">
        <v>20654</v>
      </c>
      <c r="E831">
        <v>565.37205081669686</v>
      </c>
      <c r="F831">
        <v>19235.680580762251</v>
      </c>
      <c r="G831">
        <v>0</v>
      </c>
      <c r="H831">
        <v>19801.05263157895</v>
      </c>
      <c r="I831">
        <f t="shared" si="18"/>
        <v>0</v>
      </c>
    </row>
    <row r="832" spans="1:9" x14ac:dyDescent="0.2">
      <c r="A832">
        <v>2007</v>
      </c>
      <c r="B832" t="s">
        <v>233</v>
      </c>
      <c r="C832" t="s">
        <v>194</v>
      </c>
      <c r="D832">
        <v>2049902</v>
      </c>
      <c r="E832">
        <v>2138601.5517241382</v>
      </c>
      <c r="F832">
        <v>2374.9637023593459</v>
      </c>
      <c r="G832">
        <v>116.0072595281307</v>
      </c>
      <c r="H832">
        <v>2141092.5226860251</v>
      </c>
      <c r="I832">
        <f t="shared" si="18"/>
        <v>0</v>
      </c>
    </row>
    <row r="833" spans="1:9" x14ac:dyDescent="0.2">
      <c r="A833">
        <v>2007</v>
      </c>
      <c r="B833" t="s">
        <v>234</v>
      </c>
      <c r="C833" t="s">
        <v>192</v>
      </c>
      <c r="D833">
        <v>1380172</v>
      </c>
      <c r="E833">
        <v>1122011.261343013</v>
      </c>
      <c r="F833">
        <v>198909.29219600721</v>
      </c>
      <c r="G833">
        <v>83.493647912885663</v>
      </c>
      <c r="H833">
        <v>1321004.047186933</v>
      </c>
      <c r="I833">
        <f t="shared" si="18"/>
        <v>0</v>
      </c>
    </row>
    <row r="834" spans="1:9" x14ac:dyDescent="0.2">
      <c r="A834">
        <v>2007</v>
      </c>
      <c r="B834" t="s">
        <v>235</v>
      </c>
      <c r="C834" t="s">
        <v>193</v>
      </c>
      <c r="D834">
        <v>54948</v>
      </c>
      <c r="E834">
        <v>50530.054446460977</v>
      </c>
      <c r="F834">
        <v>0</v>
      </c>
      <c r="G834">
        <v>0</v>
      </c>
      <c r="H834">
        <v>50530.054446460977</v>
      </c>
      <c r="I834">
        <f t="shared" si="18"/>
        <v>0</v>
      </c>
    </row>
    <row r="835" spans="1:9" x14ac:dyDescent="0.2">
      <c r="A835">
        <v>2007</v>
      </c>
      <c r="B835" t="s">
        <v>236</v>
      </c>
      <c r="C835" t="s">
        <v>194</v>
      </c>
      <c r="D835">
        <v>1989690</v>
      </c>
      <c r="E835">
        <v>1970699.691470054</v>
      </c>
      <c r="F835">
        <v>5944.1288566243193</v>
      </c>
      <c r="G835">
        <v>8233.4845735027211</v>
      </c>
      <c r="H835">
        <v>1984877.304900181</v>
      </c>
      <c r="I835">
        <f t="shared" ref="I835:I898" si="19">SUM(E835:G835)-H835</f>
        <v>0</v>
      </c>
    </row>
    <row r="836" spans="1:9" x14ac:dyDescent="0.2">
      <c r="A836">
        <v>2007</v>
      </c>
      <c r="B836" t="s">
        <v>237</v>
      </c>
      <c r="C836" t="s">
        <v>194</v>
      </c>
      <c r="D836">
        <v>2998477</v>
      </c>
      <c r="E836">
        <v>3385162.0508166971</v>
      </c>
      <c r="F836">
        <v>0</v>
      </c>
      <c r="G836">
        <v>144.41923774954631</v>
      </c>
      <c r="H836">
        <v>3385306.4700544458</v>
      </c>
      <c r="I836">
        <f t="shared" si="19"/>
        <v>0</v>
      </c>
    </row>
    <row r="837" spans="1:9" x14ac:dyDescent="0.2">
      <c r="A837">
        <v>2007</v>
      </c>
      <c r="B837" t="s">
        <v>238</v>
      </c>
      <c r="C837" t="s">
        <v>190</v>
      </c>
      <c r="D837">
        <v>787127</v>
      </c>
      <c r="E837">
        <v>570657.00544464611</v>
      </c>
      <c r="F837">
        <v>0</v>
      </c>
      <c r="G837">
        <v>45.535390199637021</v>
      </c>
      <c r="H837">
        <v>570702.54083484574</v>
      </c>
      <c r="I837">
        <f t="shared" si="19"/>
        <v>0</v>
      </c>
    </row>
    <row r="838" spans="1:9" x14ac:dyDescent="0.2">
      <c r="A838">
        <v>2007</v>
      </c>
      <c r="B838" t="s">
        <v>239</v>
      </c>
      <c r="C838" t="s">
        <v>192</v>
      </c>
      <c r="D838">
        <v>665304</v>
      </c>
      <c r="E838">
        <v>704310.42649727757</v>
      </c>
      <c r="F838">
        <v>274.41923774954631</v>
      </c>
      <c r="G838">
        <v>2887.4137931034479</v>
      </c>
      <c r="H838">
        <v>707472.25952813053</v>
      </c>
      <c r="I838">
        <f t="shared" si="19"/>
        <v>0</v>
      </c>
    </row>
    <row r="839" spans="1:9" x14ac:dyDescent="0.2">
      <c r="A839">
        <v>2007</v>
      </c>
      <c r="B839" t="s">
        <v>240</v>
      </c>
      <c r="C839" t="s">
        <v>193</v>
      </c>
      <c r="D839">
        <v>262982</v>
      </c>
      <c r="E839">
        <v>239447.88566243189</v>
      </c>
      <c r="F839">
        <v>0</v>
      </c>
      <c r="G839">
        <v>0</v>
      </c>
      <c r="H839">
        <v>239447.88566243189</v>
      </c>
      <c r="I839">
        <f t="shared" si="19"/>
        <v>0</v>
      </c>
    </row>
    <row r="840" spans="1:9" x14ac:dyDescent="0.2">
      <c r="A840">
        <v>2007</v>
      </c>
      <c r="B840" t="s">
        <v>241</v>
      </c>
      <c r="C840" t="s">
        <v>190</v>
      </c>
      <c r="D840">
        <v>701838</v>
      </c>
      <c r="E840">
        <v>614370.83484573499</v>
      </c>
      <c r="F840">
        <v>0</v>
      </c>
      <c r="G840">
        <v>13.284936479128859</v>
      </c>
      <c r="H840">
        <v>614384.11978221417</v>
      </c>
      <c r="I840">
        <f t="shared" si="19"/>
        <v>0</v>
      </c>
    </row>
    <row r="841" spans="1:9" x14ac:dyDescent="0.2">
      <c r="A841">
        <v>2007</v>
      </c>
      <c r="B841" t="s">
        <v>242</v>
      </c>
      <c r="C841" t="s">
        <v>193</v>
      </c>
      <c r="D841">
        <v>414750</v>
      </c>
      <c r="E841">
        <v>387867.26860254077</v>
      </c>
      <c r="F841">
        <v>0</v>
      </c>
      <c r="G841">
        <v>3.6116152450090739</v>
      </c>
      <c r="H841">
        <v>387870.88021778577</v>
      </c>
      <c r="I841">
        <f t="shared" si="19"/>
        <v>0</v>
      </c>
    </row>
    <row r="842" spans="1:9" x14ac:dyDescent="0.2">
      <c r="A842">
        <v>2007</v>
      </c>
      <c r="B842" t="s">
        <v>243</v>
      </c>
      <c r="C842" t="s">
        <v>190</v>
      </c>
      <c r="D842">
        <v>1725066</v>
      </c>
      <c r="E842">
        <v>1286059.691470054</v>
      </c>
      <c r="F842">
        <v>0</v>
      </c>
      <c r="G842">
        <v>357.8947368421052</v>
      </c>
      <c r="H842">
        <v>1286417.586206896</v>
      </c>
      <c r="I842">
        <f t="shared" si="19"/>
        <v>0</v>
      </c>
    </row>
    <row r="843" spans="1:9" x14ac:dyDescent="0.2">
      <c r="A843">
        <v>2007</v>
      </c>
      <c r="B843" t="s">
        <v>244</v>
      </c>
      <c r="C843" t="s">
        <v>193</v>
      </c>
      <c r="D843">
        <v>256543</v>
      </c>
      <c r="E843">
        <v>187814.44646097999</v>
      </c>
      <c r="F843">
        <v>0</v>
      </c>
      <c r="G843">
        <v>6.5154264972776774</v>
      </c>
      <c r="H843">
        <v>187820.96188747729</v>
      </c>
      <c r="I843">
        <f t="shared" si="19"/>
        <v>0</v>
      </c>
    </row>
    <row r="844" spans="1:9" x14ac:dyDescent="0.2">
      <c r="A844">
        <v>2007</v>
      </c>
      <c r="B844" t="s">
        <v>245</v>
      </c>
      <c r="C844" t="s">
        <v>192</v>
      </c>
      <c r="D844">
        <v>175546</v>
      </c>
      <c r="E844">
        <v>168938.50272232309</v>
      </c>
      <c r="F844">
        <v>0</v>
      </c>
      <c r="G844">
        <v>0</v>
      </c>
      <c r="H844">
        <v>168938.50272232309</v>
      </c>
      <c r="I844">
        <f t="shared" si="19"/>
        <v>0</v>
      </c>
    </row>
    <row r="845" spans="1:9" x14ac:dyDescent="0.2">
      <c r="A845">
        <v>2007</v>
      </c>
      <c r="B845" t="s">
        <v>246</v>
      </c>
      <c r="C845" t="s">
        <v>191</v>
      </c>
      <c r="D845">
        <v>3384</v>
      </c>
      <c r="E845">
        <v>3561.969147005444</v>
      </c>
      <c r="F845">
        <v>90.027223230490009</v>
      </c>
      <c r="G845">
        <v>0</v>
      </c>
      <c r="H845">
        <v>3651.996370235935</v>
      </c>
      <c r="I845">
        <f t="shared" si="19"/>
        <v>0</v>
      </c>
    </row>
    <row r="846" spans="1:9" x14ac:dyDescent="0.2">
      <c r="A846">
        <v>2007</v>
      </c>
      <c r="B846" t="s">
        <v>247</v>
      </c>
      <c r="C846" t="s">
        <v>191</v>
      </c>
      <c r="D846">
        <v>44877</v>
      </c>
      <c r="E846">
        <v>30662.84936479128</v>
      </c>
      <c r="F846">
        <v>810.56261343012693</v>
      </c>
      <c r="G846">
        <v>0</v>
      </c>
      <c r="H846">
        <v>31473.411978221411</v>
      </c>
      <c r="I846">
        <f t="shared" si="19"/>
        <v>0</v>
      </c>
    </row>
    <row r="847" spans="1:9" x14ac:dyDescent="0.2">
      <c r="A847">
        <v>2007</v>
      </c>
      <c r="B847" t="s">
        <v>248</v>
      </c>
      <c r="C847" t="s">
        <v>190</v>
      </c>
      <c r="D847">
        <v>411998</v>
      </c>
      <c r="E847">
        <v>382792.98548094369</v>
      </c>
      <c r="F847">
        <v>0</v>
      </c>
      <c r="G847">
        <v>0</v>
      </c>
      <c r="H847">
        <v>382792.98548094369</v>
      </c>
      <c r="I847">
        <f t="shared" si="19"/>
        <v>0</v>
      </c>
    </row>
    <row r="848" spans="1:9" x14ac:dyDescent="0.2">
      <c r="A848">
        <v>2007</v>
      </c>
      <c r="B848" t="s">
        <v>249</v>
      </c>
      <c r="C848" t="s">
        <v>190</v>
      </c>
      <c r="D848">
        <v>471479</v>
      </c>
      <c r="E848">
        <v>404199.8275862069</v>
      </c>
      <c r="F848">
        <v>0</v>
      </c>
      <c r="G848">
        <v>1.406533575317604</v>
      </c>
      <c r="H848">
        <v>404201.23411978222</v>
      </c>
      <c r="I848">
        <f t="shared" si="19"/>
        <v>0</v>
      </c>
    </row>
    <row r="849" spans="1:9" x14ac:dyDescent="0.2">
      <c r="A849">
        <v>2007</v>
      </c>
      <c r="B849" t="s">
        <v>250</v>
      </c>
      <c r="C849" t="s">
        <v>192</v>
      </c>
      <c r="D849">
        <v>505959</v>
      </c>
      <c r="E849">
        <v>274637.75862068962</v>
      </c>
      <c r="F849">
        <v>0</v>
      </c>
      <c r="G849">
        <v>245624.05626134301</v>
      </c>
      <c r="H849">
        <v>520261.81488203257</v>
      </c>
      <c r="I849">
        <f t="shared" si="19"/>
        <v>0</v>
      </c>
    </row>
    <row r="850" spans="1:9" x14ac:dyDescent="0.2">
      <c r="A850">
        <v>2007</v>
      </c>
      <c r="B850" t="s">
        <v>251</v>
      </c>
      <c r="C850" t="s">
        <v>192</v>
      </c>
      <c r="D850">
        <v>61777</v>
      </c>
      <c r="E850">
        <v>43592.38656987295</v>
      </c>
      <c r="F850">
        <v>0</v>
      </c>
      <c r="G850">
        <v>0</v>
      </c>
      <c r="H850">
        <v>43592.38656987295</v>
      </c>
      <c r="I850">
        <f t="shared" si="19"/>
        <v>0</v>
      </c>
    </row>
    <row r="851" spans="1:9" x14ac:dyDescent="0.2">
      <c r="A851">
        <v>2007</v>
      </c>
      <c r="B851" t="s">
        <v>252</v>
      </c>
      <c r="C851" t="s">
        <v>191</v>
      </c>
      <c r="D851">
        <v>13806</v>
      </c>
      <c r="E851">
        <v>7314.174228675136</v>
      </c>
      <c r="F851">
        <v>0</v>
      </c>
      <c r="G851">
        <v>0</v>
      </c>
      <c r="H851">
        <v>7314.174228675136</v>
      </c>
      <c r="I851">
        <f t="shared" si="19"/>
        <v>0</v>
      </c>
    </row>
    <row r="852" spans="1:9" x14ac:dyDescent="0.2">
      <c r="A852">
        <v>2007</v>
      </c>
      <c r="B852" t="s">
        <v>253</v>
      </c>
      <c r="C852" t="s">
        <v>192</v>
      </c>
      <c r="D852">
        <v>419842</v>
      </c>
      <c r="E852">
        <v>358776.63339382928</v>
      </c>
      <c r="F852">
        <v>0</v>
      </c>
      <c r="G852">
        <v>11285.47186932849</v>
      </c>
      <c r="H852">
        <v>370062.10526315781</v>
      </c>
      <c r="I852">
        <f t="shared" si="19"/>
        <v>0</v>
      </c>
    </row>
    <row r="853" spans="1:9" x14ac:dyDescent="0.2">
      <c r="A853">
        <v>2007</v>
      </c>
      <c r="B853" t="s">
        <v>254</v>
      </c>
      <c r="C853" t="s">
        <v>191</v>
      </c>
      <c r="D853">
        <v>56347</v>
      </c>
      <c r="E853">
        <v>43968.257713248633</v>
      </c>
      <c r="F853">
        <v>0</v>
      </c>
      <c r="G853">
        <v>1.4519056261343011</v>
      </c>
      <c r="H853">
        <v>43969.709618874767</v>
      </c>
      <c r="I853">
        <f t="shared" si="19"/>
        <v>0</v>
      </c>
    </row>
    <row r="854" spans="1:9" x14ac:dyDescent="0.2">
      <c r="A854">
        <v>2007</v>
      </c>
      <c r="B854" t="s">
        <v>255</v>
      </c>
      <c r="C854" t="s">
        <v>194</v>
      </c>
      <c r="D854">
        <v>803572</v>
      </c>
      <c r="E854">
        <v>871109.42831215961</v>
      </c>
      <c r="F854">
        <v>0</v>
      </c>
      <c r="G854">
        <v>0</v>
      </c>
      <c r="H854">
        <v>871109.42831215961</v>
      </c>
      <c r="I854">
        <f t="shared" si="19"/>
        <v>0</v>
      </c>
    </row>
    <row r="855" spans="1:9" x14ac:dyDescent="0.2">
      <c r="A855">
        <v>2007</v>
      </c>
      <c r="B855" t="s">
        <v>256</v>
      </c>
      <c r="C855" t="s">
        <v>192</v>
      </c>
      <c r="D855">
        <v>192826</v>
      </c>
      <c r="E855">
        <v>180063.09437386569</v>
      </c>
      <c r="F855">
        <v>2449.1288566243188</v>
      </c>
      <c r="G855">
        <v>0</v>
      </c>
      <c r="H855">
        <v>182512.22323049</v>
      </c>
      <c r="I855">
        <f t="shared" si="19"/>
        <v>0</v>
      </c>
    </row>
    <row r="856" spans="1:9" x14ac:dyDescent="0.2">
      <c r="A856">
        <v>2007</v>
      </c>
      <c r="B856" t="s">
        <v>257</v>
      </c>
      <c r="C856" t="s">
        <v>192</v>
      </c>
      <c r="D856">
        <v>69719</v>
      </c>
      <c r="E856">
        <v>132375.8166969147</v>
      </c>
      <c r="F856">
        <v>0</v>
      </c>
      <c r="G856">
        <v>0</v>
      </c>
      <c r="H856">
        <v>132375.8166969147</v>
      </c>
      <c r="I856">
        <f t="shared" si="19"/>
        <v>0</v>
      </c>
    </row>
    <row r="857" spans="1:9" x14ac:dyDescent="0.2">
      <c r="A857">
        <v>2006</v>
      </c>
      <c r="B857" t="s">
        <v>201</v>
      </c>
      <c r="C857" t="s">
        <v>190</v>
      </c>
      <c r="D857">
        <v>1462371</v>
      </c>
      <c r="E857">
        <v>1502756.2794918329</v>
      </c>
      <c r="F857">
        <v>0</v>
      </c>
      <c r="G857">
        <v>1891.8421052631579</v>
      </c>
      <c r="H857">
        <v>1504648.1215970961</v>
      </c>
      <c r="I857">
        <f t="shared" si="19"/>
        <v>0</v>
      </c>
    </row>
    <row r="858" spans="1:9" x14ac:dyDescent="0.2">
      <c r="A858">
        <v>2006</v>
      </c>
      <c r="B858" t="s">
        <v>202</v>
      </c>
      <c r="C858" t="s">
        <v>191</v>
      </c>
      <c r="D858">
        <v>1232</v>
      </c>
      <c r="E858">
        <v>2069.3557168784032</v>
      </c>
      <c r="F858">
        <v>457.25952813067153</v>
      </c>
      <c r="G858">
        <v>0</v>
      </c>
      <c r="H858">
        <v>2526.615245009074</v>
      </c>
      <c r="I858">
        <f t="shared" si="19"/>
        <v>0</v>
      </c>
    </row>
    <row r="859" spans="1:9" x14ac:dyDescent="0.2">
      <c r="A859">
        <v>2006</v>
      </c>
      <c r="B859" t="s">
        <v>203</v>
      </c>
      <c r="C859" t="s">
        <v>191</v>
      </c>
      <c r="D859">
        <v>37843</v>
      </c>
      <c r="E859">
        <v>43300.680580762237</v>
      </c>
      <c r="F859">
        <v>0</v>
      </c>
      <c r="G859">
        <v>0</v>
      </c>
      <c r="H859">
        <v>43300.680580762237</v>
      </c>
      <c r="I859">
        <f t="shared" si="19"/>
        <v>0</v>
      </c>
    </row>
    <row r="860" spans="1:9" x14ac:dyDescent="0.2">
      <c r="A860">
        <v>2006</v>
      </c>
      <c r="B860" t="s">
        <v>204</v>
      </c>
      <c r="C860" t="s">
        <v>192</v>
      </c>
      <c r="D860">
        <v>214690</v>
      </c>
      <c r="E860">
        <v>189818.57531760441</v>
      </c>
      <c r="F860">
        <v>0</v>
      </c>
      <c r="G860">
        <v>0</v>
      </c>
      <c r="H860">
        <v>189818.57531760441</v>
      </c>
      <c r="I860">
        <f t="shared" si="19"/>
        <v>0</v>
      </c>
    </row>
    <row r="861" spans="1:9" x14ac:dyDescent="0.2">
      <c r="A861">
        <v>2006</v>
      </c>
      <c r="B861" t="s">
        <v>205</v>
      </c>
      <c r="C861" t="s">
        <v>191</v>
      </c>
      <c r="D861">
        <v>45044</v>
      </c>
      <c r="E861">
        <v>44897.032667876592</v>
      </c>
      <c r="F861">
        <v>0</v>
      </c>
      <c r="G861">
        <v>0</v>
      </c>
      <c r="H861">
        <v>44897.032667876592</v>
      </c>
      <c r="I861">
        <f t="shared" si="19"/>
        <v>0</v>
      </c>
    </row>
    <row r="862" spans="1:9" x14ac:dyDescent="0.2">
      <c r="A862">
        <v>2006</v>
      </c>
      <c r="B862" t="s">
        <v>206</v>
      </c>
      <c r="C862" t="s">
        <v>192</v>
      </c>
      <c r="D862">
        <v>20729</v>
      </c>
      <c r="E862">
        <v>20322.20508166969</v>
      </c>
      <c r="F862">
        <v>0</v>
      </c>
      <c r="G862">
        <v>0</v>
      </c>
      <c r="H862">
        <v>20322.20508166969</v>
      </c>
      <c r="I862">
        <f t="shared" si="19"/>
        <v>0</v>
      </c>
    </row>
    <row r="863" spans="1:9" x14ac:dyDescent="0.2">
      <c r="A863">
        <v>2006</v>
      </c>
      <c r="B863" t="s">
        <v>207</v>
      </c>
      <c r="C863" t="s">
        <v>190</v>
      </c>
      <c r="D863">
        <v>1007169</v>
      </c>
      <c r="E863">
        <v>907625.21778584388</v>
      </c>
      <c r="F863">
        <v>0</v>
      </c>
      <c r="G863">
        <v>1.225045372050817</v>
      </c>
      <c r="H863">
        <v>907626.44283121591</v>
      </c>
      <c r="I863">
        <f t="shared" si="19"/>
        <v>0</v>
      </c>
    </row>
    <row r="864" spans="1:9" x14ac:dyDescent="0.2">
      <c r="A864">
        <v>2006</v>
      </c>
      <c r="B864" t="s">
        <v>208</v>
      </c>
      <c r="C864" t="s">
        <v>193</v>
      </c>
      <c r="D864">
        <v>28296</v>
      </c>
      <c r="E864">
        <v>4.2377495462794919</v>
      </c>
      <c r="F864">
        <v>18405.62613430127</v>
      </c>
      <c r="G864">
        <v>0</v>
      </c>
      <c r="H864">
        <v>18409.863883847549</v>
      </c>
      <c r="I864">
        <f t="shared" si="19"/>
        <v>0</v>
      </c>
    </row>
    <row r="865" spans="1:9" x14ac:dyDescent="0.2">
      <c r="A865">
        <v>2006</v>
      </c>
      <c r="B865" t="s">
        <v>209</v>
      </c>
      <c r="C865" t="s">
        <v>191</v>
      </c>
      <c r="D865">
        <v>174218</v>
      </c>
      <c r="E865">
        <v>77187.032667876585</v>
      </c>
      <c r="F865">
        <v>86310.653357531744</v>
      </c>
      <c r="G865">
        <v>0</v>
      </c>
      <c r="H865">
        <v>163497.6860254083</v>
      </c>
      <c r="I865">
        <f t="shared" si="19"/>
        <v>0</v>
      </c>
    </row>
    <row r="866" spans="1:9" x14ac:dyDescent="0.2">
      <c r="A866">
        <v>2006</v>
      </c>
      <c r="B866" t="s">
        <v>210</v>
      </c>
      <c r="C866" t="s">
        <v>192</v>
      </c>
      <c r="D866">
        <v>879128</v>
      </c>
      <c r="E866">
        <v>796584.782214156</v>
      </c>
      <c r="F866">
        <v>0</v>
      </c>
      <c r="G866">
        <v>43.566243194192367</v>
      </c>
      <c r="H866">
        <v>796628.34845735016</v>
      </c>
      <c r="I866">
        <f t="shared" si="19"/>
        <v>0</v>
      </c>
    </row>
    <row r="867" spans="1:9" x14ac:dyDescent="0.2">
      <c r="A867">
        <v>2006</v>
      </c>
      <c r="B867" t="s">
        <v>211</v>
      </c>
      <c r="C867" t="s">
        <v>192</v>
      </c>
      <c r="D867">
        <v>27628</v>
      </c>
      <c r="E867">
        <v>20529.14700544464</v>
      </c>
      <c r="F867">
        <v>0</v>
      </c>
      <c r="G867">
        <v>0</v>
      </c>
      <c r="H867">
        <v>20529.14700544464</v>
      </c>
      <c r="I867">
        <f t="shared" si="19"/>
        <v>0</v>
      </c>
    </row>
    <row r="868" spans="1:9" x14ac:dyDescent="0.2">
      <c r="A868">
        <v>2006</v>
      </c>
      <c r="B868" t="s">
        <v>212</v>
      </c>
      <c r="C868" t="s">
        <v>193</v>
      </c>
      <c r="D868">
        <v>131958</v>
      </c>
      <c r="E868">
        <v>72350.780399274037</v>
      </c>
      <c r="F868">
        <v>26424.528130671501</v>
      </c>
      <c r="G868">
        <v>0.99818511796733211</v>
      </c>
      <c r="H868">
        <v>98776.306715063503</v>
      </c>
      <c r="I868">
        <f t="shared" si="19"/>
        <v>0</v>
      </c>
    </row>
    <row r="869" spans="1:9" x14ac:dyDescent="0.2">
      <c r="A869">
        <v>2006</v>
      </c>
      <c r="B869" t="s">
        <v>213</v>
      </c>
      <c r="C869" t="s">
        <v>194</v>
      </c>
      <c r="D869">
        <v>160088</v>
      </c>
      <c r="E869">
        <v>253563.62976406529</v>
      </c>
      <c r="F869">
        <v>0</v>
      </c>
      <c r="G869">
        <v>0</v>
      </c>
      <c r="H869">
        <v>253563.62976406529</v>
      </c>
      <c r="I869">
        <f t="shared" si="19"/>
        <v>0</v>
      </c>
    </row>
    <row r="870" spans="1:9" x14ac:dyDescent="0.2">
      <c r="A870">
        <v>2006</v>
      </c>
      <c r="B870" t="s">
        <v>214</v>
      </c>
      <c r="C870" t="s">
        <v>191</v>
      </c>
      <c r="D870">
        <v>18442</v>
      </c>
      <c r="E870">
        <v>16875.299455535391</v>
      </c>
      <c r="F870">
        <v>805.05444646097999</v>
      </c>
      <c r="G870">
        <v>0</v>
      </c>
      <c r="H870">
        <v>17680.353901996368</v>
      </c>
      <c r="I870">
        <f t="shared" si="19"/>
        <v>0</v>
      </c>
    </row>
    <row r="871" spans="1:9" x14ac:dyDescent="0.2">
      <c r="A871">
        <v>2006</v>
      </c>
      <c r="B871" t="s">
        <v>215</v>
      </c>
      <c r="C871" t="s">
        <v>192</v>
      </c>
      <c r="D871">
        <v>774062</v>
      </c>
      <c r="E871">
        <v>798572.94918330305</v>
      </c>
      <c r="F871">
        <v>0</v>
      </c>
      <c r="G871">
        <v>26.50635208711434</v>
      </c>
      <c r="H871">
        <v>798599.45553539018</v>
      </c>
      <c r="I871">
        <f t="shared" si="19"/>
        <v>0</v>
      </c>
    </row>
    <row r="872" spans="1:9" x14ac:dyDescent="0.2">
      <c r="A872">
        <v>2006</v>
      </c>
      <c r="B872" t="s">
        <v>216</v>
      </c>
      <c r="C872" t="s">
        <v>192</v>
      </c>
      <c r="D872">
        <v>146045</v>
      </c>
      <c r="E872">
        <v>112003.8112522686</v>
      </c>
      <c r="F872">
        <v>0</v>
      </c>
      <c r="G872">
        <v>0.96188747731397461</v>
      </c>
      <c r="H872">
        <v>112004.7731397459</v>
      </c>
      <c r="I872">
        <f t="shared" si="19"/>
        <v>0</v>
      </c>
    </row>
    <row r="873" spans="1:9" x14ac:dyDescent="0.2">
      <c r="A873">
        <v>2006</v>
      </c>
      <c r="B873" t="s">
        <v>217</v>
      </c>
      <c r="C873" t="s">
        <v>193</v>
      </c>
      <c r="D873">
        <v>63449</v>
      </c>
      <c r="E873">
        <v>51403.330308529941</v>
      </c>
      <c r="F873">
        <v>0</v>
      </c>
      <c r="G873">
        <v>0</v>
      </c>
      <c r="H873">
        <v>51403.330308529941</v>
      </c>
      <c r="I873">
        <f t="shared" si="19"/>
        <v>0</v>
      </c>
    </row>
    <row r="874" spans="1:9" x14ac:dyDescent="0.2">
      <c r="A874">
        <v>2006</v>
      </c>
      <c r="B874" t="s">
        <v>218</v>
      </c>
      <c r="C874" t="s">
        <v>191</v>
      </c>
      <c r="D874">
        <v>34769</v>
      </c>
      <c r="E874">
        <v>22824.201451905621</v>
      </c>
      <c r="F874">
        <v>523.72958257713242</v>
      </c>
      <c r="G874">
        <v>162.7586206896552</v>
      </c>
      <c r="H874">
        <v>23510.689655172409</v>
      </c>
      <c r="I874">
        <f t="shared" si="19"/>
        <v>0</v>
      </c>
    </row>
    <row r="875" spans="1:9" x14ac:dyDescent="0.2">
      <c r="A875">
        <v>2006</v>
      </c>
      <c r="B875" t="s">
        <v>219</v>
      </c>
      <c r="C875" t="s">
        <v>194</v>
      </c>
      <c r="D875">
        <v>9798609</v>
      </c>
      <c r="E875">
        <v>10410052.83121597</v>
      </c>
      <c r="F875">
        <v>0</v>
      </c>
      <c r="G875">
        <v>488406.66061705991</v>
      </c>
      <c r="H875">
        <v>10898459.491833029</v>
      </c>
      <c r="I875">
        <f t="shared" si="19"/>
        <v>0</v>
      </c>
    </row>
    <row r="876" spans="1:9" x14ac:dyDescent="0.2">
      <c r="A876">
        <v>2006</v>
      </c>
      <c r="B876" t="s">
        <v>220</v>
      </c>
      <c r="C876" t="s">
        <v>192</v>
      </c>
      <c r="D876">
        <v>141693</v>
      </c>
      <c r="E876">
        <v>145917.57713248639</v>
      </c>
      <c r="F876">
        <v>0</v>
      </c>
      <c r="G876">
        <v>0</v>
      </c>
      <c r="H876">
        <v>145917.57713248639</v>
      </c>
      <c r="I876">
        <f t="shared" si="19"/>
        <v>0</v>
      </c>
    </row>
    <row r="877" spans="1:9" x14ac:dyDescent="0.2">
      <c r="A877">
        <v>2006</v>
      </c>
      <c r="B877" t="s">
        <v>221</v>
      </c>
      <c r="C877" t="s">
        <v>190</v>
      </c>
      <c r="D877">
        <v>246969</v>
      </c>
      <c r="E877">
        <v>220542.42286751361</v>
      </c>
      <c r="F877">
        <v>0</v>
      </c>
      <c r="G877">
        <v>0</v>
      </c>
      <c r="H877">
        <v>220542.42286751361</v>
      </c>
      <c r="I877">
        <f t="shared" si="19"/>
        <v>0</v>
      </c>
    </row>
    <row r="878" spans="1:9" x14ac:dyDescent="0.2">
      <c r="A878">
        <v>2006</v>
      </c>
      <c r="B878" t="s">
        <v>222</v>
      </c>
      <c r="C878" t="s">
        <v>191</v>
      </c>
      <c r="D878">
        <v>18150</v>
      </c>
      <c r="E878">
        <v>14899.700544464609</v>
      </c>
      <c r="F878">
        <v>0</v>
      </c>
      <c r="G878">
        <v>0</v>
      </c>
      <c r="H878">
        <v>14899.700544464609</v>
      </c>
      <c r="I878">
        <f t="shared" si="19"/>
        <v>0</v>
      </c>
    </row>
    <row r="879" spans="1:9" x14ac:dyDescent="0.2">
      <c r="A879">
        <v>2006</v>
      </c>
      <c r="B879" t="s">
        <v>223</v>
      </c>
      <c r="C879" t="s">
        <v>193</v>
      </c>
      <c r="D879">
        <v>87802</v>
      </c>
      <c r="E879">
        <v>74541.15245009074</v>
      </c>
      <c r="F879">
        <v>0</v>
      </c>
      <c r="G879">
        <v>0</v>
      </c>
      <c r="H879">
        <v>74541.15245009074</v>
      </c>
      <c r="I879">
        <f t="shared" si="19"/>
        <v>0</v>
      </c>
    </row>
    <row r="880" spans="1:9" x14ac:dyDescent="0.2">
      <c r="A880">
        <v>2006</v>
      </c>
      <c r="B880" t="s">
        <v>224</v>
      </c>
      <c r="C880" t="s">
        <v>192</v>
      </c>
      <c r="D880">
        <v>243072</v>
      </c>
      <c r="E880">
        <v>252625.16333938291</v>
      </c>
      <c r="F880">
        <v>0</v>
      </c>
      <c r="G880">
        <v>3468.3484573502719</v>
      </c>
      <c r="H880">
        <v>256093.51179673319</v>
      </c>
      <c r="I880">
        <f t="shared" si="19"/>
        <v>0</v>
      </c>
    </row>
    <row r="881" spans="1:9" x14ac:dyDescent="0.2">
      <c r="A881">
        <v>2006</v>
      </c>
      <c r="B881" t="s">
        <v>225</v>
      </c>
      <c r="C881" t="s">
        <v>191</v>
      </c>
      <c r="D881">
        <v>9614</v>
      </c>
      <c r="E881">
        <v>0</v>
      </c>
      <c r="F881">
        <v>6185.099818511796</v>
      </c>
      <c r="G881">
        <v>0</v>
      </c>
      <c r="H881">
        <v>6185.099818511796</v>
      </c>
      <c r="I881">
        <f t="shared" si="19"/>
        <v>0</v>
      </c>
    </row>
    <row r="882" spans="1:9" x14ac:dyDescent="0.2">
      <c r="A882">
        <v>2006</v>
      </c>
      <c r="B882" t="s">
        <v>226</v>
      </c>
      <c r="C882" t="s">
        <v>191</v>
      </c>
      <c r="D882">
        <v>13975</v>
      </c>
      <c r="E882">
        <v>35170.626134301267</v>
      </c>
      <c r="F882">
        <v>1129.718693284937</v>
      </c>
      <c r="G882">
        <v>0</v>
      </c>
      <c r="H882">
        <v>36300.344827586203</v>
      </c>
      <c r="I882">
        <f t="shared" si="19"/>
        <v>0</v>
      </c>
    </row>
    <row r="883" spans="1:9" x14ac:dyDescent="0.2">
      <c r="A883">
        <v>2006</v>
      </c>
      <c r="B883" t="s">
        <v>227</v>
      </c>
      <c r="C883" t="s">
        <v>193</v>
      </c>
      <c r="D883">
        <v>406935</v>
      </c>
      <c r="E883">
        <v>406616.1070780399</v>
      </c>
      <c r="F883">
        <v>0</v>
      </c>
      <c r="G883">
        <v>2.5136116152450092</v>
      </c>
      <c r="H883">
        <v>406618.62068965507</v>
      </c>
      <c r="I883">
        <f t="shared" si="19"/>
        <v>0</v>
      </c>
    </row>
    <row r="884" spans="1:9" x14ac:dyDescent="0.2">
      <c r="A884">
        <v>2006</v>
      </c>
      <c r="B884" t="s">
        <v>228</v>
      </c>
      <c r="C884" t="s">
        <v>190</v>
      </c>
      <c r="D884">
        <v>131330</v>
      </c>
      <c r="E884">
        <v>159740.40834845731</v>
      </c>
      <c r="F884">
        <v>0</v>
      </c>
      <c r="G884">
        <v>26.769509981851179</v>
      </c>
      <c r="H884">
        <v>159767.17785843919</v>
      </c>
      <c r="I884">
        <f t="shared" si="19"/>
        <v>0</v>
      </c>
    </row>
    <row r="885" spans="1:9" x14ac:dyDescent="0.2">
      <c r="A885">
        <v>2006</v>
      </c>
      <c r="B885" t="s">
        <v>229</v>
      </c>
      <c r="C885" t="s">
        <v>191</v>
      </c>
      <c r="D885">
        <v>98068</v>
      </c>
      <c r="E885">
        <v>60656.651542649728</v>
      </c>
      <c r="F885">
        <v>17172.931034482761</v>
      </c>
      <c r="G885">
        <v>1.6061705989110711</v>
      </c>
      <c r="H885">
        <v>77831.188747731401</v>
      </c>
      <c r="I885">
        <f t="shared" si="19"/>
        <v>0</v>
      </c>
    </row>
    <row r="886" spans="1:9" x14ac:dyDescent="0.2">
      <c r="A886">
        <v>2006</v>
      </c>
      <c r="B886" t="s">
        <v>230</v>
      </c>
      <c r="C886" t="s">
        <v>194</v>
      </c>
      <c r="D886">
        <v>2956334</v>
      </c>
      <c r="E886">
        <v>3504768.6206896552</v>
      </c>
      <c r="F886">
        <v>0</v>
      </c>
      <c r="G886">
        <v>46311.188747731387</v>
      </c>
      <c r="H886">
        <v>3551079.8094373862</v>
      </c>
      <c r="I886">
        <f t="shared" si="19"/>
        <v>0</v>
      </c>
    </row>
    <row r="887" spans="1:9" x14ac:dyDescent="0.2">
      <c r="A887">
        <v>2006</v>
      </c>
      <c r="B887" t="s">
        <v>231</v>
      </c>
      <c r="C887" t="s">
        <v>192</v>
      </c>
      <c r="D887">
        <v>317437</v>
      </c>
      <c r="E887">
        <v>281987.53176043561</v>
      </c>
      <c r="F887">
        <v>22072.332123411979</v>
      </c>
      <c r="G887">
        <v>0</v>
      </c>
      <c r="H887">
        <v>304059.86388384749</v>
      </c>
      <c r="I887">
        <f t="shared" si="19"/>
        <v>0</v>
      </c>
    </row>
    <row r="888" spans="1:9" x14ac:dyDescent="0.2">
      <c r="A888">
        <v>2006</v>
      </c>
      <c r="B888" t="s">
        <v>232</v>
      </c>
      <c r="C888" t="s">
        <v>191</v>
      </c>
      <c r="D888">
        <v>20785</v>
      </c>
      <c r="E888">
        <v>125.1996370235935</v>
      </c>
      <c r="F888">
        <v>22365.272232304898</v>
      </c>
      <c r="G888">
        <v>0</v>
      </c>
      <c r="H888">
        <v>22490.471869328489</v>
      </c>
      <c r="I888">
        <f t="shared" si="19"/>
        <v>0</v>
      </c>
    </row>
    <row r="889" spans="1:9" x14ac:dyDescent="0.2">
      <c r="A889">
        <v>2006</v>
      </c>
      <c r="B889" t="s">
        <v>233</v>
      </c>
      <c r="C889" t="s">
        <v>194</v>
      </c>
      <c r="D889">
        <v>1975913</v>
      </c>
      <c r="E889">
        <v>2291823.3575317599</v>
      </c>
      <c r="F889">
        <v>3355.235934664247</v>
      </c>
      <c r="G889">
        <v>142.10526315789471</v>
      </c>
      <c r="H889">
        <v>2295320.6987295821</v>
      </c>
      <c r="I889">
        <f t="shared" si="19"/>
        <v>0</v>
      </c>
    </row>
    <row r="890" spans="1:9" x14ac:dyDescent="0.2">
      <c r="A890">
        <v>2006</v>
      </c>
      <c r="B890" t="s">
        <v>234</v>
      </c>
      <c r="C890" t="s">
        <v>192</v>
      </c>
      <c r="D890">
        <v>1365214</v>
      </c>
      <c r="E890">
        <v>1283143.248638839</v>
      </c>
      <c r="F890">
        <v>172948.23049001809</v>
      </c>
      <c r="G890">
        <v>85.626134301270412</v>
      </c>
      <c r="H890">
        <v>1456177.105263158</v>
      </c>
      <c r="I890">
        <f t="shared" si="19"/>
        <v>0</v>
      </c>
    </row>
    <row r="891" spans="1:9" x14ac:dyDescent="0.2">
      <c r="A891">
        <v>2006</v>
      </c>
      <c r="B891" t="s">
        <v>235</v>
      </c>
      <c r="C891" t="s">
        <v>193</v>
      </c>
      <c r="D891">
        <v>55025</v>
      </c>
      <c r="E891">
        <v>53942.359346642457</v>
      </c>
      <c r="F891">
        <v>0</v>
      </c>
      <c r="G891">
        <v>0</v>
      </c>
      <c r="H891">
        <v>53942.359346642457</v>
      </c>
      <c r="I891">
        <f t="shared" si="19"/>
        <v>0</v>
      </c>
    </row>
    <row r="892" spans="1:9" x14ac:dyDescent="0.2">
      <c r="A892">
        <v>2006</v>
      </c>
      <c r="B892" t="s">
        <v>236</v>
      </c>
      <c r="C892" t="s">
        <v>194</v>
      </c>
      <c r="D892">
        <v>1959715</v>
      </c>
      <c r="E892">
        <v>2080077.5680580761</v>
      </c>
      <c r="F892">
        <v>6797.3321234119776</v>
      </c>
      <c r="G892">
        <v>7433.4936479128864</v>
      </c>
      <c r="H892">
        <v>2094308.3938294009</v>
      </c>
      <c r="I892">
        <f t="shared" si="19"/>
        <v>0</v>
      </c>
    </row>
    <row r="893" spans="1:9" x14ac:dyDescent="0.2">
      <c r="A893">
        <v>2006</v>
      </c>
      <c r="B893" t="s">
        <v>237</v>
      </c>
      <c r="C893" t="s">
        <v>194</v>
      </c>
      <c r="D893">
        <v>2976492</v>
      </c>
      <c r="E893">
        <v>3601685.9709618869</v>
      </c>
      <c r="F893">
        <v>0</v>
      </c>
      <c r="G893">
        <v>304.5372050816697</v>
      </c>
      <c r="H893">
        <v>3601990.5081669688</v>
      </c>
      <c r="I893">
        <f t="shared" si="19"/>
        <v>0</v>
      </c>
    </row>
    <row r="894" spans="1:9" x14ac:dyDescent="0.2">
      <c r="A894">
        <v>2006</v>
      </c>
      <c r="B894" t="s">
        <v>238</v>
      </c>
      <c r="C894" t="s">
        <v>190</v>
      </c>
      <c r="D894">
        <v>781295</v>
      </c>
      <c r="E894">
        <v>631192.2141560798</v>
      </c>
      <c r="F894">
        <v>0</v>
      </c>
      <c r="G894">
        <v>59.854809437386557</v>
      </c>
      <c r="H894">
        <v>631252.06896551722</v>
      </c>
      <c r="I894">
        <f t="shared" si="19"/>
        <v>0</v>
      </c>
    </row>
    <row r="895" spans="1:9" x14ac:dyDescent="0.2">
      <c r="A895">
        <v>2006</v>
      </c>
      <c r="B895" t="s">
        <v>239</v>
      </c>
      <c r="C895" t="s">
        <v>192</v>
      </c>
      <c r="D895">
        <v>656247</v>
      </c>
      <c r="E895">
        <v>712429.90925589832</v>
      </c>
      <c r="F895">
        <v>569.50998185117965</v>
      </c>
      <c r="G895">
        <v>1248.4482758620691</v>
      </c>
      <c r="H895">
        <v>714247.86751361156</v>
      </c>
      <c r="I895">
        <f t="shared" si="19"/>
        <v>0</v>
      </c>
    </row>
    <row r="896" spans="1:9" x14ac:dyDescent="0.2">
      <c r="A896">
        <v>2006</v>
      </c>
      <c r="B896" t="s">
        <v>240</v>
      </c>
      <c r="C896" t="s">
        <v>193</v>
      </c>
      <c r="D896">
        <v>260873</v>
      </c>
      <c r="E896">
        <v>249019.74591651541</v>
      </c>
      <c r="F896">
        <v>0</v>
      </c>
      <c r="G896">
        <v>0</v>
      </c>
      <c r="H896">
        <v>249019.74591651541</v>
      </c>
      <c r="I896">
        <f t="shared" si="19"/>
        <v>0</v>
      </c>
    </row>
    <row r="897" spans="1:9" x14ac:dyDescent="0.2">
      <c r="A897">
        <v>2006</v>
      </c>
      <c r="B897" t="s">
        <v>241</v>
      </c>
      <c r="C897" t="s">
        <v>190</v>
      </c>
      <c r="D897">
        <v>699347</v>
      </c>
      <c r="E897">
        <v>655664.96370235935</v>
      </c>
      <c r="F897">
        <v>0</v>
      </c>
      <c r="G897">
        <v>3.2758620689655169</v>
      </c>
      <c r="H897">
        <v>655668.23956442834</v>
      </c>
      <c r="I897">
        <f t="shared" si="19"/>
        <v>0</v>
      </c>
    </row>
    <row r="898" spans="1:9" x14ac:dyDescent="0.2">
      <c r="A898">
        <v>2006</v>
      </c>
      <c r="B898" t="s">
        <v>242</v>
      </c>
      <c r="C898" t="s">
        <v>193</v>
      </c>
      <c r="D898">
        <v>412271</v>
      </c>
      <c r="E898">
        <v>401182.41379310342</v>
      </c>
      <c r="F898">
        <v>0</v>
      </c>
      <c r="G898">
        <v>0.925589836660617</v>
      </c>
      <c r="H898">
        <v>401183.33938294009</v>
      </c>
      <c r="I898">
        <f t="shared" si="19"/>
        <v>0</v>
      </c>
    </row>
    <row r="899" spans="1:9" x14ac:dyDescent="0.2">
      <c r="A899">
        <v>2006</v>
      </c>
      <c r="B899" t="s">
        <v>243</v>
      </c>
      <c r="C899" t="s">
        <v>190</v>
      </c>
      <c r="D899">
        <v>1706676</v>
      </c>
      <c r="E899">
        <v>1366298.7840290379</v>
      </c>
      <c r="F899">
        <v>0</v>
      </c>
      <c r="G899">
        <v>259.69147005444643</v>
      </c>
      <c r="H899">
        <v>1366558.4754990919</v>
      </c>
      <c r="I899">
        <f t="shared" ref="I899:I913" si="20">SUM(E899:G899)-H899</f>
        <v>0</v>
      </c>
    </row>
    <row r="900" spans="1:9" x14ac:dyDescent="0.2">
      <c r="A900">
        <v>2006</v>
      </c>
      <c r="B900" t="s">
        <v>244</v>
      </c>
      <c r="C900" t="s">
        <v>193</v>
      </c>
      <c r="D900">
        <v>255107</v>
      </c>
      <c r="E900">
        <v>200544.67332123409</v>
      </c>
      <c r="F900">
        <v>0</v>
      </c>
      <c r="G900">
        <v>8.7931034482758612</v>
      </c>
      <c r="H900">
        <v>200553.46642468241</v>
      </c>
      <c r="I900">
        <f t="shared" si="20"/>
        <v>0</v>
      </c>
    </row>
    <row r="901" spans="1:9" x14ac:dyDescent="0.2">
      <c r="A901">
        <v>2006</v>
      </c>
      <c r="B901" t="s">
        <v>245</v>
      </c>
      <c r="C901" t="s">
        <v>192</v>
      </c>
      <c r="D901">
        <v>174747</v>
      </c>
      <c r="E901">
        <v>170516.41560798549</v>
      </c>
      <c r="F901">
        <v>0</v>
      </c>
      <c r="G901">
        <v>0</v>
      </c>
      <c r="H901">
        <v>170516.41560798549</v>
      </c>
      <c r="I901">
        <f t="shared" si="20"/>
        <v>0</v>
      </c>
    </row>
    <row r="902" spans="1:9" x14ac:dyDescent="0.2">
      <c r="A902">
        <v>2006</v>
      </c>
      <c r="B902" t="s">
        <v>246</v>
      </c>
      <c r="C902" t="s">
        <v>191</v>
      </c>
      <c r="D902">
        <v>3427</v>
      </c>
      <c r="E902">
        <v>3140.68058076225</v>
      </c>
      <c r="F902">
        <v>93.402903811252273</v>
      </c>
      <c r="G902">
        <v>0</v>
      </c>
      <c r="H902">
        <v>3234.083484573503</v>
      </c>
      <c r="I902">
        <f t="shared" si="20"/>
        <v>0</v>
      </c>
    </row>
    <row r="903" spans="1:9" x14ac:dyDescent="0.2">
      <c r="A903">
        <v>2006</v>
      </c>
      <c r="B903" t="s">
        <v>247</v>
      </c>
      <c r="C903" t="s">
        <v>191</v>
      </c>
      <c r="D903">
        <v>44918</v>
      </c>
      <c r="E903">
        <v>31258.647912885659</v>
      </c>
      <c r="F903">
        <v>1732.495462794918</v>
      </c>
      <c r="G903">
        <v>0</v>
      </c>
      <c r="H903">
        <v>32991.143375680578</v>
      </c>
      <c r="I903">
        <f t="shared" si="20"/>
        <v>0</v>
      </c>
    </row>
    <row r="904" spans="1:9" x14ac:dyDescent="0.2">
      <c r="A904">
        <v>2006</v>
      </c>
      <c r="B904" t="s">
        <v>248</v>
      </c>
      <c r="C904" t="s">
        <v>190</v>
      </c>
      <c r="D904">
        <v>410964</v>
      </c>
      <c r="E904">
        <v>422560.60798548092</v>
      </c>
      <c r="F904">
        <v>0</v>
      </c>
      <c r="G904">
        <v>0</v>
      </c>
      <c r="H904">
        <v>422560.60798548092</v>
      </c>
      <c r="I904">
        <f t="shared" si="20"/>
        <v>0</v>
      </c>
    </row>
    <row r="905" spans="1:9" x14ac:dyDescent="0.2">
      <c r="A905">
        <v>2006</v>
      </c>
      <c r="B905" t="s">
        <v>249</v>
      </c>
      <c r="C905" t="s">
        <v>190</v>
      </c>
      <c r="D905">
        <v>469751</v>
      </c>
      <c r="E905">
        <v>452868.21234119782</v>
      </c>
      <c r="F905">
        <v>0</v>
      </c>
      <c r="G905">
        <v>0</v>
      </c>
      <c r="H905">
        <v>452868.21234119782</v>
      </c>
      <c r="I905">
        <f t="shared" si="20"/>
        <v>0</v>
      </c>
    </row>
    <row r="906" spans="1:9" x14ac:dyDescent="0.2">
      <c r="A906">
        <v>2006</v>
      </c>
      <c r="B906" t="s">
        <v>250</v>
      </c>
      <c r="C906" t="s">
        <v>192</v>
      </c>
      <c r="D906">
        <v>500780</v>
      </c>
      <c r="E906">
        <v>344056.388384755</v>
      </c>
      <c r="F906">
        <v>151.63339382940109</v>
      </c>
      <c r="G906">
        <v>202897.94918330311</v>
      </c>
      <c r="H906">
        <v>547105.97096188751</v>
      </c>
      <c r="I906">
        <f t="shared" si="20"/>
        <v>0</v>
      </c>
    </row>
    <row r="907" spans="1:9" x14ac:dyDescent="0.2">
      <c r="A907">
        <v>2006</v>
      </c>
      <c r="B907" t="s">
        <v>251</v>
      </c>
      <c r="C907" t="s">
        <v>192</v>
      </c>
      <c r="D907">
        <v>61000</v>
      </c>
      <c r="E907">
        <v>49590.417422867511</v>
      </c>
      <c r="F907">
        <v>0</v>
      </c>
      <c r="G907">
        <v>0</v>
      </c>
      <c r="H907">
        <v>49590.417422867511</v>
      </c>
      <c r="I907">
        <f t="shared" si="20"/>
        <v>0</v>
      </c>
    </row>
    <row r="908" spans="1:9" x14ac:dyDescent="0.2">
      <c r="A908">
        <v>2006</v>
      </c>
      <c r="B908" t="s">
        <v>252</v>
      </c>
      <c r="C908" t="s">
        <v>191</v>
      </c>
      <c r="D908">
        <v>13806</v>
      </c>
      <c r="E908">
        <v>7595.7622504537203</v>
      </c>
      <c r="F908">
        <v>0</v>
      </c>
      <c r="G908">
        <v>0</v>
      </c>
      <c r="H908">
        <v>7595.7622504537203</v>
      </c>
      <c r="I908">
        <f t="shared" si="20"/>
        <v>0</v>
      </c>
    </row>
    <row r="909" spans="1:9" x14ac:dyDescent="0.2">
      <c r="A909">
        <v>2006</v>
      </c>
      <c r="B909" t="s">
        <v>253</v>
      </c>
      <c r="C909" t="s">
        <v>192</v>
      </c>
      <c r="D909">
        <v>412239</v>
      </c>
      <c r="E909">
        <v>392095.29945553542</v>
      </c>
      <c r="F909">
        <v>103.1760435571688</v>
      </c>
      <c r="G909">
        <v>10013.629764065339</v>
      </c>
      <c r="H909">
        <v>402212.10526315792</v>
      </c>
      <c r="I909">
        <f t="shared" si="20"/>
        <v>0</v>
      </c>
    </row>
    <row r="910" spans="1:9" x14ac:dyDescent="0.2">
      <c r="A910">
        <v>2006</v>
      </c>
      <c r="B910" t="s">
        <v>254</v>
      </c>
      <c r="C910" t="s">
        <v>191</v>
      </c>
      <c r="D910">
        <v>56506</v>
      </c>
      <c r="E910">
        <v>44489.201451905617</v>
      </c>
      <c r="F910">
        <v>0</v>
      </c>
      <c r="G910">
        <v>8.5208711433756807</v>
      </c>
      <c r="H910">
        <v>44497.722323048998</v>
      </c>
      <c r="I910">
        <f t="shared" si="20"/>
        <v>0</v>
      </c>
    </row>
    <row r="911" spans="1:9" x14ac:dyDescent="0.2">
      <c r="A911">
        <v>2006</v>
      </c>
      <c r="B911" t="s">
        <v>255</v>
      </c>
      <c r="C911" t="s">
        <v>194</v>
      </c>
      <c r="D911">
        <v>799049</v>
      </c>
      <c r="E911">
        <v>935092.05989110691</v>
      </c>
      <c r="F911">
        <v>0</v>
      </c>
      <c r="G911">
        <v>0</v>
      </c>
      <c r="H911">
        <v>935092.05989110691</v>
      </c>
      <c r="I911">
        <f t="shared" si="20"/>
        <v>0</v>
      </c>
    </row>
    <row r="912" spans="1:9" x14ac:dyDescent="0.2">
      <c r="A912">
        <v>2006</v>
      </c>
      <c r="B912" t="s">
        <v>256</v>
      </c>
      <c r="C912" t="s">
        <v>192</v>
      </c>
      <c r="D912">
        <v>189078</v>
      </c>
      <c r="E912">
        <v>189078.1397459165</v>
      </c>
      <c r="F912">
        <v>1481.851179673321</v>
      </c>
      <c r="G912">
        <v>0</v>
      </c>
      <c r="H912">
        <v>190559.99092558981</v>
      </c>
      <c r="I912">
        <f t="shared" si="20"/>
        <v>0</v>
      </c>
    </row>
    <row r="913" spans="1:9" x14ac:dyDescent="0.2">
      <c r="A913">
        <v>2006</v>
      </c>
      <c r="B913" t="s">
        <v>257</v>
      </c>
      <c r="C913" t="s">
        <v>192</v>
      </c>
      <c r="D913">
        <v>68464</v>
      </c>
      <c r="E913">
        <v>126723.4210526316</v>
      </c>
      <c r="F913">
        <v>0</v>
      </c>
      <c r="G913">
        <v>0</v>
      </c>
      <c r="H913">
        <v>126723.4210526316</v>
      </c>
      <c r="I913">
        <f t="shared" si="20"/>
        <v>0</v>
      </c>
    </row>
    <row r="914" spans="1:9" x14ac:dyDescent="0.2">
      <c r="A914">
        <v>2005</v>
      </c>
      <c r="B914" t="s">
        <v>201</v>
      </c>
      <c r="C914" t="s">
        <v>190</v>
      </c>
      <c r="D914">
        <v>1462736</v>
      </c>
      <c r="E914">
        <v>1505919.4555353899</v>
      </c>
      <c r="F914">
        <v>0</v>
      </c>
      <c r="G914">
        <v>1668.1760435571689</v>
      </c>
      <c r="H914">
        <v>1507587.631578947</v>
      </c>
    </row>
    <row r="915" spans="1:9" x14ac:dyDescent="0.2">
      <c r="A915">
        <v>2005</v>
      </c>
      <c r="B915" t="s">
        <v>202</v>
      </c>
      <c r="C915" t="s">
        <v>191</v>
      </c>
      <c r="D915">
        <v>1237</v>
      </c>
      <c r="E915">
        <v>1734.5735027223229</v>
      </c>
      <c r="F915">
        <v>517.42286751361166</v>
      </c>
      <c r="G915">
        <v>0</v>
      </c>
      <c r="H915">
        <v>2251.996370235935</v>
      </c>
    </row>
    <row r="916" spans="1:9" x14ac:dyDescent="0.2">
      <c r="A916">
        <v>2005</v>
      </c>
      <c r="B916" t="s">
        <v>203</v>
      </c>
      <c r="C916" t="s">
        <v>191</v>
      </c>
      <c r="D916">
        <v>37434</v>
      </c>
      <c r="E916">
        <v>48684.927404718692</v>
      </c>
      <c r="F916">
        <v>0</v>
      </c>
      <c r="G916">
        <v>1.6696914700544461</v>
      </c>
      <c r="H916">
        <v>48686.597096188743</v>
      </c>
    </row>
    <row r="917" spans="1:9" x14ac:dyDescent="0.2">
      <c r="A917">
        <v>2005</v>
      </c>
      <c r="B917" t="s">
        <v>204</v>
      </c>
      <c r="C917" t="s">
        <v>192</v>
      </c>
      <c r="D917">
        <v>212955</v>
      </c>
      <c r="E917">
        <v>200104.61887477309</v>
      </c>
      <c r="F917">
        <v>0</v>
      </c>
      <c r="G917">
        <v>0</v>
      </c>
      <c r="H917">
        <v>200104.61887477309</v>
      </c>
    </row>
    <row r="918" spans="1:9" x14ac:dyDescent="0.2">
      <c r="A918">
        <v>2005</v>
      </c>
      <c r="B918" t="s">
        <v>205</v>
      </c>
      <c r="C918" t="s">
        <v>191</v>
      </c>
      <c r="D918">
        <v>44348</v>
      </c>
      <c r="E918">
        <v>48271.606170598912</v>
      </c>
      <c r="F918">
        <v>0</v>
      </c>
      <c r="G918">
        <v>0</v>
      </c>
      <c r="H918">
        <v>48271.606170598912</v>
      </c>
    </row>
    <row r="919" spans="1:9" x14ac:dyDescent="0.2">
      <c r="A919">
        <v>2005</v>
      </c>
      <c r="B919" t="s">
        <v>206</v>
      </c>
      <c r="C919" t="s">
        <v>192</v>
      </c>
      <c r="D919">
        <v>20374</v>
      </c>
      <c r="E919">
        <v>21832.640653357528</v>
      </c>
      <c r="F919">
        <v>0</v>
      </c>
      <c r="G919">
        <v>0</v>
      </c>
      <c r="H919">
        <v>21832.640653357528</v>
      </c>
    </row>
    <row r="920" spans="1:9" x14ac:dyDescent="0.2">
      <c r="A920">
        <v>2005</v>
      </c>
      <c r="B920" t="s">
        <v>207</v>
      </c>
      <c r="C920" t="s">
        <v>190</v>
      </c>
      <c r="D920">
        <v>1001216</v>
      </c>
      <c r="E920">
        <v>985959.60980036284</v>
      </c>
      <c r="F920">
        <v>0</v>
      </c>
      <c r="G920">
        <v>112.44101633393829</v>
      </c>
      <c r="H920">
        <v>986072.05081669684</v>
      </c>
    </row>
    <row r="921" spans="1:9" x14ac:dyDescent="0.2">
      <c r="A921">
        <v>2005</v>
      </c>
      <c r="B921" t="s">
        <v>208</v>
      </c>
      <c r="C921" t="s">
        <v>193</v>
      </c>
      <c r="D921">
        <v>28251</v>
      </c>
      <c r="E921">
        <v>5226.1796733212341</v>
      </c>
      <c r="F921">
        <v>14556.2613430127</v>
      </c>
      <c r="G921">
        <v>0</v>
      </c>
      <c r="H921">
        <v>19782.441016333931</v>
      </c>
    </row>
    <row r="922" spans="1:9" x14ac:dyDescent="0.2">
      <c r="A922">
        <v>2005</v>
      </c>
      <c r="B922" t="s">
        <v>209</v>
      </c>
      <c r="C922" t="s">
        <v>191</v>
      </c>
      <c r="D922">
        <v>171739</v>
      </c>
      <c r="E922">
        <v>55704.328493647903</v>
      </c>
      <c r="F922">
        <v>113225.4900181488</v>
      </c>
      <c r="G922">
        <v>0</v>
      </c>
      <c r="H922">
        <v>168929.81851179671</v>
      </c>
    </row>
    <row r="923" spans="1:9" x14ac:dyDescent="0.2">
      <c r="A923">
        <v>2005</v>
      </c>
      <c r="B923" t="s">
        <v>210</v>
      </c>
      <c r="C923" t="s">
        <v>192</v>
      </c>
      <c r="D923">
        <v>866058</v>
      </c>
      <c r="E923">
        <v>792377.77676951</v>
      </c>
      <c r="F923">
        <v>0</v>
      </c>
      <c r="G923">
        <v>58.539019963702358</v>
      </c>
      <c r="H923">
        <v>792436.31578947371</v>
      </c>
    </row>
    <row r="924" spans="1:9" x14ac:dyDescent="0.2">
      <c r="A924">
        <v>2005</v>
      </c>
      <c r="B924" t="s">
        <v>211</v>
      </c>
      <c r="C924" t="s">
        <v>192</v>
      </c>
      <c r="D924">
        <v>27394</v>
      </c>
      <c r="E924">
        <v>21133.094373865701</v>
      </c>
      <c r="F924">
        <v>0</v>
      </c>
      <c r="G924">
        <v>0</v>
      </c>
      <c r="H924">
        <v>21133.094373865701</v>
      </c>
    </row>
    <row r="925" spans="1:9" x14ac:dyDescent="0.2">
      <c r="A925">
        <v>2005</v>
      </c>
      <c r="B925" t="s">
        <v>212</v>
      </c>
      <c r="C925" t="s">
        <v>193</v>
      </c>
      <c r="D925">
        <v>131467</v>
      </c>
      <c r="E925">
        <v>73043.148820326678</v>
      </c>
      <c r="F925">
        <v>26993.312159709621</v>
      </c>
      <c r="G925">
        <v>0</v>
      </c>
      <c r="H925">
        <v>100036.4609800363</v>
      </c>
    </row>
    <row r="926" spans="1:9" x14ac:dyDescent="0.2">
      <c r="A926">
        <v>2005</v>
      </c>
      <c r="B926" t="s">
        <v>213</v>
      </c>
      <c r="C926" t="s">
        <v>194</v>
      </c>
      <c r="D926">
        <v>155793</v>
      </c>
      <c r="E926">
        <v>247727.64065335749</v>
      </c>
      <c r="F926">
        <v>0</v>
      </c>
      <c r="G926">
        <v>0</v>
      </c>
      <c r="H926">
        <v>247727.64065335749</v>
      </c>
    </row>
    <row r="927" spans="1:9" x14ac:dyDescent="0.2">
      <c r="A927">
        <v>2005</v>
      </c>
      <c r="B927" t="s">
        <v>214</v>
      </c>
      <c r="C927" t="s">
        <v>191</v>
      </c>
      <c r="D927">
        <v>18511</v>
      </c>
      <c r="E927">
        <v>18124.872958257711</v>
      </c>
      <c r="F927">
        <v>659.70961887477313</v>
      </c>
      <c r="G927">
        <v>0</v>
      </c>
      <c r="H927">
        <v>18784.582577132489</v>
      </c>
    </row>
    <row r="928" spans="1:9" x14ac:dyDescent="0.2">
      <c r="A928">
        <v>2005</v>
      </c>
      <c r="B928" t="s">
        <v>215</v>
      </c>
      <c r="C928" t="s">
        <v>192</v>
      </c>
      <c r="D928">
        <v>750969</v>
      </c>
      <c r="E928">
        <v>779786.1070780399</v>
      </c>
      <c r="F928">
        <v>0</v>
      </c>
      <c r="G928">
        <v>28.48457350272232</v>
      </c>
      <c r="H928">
        <v>779814.59165154258</v>
      </c>
    </row>
    <row r="929" spans="1:8" x14ac:dyDescent="0.2">
      <c r="A929">
        <v>2005</v>
      </c>
      <c r="B929" t="s">
        <v>216</v>
      </c>
      <c r="C929" t="s">
        <v>192</v>
      </c>
      <c r="D929">
        <v>143607</v>
      </c>
      <c r="E929">
        <v>115569.945553539</v>
      </c>
      <c r="F929">
        <v>0</v>
      </c>
      <c r="G929">
        <v>1.6878402903811249</v>
      </c>
      <c r="H929">
        <v>115571.6333938294</v>
      </c>
    </row>
    <row r="930" spans="1:8" x14ac:dyDescent="0.2">
      <c r="A930">
        <v>2005</v>
      </c>
      <c r="B930" t="s">
        <v>217</v>
      </c>
      <c r="C930" t="s">
        <v>193</v>
      </c>
      <c r="D930">
        <v>62870</v>
      </c>
      <c r="E930">
        <v>45778.33938294011</v>
      </c>
      <c r="F930">
        <v>0</v>
      </c>
      <c r="G930">
        <v>0</v>
      </c>
      <c r="H930">
        <v>45778.33938294011</v>
      </c>
    </row>
    <row r="931" spans="1:8" x14ac:dyDescent="0.2">
      <c r="A931">
        <v>2005</v>
      </c>
      <c r="B931" t="s">
        <v>218</v>
      </c>
      <c r="C931" t="s">
        <v>191</v>
      </c>
      <c r="D931">
        <v>34552</v>
      </c>
      <c r="E931">
        <v>22125.961887477319</v>
      </c>
      <c r="F931">
        <v>289.4736842105263</v>
      </c>
      <c r="G931">
        <v>0</v>
      </c>
      <c r="H931">
        <v>22415.435571687842</v>
      </c>
    </row>
    <row r="932" spans="1:8" x14ac:dyDescent="0.2">
      <c r="A932">
        <v>2005</v>
      </c>
      <c r="B932" t="s">
        <v>219</v>
      </c>
      <c r="C932" t="s">
        <v>194</v>
      </c>
      <c r="D932">
        <v>9816153</v>
      </c>
      <c r="E932">
        <v>12003313.19419238</v>
      </c>
      <c r="F932">
        <v>0</v>
      </c>
      <c r="G932">
        <v>486820.29945553531</v>
      </c>
      <c r="H932">
        <v>12490133.493647911</v>
      </c>
    </row>
    <row r="933" spans="1:8" x14ac:dyDescent="0.2">
      <c r="A933">
        <v>2005</v>
      </c>
      <c r="B933" t="s">
        <v>220</v>
      </c>
      <c r="C933" t="s">
        <v>192</v>
      </c>
      <c r="D933">
        <v>138174</v>
      </c>
      <c r="E933">
        <v>130778.3393829401</v>
      </c>
      <c r="F933">
        <v>0</v>
      </c>
      <c r="G933">
        <v>10.17241379310345</v>
      </c>
      <c r="H933">
        <v>130788.5117967332</v>
      </c>
    </row>
    <row r="934" spans="1:8" x14ac:dyDescent="0.2">
      <c r="A934">
        <v>2005</v>
      </c>
      <c r="B934" t="s">
        <v>221</v>
      </c>
      <c r="C934" t="s">
        <v>190</v>
      </c>
      <c r="D934">
        <v>246688</v>
      </c>
      <c r="E934">
        <v>215195.8711433757</v>
      </c>
      <c r="F934">
        <v>0</v>
      </c>
      <c r="G934">
        <v>0</v>
      </c>
      <c r="H934">
        <v>215195.8711433757</v>
      </c>
    </row>
    <row r="935" spans="1:8" x14ac:dyDescent="0.2">
      <c r="A935">
        <v>2005</v>
      </c>
      <c r="B935" t="s">
        <v>222</v>
      </c>
      <c r="C935" t="s">
        <v>191</v>
      </c>
      <c r="D935">
        <v>17965</v>
      </c>
      <c r="E935">
        <v>14126.60617059891</v>
      </c>
      <c r="F935">
        <v>0</v>
      </c>
      <c r="G935">
        <v>3.2395644283121592</v>
      </c>
      <c r="H935">
        <v>14129.84573502722</v>
      </c>
    </row>
    <row r="936" spans="1:8" x14ac:dyDescent="0.2">
      <c r="A936">
        <v>2005</v>
      </c>
      <c r="B936" t="s">
        <v>223</v>
      </c>
      <c r="C936" t="s">
        <v>193</v>
      </c>
      <c r="D936">
        <v>88129</v>
      </c>
      <c r="E936">
        <v>66306.488203266781</v>
      </c>
      <c r="F936">
        <v>0</v>
      </c>
      <c r="G936">
        <v>0</v>
      </c>
      <c r="H936">
        <v>66306.488203266781</v>
      </c>
    </row>
    <row r="937" spans="1:8" x14ac:dyDescent="0.2">
      <c r="A937">
        <v>2005</v>
      </c>
      <c r="B937" t="s">
        <v>224</v>
      </c>
      <c r="C937" t="s">
        <v>192</v>
      </c>
      <c r="D937">
        <v>238069</v>
      </c>
      <c r="E937">
        <v>263753.51179673319</v>
      </c>
      <c r="F937">
        <v>16.696914700544461</v>
      </c>
      <c r="G937">
        <v>10384.40108892922</v>
      </c>
      <c r="H937">
        <v>274154.60980036302</v>
      </c>
    </row>
    <row r="938" spans="1:8" x14ac:dyDescent="0.2">
      <c r="A938">
        <v>2005</v>
      </c>
      <c r="B938" t="s">
        <v>225</v>
      </c>
      <c r="C938" t="s">
        <v>191</v>
      </c>
      <c r="D938">
        <v>9595</v>
      </c>
      <c r="E938">
        <v>0</v>
      </c>
      <c r="F938">
        <v>6134.3012704174234</v>
      </c>
      <c r="G938">
        <v>0</v>
      </c>
      <c r="H938">
        <v>6134.3012704174234</v>
      </c>
    </row>
    <row r="939" spans="1:8" x14ac:dyDescent="0.2">
      <c r="A939">
        <v>2005</v>
      </c>
      <c r="B939" t="s">
        <v>226</v>
      </c>
      <c r="C939" t="s">
        <v>191</v>
      </c>
      <c r="D939">
        <v>13763</v>
      </c>
      <c r="E939">
        <v>31072.186932849359</v>
      </c>
      <c r="F939">
        <v>583.43920145190566</v>
      </c>
      <c r="G939">
        <v>0</v>
      </c>
      <c r="H939">
        <v>31655.62613430127</v>
      </c>
    </row>
    <row r="940" spans="1:8" x14ac:dyDescent="0.2">
      <c r="A940">
        <v>2005</v>
      </c>
      <c r="B940" t="s">
        <v>227</v>
      </c>
      <c r="C940" t="s">
        <v>193</v>
      </c>
      <c r="D940">
        <v>409557</v>
      </c>
      <c r="E940">
        <v>425325.09981851169</v>
      </c>
      <c r="F940">
        <v>0</v>
      </c>
      <c r="G940">
        <v>1.6696914700544461</v>
      </c>
      <c r="H940">
        <v>425326.76950998179</v>
      </c>
    </row>
    <row r="941" spans="1:8" x14ac:dyDescent="0.2">
      <c r="A941">
        <v>2005</v>
      </c>
      <c r="B941" t="s">
        <v>228</v>
      </c>
      <c r="C941" t="s">
        <v>190</v>
      </c>
      <c r="D941">
        <v>130472</v>
      </c>
      <c r="E941">
        <v>161848.93829401091</v>
      </c>
      <c r="F941">
        <v>0</v>
      </c>
      <c r="G941">
        <v>0</v>
      </c>
      <c r="H941">
        <v>161848.93829401091</v>
      </c>
    </row>
    <row r="942" spans="1:8" x14ac:dyDescent="0.2">
      <c r="A942">
        <v>2005</v>
      </c>
      <c r="B942" t="s">
        <v>229</v>
      </c>
      <c r="C942" t="s">
        <v>191</v>
      </c>
      <c r="D942">
        <v>97454</v>
      </c>
      <c r="E942">
        <v>61030.58983666062</v>
      </c>
      <c r="F942">
        <v>16545.099818511801</v>
      </c>
      <c r="G942">
        <v>0</v>
      </c>
      <c r="H942">
        <v>77575.68965517242</v>
      </c>
    </row>
    <row r="943" spans="1:8" x14ac:dyDescent="0.2">
      <c r="A943">
        <v>2005</v>
      </c>
      <c r="B943" t="s">
        <v>230</v>
      </c>
      <c r="C943" t="s">
        <v>194</v>
      </c>
      <c r="D943">
        <v>2956847</v>
      </c>
      <c r="E943">
        <v>3893634.43738657</v>
      </c>
      <c r="F943">
        <v>0</v>
      </c>
      <c r="G943">
        <v>20213.23956442831</v>
      </c>
      <c r="H943">
        <v>3913847.6769509981</v>
      </c>
    </row>
    <row r="944" spans="1:8" x14ac:dyDescent="0.2">
      <c r="A944">
        <v>2005</v>
      </c>
      <c r="B944" t="s">
        <v>231</v>
      </c>
      <c r="C944" t="s">
        <v>192</v>
      </c>
      <c r="D944">
        <v>307710</v>
      </c>
      <c r="E944">
        <v>277399.32849364792</v>
      </c>
      <c r="F944">
        <v>22446.306715063522</v>
      </c>
      <c r="G944">
        <v>0</v>
      </c>
      <c r="H944">
        <v>299845.63520871138</v>
      </c>
    </row>
    <row r="945" spans="1:8" x14ac:dyDescent="0.2">
      <c r="A945">
        <v>2005</v>
      </c>
      <c r="B945" t="s">
        <v>232</v>
      </c>
      <c r="C945" t="s">
        <v>191</v>
      </c>
      <c r="D945">
        <v>20880</v>
      </c>
      <c r="E945">
        <v>133.80217785843919</v>
      </c>
      <c r="F945">
        <v>25252.71324863884</v>
      </c>
      <c r="G945">
        <v>0</v>
      </c>
      <c r="H945">
        <v>25386.515426497281</v>
      </c>
    </row>
    <row r="946" spans="1:8" x14ac:dyDescent="0.2">
      <c r="A946">
        <v>2005</v>
      </c>
      <c r="B946" t="s">
        <v>233</v>
      </c>
      <c r="C946" t="s">
        <v>194</v>
      </c>
      <c r="D946">
        <v>1895695</v>
      </c>
      <c r="E946">
        <v>2292114.7912885658</v>
      </c>
      <c r="F946">
        <v>0</v>
      </c>
      <c r="G946">
        <v>173.57531760435569</v>
      </c>
      <c r="H946">
        <v>2292288.3666061698</v>
      </c>
    </row>
    <row r="947" spans="1:8" x14ac:dyDescent="0.2">
      <c r="A947">
        <v>2005</v>
      </c>
      <c r="B947" t="s">
        <v>234</v>
      </c>
      <c r="C947" t="s">
        <v>192</v>
      </c>
      <c r="D947">
        <v>1350523</v>
      </c>
      <c r="E947">
        <v>1331042.8312159709</v>
      </c>
      <c r="F947">
        <v>170316.87840290379</v>
      </c>
      <c r="G947">
        <v>65.490018148820326</v>
      </c>
      <c r="H947">
        <v>1501425.199637024</v>
      </c>
    </row>
    <row r="948" spans="1:8" x14ac:dyDescent="0.2">
      <c r="A948">
        <v>2005</v>
      </c>
      <c r="B948" t="s">
        <v>235</v>
      </c>
      <c r="C948" t="s">
        <v>193</v>
      </c>
      <c r="D948">
        <v>55221</v>
      </c>
      <c r="E948">
        <v>54268.829401088922</v>
      </c>
      <c r="F948">
        <v>0</v>
      </c>
      <c r="G948">
        <v>0</v>
      </c>
      <c r="H948">
        <v>54268.829401088922</v>
      </c>
    </row>
    <row r="949" spans="1:8" x14ac:dyDescent="0.2">
      <c r="A949">
        <v>2005</v>
      </c>
      <c r="B949" t="s">
        <v>236</v>
      </c>
      <c r="C949" t="s">
        <v>194</v>
      </c>
      <c r="D949">
        <v>1921423</v>
      </c>
      <c r="E949">
        <v>2131581.515426497</v>
      </c>
      <c r="F949">
        <v>7154.7549909255886</v>
      </c>
      <c r="G949">
        <v>3590.7803992740469</v>
      </c>
      <c r="H949">
        <v>2142327.0508166971</v>
      </c>
    </row>
    <row r="950" spans="1:8" x14ac:dyDescent="0.2">
      <c r="A950">
        <v>2005</v>
      </c>
      <c r="B950" t="s">
        <v>237</v>
      </c>
      <c r="C950" t="s">
        <v>194</v>
      </c>
      <c r="D950">
        <v>2966783</v>
      </c>
      <c r="E950">
        <v>3794675.490018148</v>
      </c>
      <c r="F950">
        <v>0</v>
      </c>
      <c r="G950">
        <v>276.58802177858439</v>
      </c>
      <c r="H950">
        <v>3794952.0780399269</v>
      </c>
    </row>
    <row r="951" spans="1:8" x14ac:dyDescent="0.2">
      <c r="A951">
        <v>2005</v>
      </c>
      <c r="B951" t="s">
        <v>238</v>
      </c>
      <c r="C951" t="s">
        <v>190</v>
      </c>
      <c r="D951">
        <v>780187</v>
      </c>
      <c r="E951">
        <v>612775.31760435563</v>
      </c>
      <c r="F951">
        <v>0</v>
      </c>
      <c r="G951">
        <v>43.239564428312157</v>
      </c>
      <c r="H951">
        <v>612818.55716878397</v>
      </c>
    </row>
    <row r="952" spans="1:8" x14ac:dyDescent="0.2">
      <c r="A952">
        <v>2005</v>
      </c>
      <c r="B952" t="s">
        <v>239</v>
      </c>
      <c r="C952" t="s">
        <v>192</v>
      </c>
      <c r="D952">
        <v>645059</v>
      </c>
      <c r="E952">
        <v>711803.79310344823</v>
      </c>
      <c r="F952">
        <v>822.68602540834843</v>
      </c>
      <c r="G952">
        <v>3282.0235934664238</v>
      </c>
      <c r="H952">
        <v>715908.50272232294</v>
      </c>
    </row>
    <row r="953" spans="1:8" x14ac:dyDescent="0.2">
      <c r="A953">
        <v>2005</v>
      </c>
      <c r="B953" t="s">
        <v>240</v>
      </c>
      <c r="C953" t="s">
        <v>193</v>
      </c>
      <c r="D953">
        <v>259213</v>
      </c>
      <c r="E953">
        <v>262456.37931034481</v>
      </c>
      <c r="F953">
        <v>0</v>
      </c>
      <c r="G953">
        <v>0</v>
      </c>
      <c r="H953">
        <v>262456.37931034481</v>
      </c>
    </row>
    <row r="954" spans="1:8" x14ac:dyDescent="0.2">
      <c r="A954">
        <v>2005</v>
      </c>
      <c r="B954" t="s">
        <v>241</v>
      </c>
      <c r="C954" t="s">
        <v>190</v>
      </c>
      <c r="D954">
        <v>700350</v>
      </c>
      <c r="E954">
        <v>690511.34301270416</v>
      </c>
      <c r="F954">
        <v>0</v>
      </c>
      <c r="G954">
        <v>2.5136116152450092</v>
      </c>
      <c r="H954">
        <v>690513.85662431945</v>
      </c>
    </row>
    <row r="955" spans="1:8" x14ac:dyDescent="0.2">
      <c r="A955">
        <v>2005</v>
      </c>
      <c r="B955" t="s">
        <v>242</v>
      </c>
      <c r="C955" t="s">
        <v>193</v>
      </c>
      <c r="D955">
        <v>411440</v>
      </c>
      <c r="E955">
        <v>447568.01270417421</v>
      </c>
      <c r="F955">
        <v>0</v>
      </c>
      <c r="G955">
        <v>0</v>
      </c>
      <c r="H955">
        <v>447568.01270417421</v>
      </c>
    </row>
    <row r="956" spans="1:8" x14ac:dyDescent="0.2">
      <c r="A956">
        <v>2005</v>
      </c>
      <c r="B956" t="s">
        <v>243</v>
      </c>
      <c r="C956" t="s">
        <v>190</v>
      </c>
      <c r="D956">
        <v>1698234</v>
      </c>
      <c r="E956">
        <v>1309590.1361161519</v>
      </c>
      <c r="F956">
        <v>0</v>
      </c>
      <c r="G956">
        <v>162.15970961887481</v>
      </c>
      <c r="H956">
        <v>1309752.2958257711</v>
      </c>
    </row>
    <row r="957" spans="1:8" x14ac:dyDescent="0.2">
      <c r="A957">
        <v>2005</v>
      </c>
      <c r="B957" t="s">
        <v>244</v>
      </c>
      <c r="C957" t="s">
        <v>193</v>
      </c>
      <c r="D957">
        <v>254783</v>
      </c>
      <c r="E957">
        <v>219737.9128856624</v>
      </c>
      <c r="F957">
        <v>0</v>
      </c>
      <c r="G957">
        <v>5.43557168784029</v>
      </c>
      <c r="H957">
        <v>219743.34845735031</v>
      </c>
    </row>
    <row r="958" spans="1:8" x14ac:dyDescent="0.2">
      <c r="A958">
        <v>2005</v>
      </c>
      <c r="B958" t="s">
        <v>245</v>
      </c>
      <c r="C958" t="s">
        <v>192</v>
      </c>
      <c r="D958">
        <v>173862</v>
      </c>
      <c r="E958">
        <v>169300.5172413793</v>
      </c>
      <c r="F958">
        <v>68.874773139745912</v>
      </c>
      <c r="G958">
        <v>4.183303085299455</v>
      </c>
      <c r="H958">
        <v>169373.57531760441</v>
      </c>
    </row>
    <row r="959" spans="1:8" x14ac:dyDescent="0.2">
      <c r="A959">
        <v>2005</v>
      </c>
      <c r="B959" t="s">
        <v>246</v>
      </c>
      <c r="C959" t="s">
        <v>191</v>
      </c>
      <c r="D959">
        <v>3449</v>
      </c>
      <c r="E959">
        <v>3224.3738656987289</v>
      </c>
      <c r="F959">
        <v>61.451905626134298</v>
      </c>
      <c r="G959">
        <v>0</v>
      </c>
      <c r="H959">
        <v>3285.825771324864</v>
      </c>
    </row>
    <row r="960" spans="1:8" x14ac:dyDescent="0.2">
      <c r="A960">
        <v>2005</v>
      </c>
      <c r="B960" t="s">
        <v>247</v>
      </c>
      <c r="C960" t="s">
        <v>191</v>
      </c>
      <c r="D960">
        <v>44865</v>
      </c>
      <c r="E960">
        <v>28581.397459165149</v>
      </c>
      <c r="F960">
        <v>1555.35390199637</v>
      </c>
      <c r="G960">
        <v>0</v>
      </c>
      <c r="H960">
        <v>30136.751361161521</v>
      </c>
    </row>
    <row r="961" spans="1:8" x14ac:dyDescent="0.2">
      <c r="A961">
        <v>2005</v>
      </c>
      <c r="B961" t="s">
        <v>248</v>
      </c>
      <c r="C961" t="s">
        <v>190</v>
      </c>
      <c r="D961">
        <v>410985</v>
      </c>
      <c r="E961">
        <v>413929.76406533568</v>
      </c>
      <c r="F961">
        <v>23.13974591651542</v>
      </c>
      <c r="G961">
        <v>1.406533575317604</v>
      </c>
      <c r="H961">
        <v>413954.31034482748</v>
      </c>
    </row>
    <row r="962" spans="1:8" x14ac:dyDescent="0.2">
      <c r="A962">
        <v>2005</v>
      </c>
      <c r="B962" t="s">
        <v>249</v>
      </c>
      <c r="C962" t="s">
        <v>190</v>
      </c>
      <c r="D962">
        <v>469734</v>
      </c>
      <c r="E962">
        <v>483013.78402903798</v>
      </c>
      <c r="F962">
        <v>0</v>
      </c>
      <c r="G962">
        <v>0</v>
      </c>
      <c r="H962">
        <v>483013.78402903798</v>
      </c>
    </row>
    <row r="963" spans="1:8" x14ac:dyDescent="0.2">
      <c r="A963">
        <v>2005</v>
      </c>
      <c r="B963" t="s">
        <v>250</v>
      </c>
      <c r="C963" t="s">
        <v>192</v>
      </c>
      <c r="D963">
        <v>494144</v>
      </c>
      <c r="E963">
        <v>303539.63702359342</v>
      </c>
      <c r="F963">
        <v>296.55172413793099</v>
      </c>
      <c r="G963">
        <v>205964.34664246821</v>
      </c>
      <c r="H963">
        <v>509800.53539019951</v>
      </c>
    </row>
    <row r="964" spans="1:8" x14ac:dyDescent="0.2">
      <c r="A964">
        <v>2005</v>
      </c>
      <c r="B964" t="s">
        <v>251</v>
      </c>
      <c r="C964" t="s">
        <v>192</v>
      </c>
      <c r="D964">
        <v>59976</v>
      </c>
      <c r="E964">
        <v>50405.090744101632</v>
      </c>
      <c r="F964">
        <v>0</v>
      </c>
      <c r="G964">
        <v>0</v>
      </c>
      <c r="H964">
        <v>50405.090744101632</v>
      </c>
    </row>
    <row r="965" spans="1:8" x14ac:dyDescent="0.2">
      <c r="A965">
        <v>2005</v>
      </c>
      <c r="B965" t="s">
        <v>252</v>
      </c>
      <c r="C965" t="s">
        <v>191</v>
      </c>
      <c r="D965">
        <v>13654</v>
      </c>
      <c r="E965">
        <v>6953.720508166969</v>
      </c>
      <c r="F965">
        <v>0</v>
      </c>
      <c r="G965">
        <v>0</v>
      </c>
      <c r="H965">
        <v>6953.720508166969</v>
      </c>
    </row>
    <row r="966" spans="1:8" x14ac:dyDescent="0.2">
      <c r="A966">
        <v>2005</v>
      </c>
      <c r="B966" t="s">
        <v>253</v>
      </c>
      <c r="C966" t="s">
        <v>192</v>
      </c>
      <c r="D966">
        <v>404148</v>
      </c>
      <c r="E966">
        <v>396493.36660617049</v>
      </c>
      <c r="F966">
        <v>0</v>
      </c>
      <c r="G966">
        <v>3296.6061705989109</v>
      </c>
      <c r="H966">
        <v>399789.97277676943</v>
      </c>
    </row>
    <row r="967" spans="1:8" x14ac:dyDescent="0.2">
      <c r="A967">
        <v>2005</v>
      </c>
      <c r="B967" t="s">
        <v>254</v>
      </c>
      <c r="C967" t="s">
        <v>191</v>
      </c>
      <c r="D967">
        <v>56411</v>
      </c>
      <c r="E967">
        <v>44739.41016333938</v>
      </c>
      <c r="F967">
        <v>0</v>
      </c>
      <c r="G967">
        <v>3.3212341197822139</v>
      </c>
      <c r="H967">
        <v>44742.73139745916</v>
      </c>
    </row>
    <row r="968" spans="1:8" x14ac:dyDescent="0.2">
      <c r="A968">
        <v>2005</v>
      </c>
      <c r="B968" t="s">
        <v>255</v>
      </c>
      <c r="C968" t="s">
        <v>194</v>
      </c>
      <c r="D968">
        <v>795962</v>
      </c>
      <c r="E968">
        <v>977991.5063520869</v>
      </c>
      <c r="F968">
        <v>0</v>
      </c>
      <c r="G968">
        <v>0</v>
      </c>
      <c r="H968">
        <v>977991.5063520869</v>
      </c>
    </row>
    <row r="969" spans="1:8" x14ac:dyDescent="0.2">
      <c r="A969">
        <v>2005</v>
      </c>
      <c r="B969" t="s">
        <v>256</v>
      </c>
      <c r="C969" t="s">
        <v>192</v>
      </c>
      <c r="D969">
        <v>186530</v>
      </c>
      <c r="E969">
        <v>199737.57713248639</v>
      </c>
      <c r="F969">
        <v>1346.6424682395641</v>
      </c>
      <c r="G969">
        <v>0</v>
      </c>
      <c r="H969">
        <v>201084.21960072589</v>
      </c>
    </row>
    <row r="970" spans="1:8" x14ac:dyDescent="0.2">
      <c r="A970">
        <v>2005</v>
      </c>
      <c r="B970" t="s">
        <v>257</v>
      </c>
      <c r="C970" t="s">
        <v>192</v>
      </c>
      <c r="D970">
        <v>66478</v>
      </c>
      <c r="E970">
        <v>133186.93284936479</v>
      </c>
      <c r="F970">
        <v>0</v>
      </c>
      <c r="G970">
        <v>0</v>
      </c>
      <c r="H970">
        <v>133186.93284936479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D8D0-3038-1343-9A46-FD5D7A0E2A97}">
  <dimension ref="A1:N914"/>
  <sheetViews>
    <sheetView zoomScaleNormal="240" workbookViewId="0">
      <selection activeCell="P12" sqref="P12"/>
    </sheetView>
  </sheetViews>
  <sheetFormatPr baseColWidth="10" defaultRowHeight="15" x14ac:dyDescent="0.2"/>
  <cols>
    <col min="5" max="5" width="22.5" bestFit="1" customWidth="1"/>
    <col min="13" max="13" width="17.1640625" bestFit="1" customWidth="1"/>
  </cols>
  <sheetData>
    <row r="1" spans="1:14" x14ac:dyDescent="0.2">
      <c r="A1" s="67"/>
      <c r="B1" s="67"/>
      <c r="C1" s="67"/>
      <c r="D1" s="67"/>
      <c r="E1" s="67"/>
      <c r="F1" s="79" t="str">
        <f>'Resin Fractions'!B24</f>
        <v>PET</v>
      </c>
      <c r="G1" s="79" t="str">
        <f>'Resin Fractions'!C24</f>
        <v>HDPE</v>
      </c>
      <c r="H1" s="79" t="str">
        <f>'Resin Fractions'!D24</f>
        <v>PP</v>
      </c>
      <c r="I1" s="79" t="str">
        <f>'Resin Fractions'!E24</f>
        <v>LDPE/LLDPE</v>
      </c>
      <c r="J1" s="79" t="str">
        <f>'Resin Fractions'!F24</f>
        <v>PVC</v>
      </c>
      <c r="K1" s="79" t="str">
        <f>'Resin Fractions'!G24</f>
        <v>Other Resins</v>
      </c>
      <c r="L1" s="79" t="str">
        <f>'Resin Fractions'!H24</f>
        <v>PS</v>
      </c>
      <c r="M1" s="79" t="str">
        <f>'Resin Fractions'!I24</f>
        <v>Total Plastic Fraction</v>
      </c>
    </row>
    <row r="2" spans="1:14" x14ac:dyDescent="0.2">
      <c r="A2" s="17" t="s">
        <v>195</v>
      </c>
      <c r="B2" s="17" t="s">
        <v>196</v>
      </c>
      <c r="C2" s="17" t="s">
        <v>188</v>
      </c>
      <c r="D2" s="17" t="s">
        <v>189</v>
      </c>
      <c r="E2" s="17" t="s">
        <v>259</v>
      </c>
      <c r="F2" s="44" t="s">
        <v>176</v>
      </c>
      <c r="G2" s="44" t="s">
        <v>177</v>
      </c>
      <c r="H2" s="44" t="s">
        <v>178</v>
      </c>
      <c r="I2" s="44" t="s">
        <v>179</v>
      </c>
      <c r="J2" s="44" t="s">
        <v>180</v>
      </c>
      <c r="K2" s="44" t="s">
        <v>181</v>
      </c>
      <c r="L2" s="44" t="s">
        <v>182</v>
      </c>
      <c r="M2" s="44" t="s">
        <v>185</v>
      </c>
      <c r="N2" s="80" t="s">
        <v>258</v>
      </c>
    </row>
    <row r="3" spans="1:14" x14ac:dyDescent="0.2">
      <c r="A3" s="37">
        <v>2020</v>
      </c>
      <c r="B3" s="68" t="s">
        <v>201</v>
      </c>
      <c r="C3" s="68" t="s">
        <v>190</v>
      </c>
      <c r="D3" s="68">
        <v>1663114</v>
      </c>
      <c r="E3" s="81">
        <v>1153829.427274443</v>
      </c>
      <c r="F3" s="84">
        <f>(INDEX('Resin Fractions'!$A$24:$I$41,MATCH('Disposed Waste by Resin'!$A3,'Resin Fractions'!$A$24:$A$41,0),MATCH('Disposed Waste by Resin'!F$1,'Resin Fractions'!$A$24:$I$24,0)))*$E3</f>
        <v>13253.34645412445</v>
      </c>
      <c r="G3" s="84">
        <f>(INDEX('Resin Fractions'!$A$24:$I$41,MATCH('Disposed Waste by Resin'!$A3,'Resin Fractions'!$A$24:$A$41,0),MATCH('Disposed Waste by Resin'!G$1,'Resin Fractions'!$A$24:$I$24,0)))*$E3</f>
        <v>22876.237614684938</v>
      </c>
      <c r="H3" s="84">
        <f>(INDEX('Resin Fractions'!$A$24:$I$41,MATCH('Disposed Waste by Resin'!$A3,'Resin Fractions'!$A$24:$A$41,0),MATCH('Disposed Waste by Resin'!H$1,'Resin Fractions'!$A$24:$I$24,0)))*$E3</f>
        <v>34715.98812175716</v>
      </c>
      <c r="I3" s="84">
        <f>(INDEX('Resin Fractions'!$A$24:$I$41,MATCH('Disposed Waste by Resin'!$A3,'Resin Fractions'!$A$24:$A$41,0),MATCH('Disposed Waste by Resin'!I$1,'Resin Fractions'!$A$24:$I$24,0)))*$E3</f>
        <v>53067.792990285394</v>
      </c>
      <c r="J3" s="84">
        <f>(INDEX('Resin Fractions'!$A$24:$I$41,MATCH('Disposed Waste by Resin'!$A3,'Resin Fractions'!$A$24:$A$41,0),MATCH('Disposed Waste by Resin'!J$1,'Resin Fractions'!$A$24:$I$24,0)))*$E3</f>
        <v>2817.9107240423009</v>
      </c>
      <c r="K3" s="84">
        <f>(INDEX('Resin Fractions'!$A$24:$I$41,MATCH('Disposed Waste by Resin'!$A3,'Resin Fractions'!$A$24:$A$41,0),MATCH('Disposed Waste by Resin'!K$1,'Resin Fractions'!$A$24:$I$24,0)))*$E3</f>
        <v>8802.8365993511834</v>
      </c>
      <c r="L3" s="84">
        <f>(INDEX('Resin Fractions'!$A$24:$I$41,MATCH('Disposed Waste by Resin'!$A3,'Resin Fractions'!$A$24:$A$41,0),MATCH('Disposed Waste by Resin'!L$1,'Resin Fractions'!$A$24:$I$24,0)))*$E3</f>
        <v>13848.676229493532</v>
      </c>
      <c r="M3" s="84">
        <f>(INDEX('Resin Fractions'!$A$24:$I$41,MATCH('Disposed Waste by Resin'!$A3,'Resin Fractions'!$A$24:$A$41,0),MATCH('Disposed Waste by Resin'!M$1,'Resin Fractions'!$A$24:$I$24,0)))*$E3</f>
        <v>149382.78873373894</v>
      </c>
    </row>
    <row r="4" spans="1:14" x14ac:dyDescent="0.2">
      <c r="A4" s="37">
        <v>2020</v>
      </c>
      <c r="B4" s="68" t="s">
        <v>202</v>
      </c>
      <c r="C4" s="68" t="s">
        <v>191</v>
      </c>
      <c r="D4" s="68">
        <v>1146</v>
      </c>
      <c r="E4" s="81">
        <v>548.47100910812094</v>
      </c>
      <c r="F4" s="9">
        <f>(INDEX('Resin Fractions'!$A$24:$I$41,MATCH('Disposed Waste by Resin'!$A4,'Resin Fractions'!$A$24:$A$41,0),MATCH('Disposed Waste by Resin'!F$1,'Resin Fractions'!$A$24:$I$24,0)))*$E4</f>
        <v>6.2999574563842309</v>
      </c>
      <c r="G4" s="9">
        <f>(INDEX('Resin Fractions'!$A$24:$I$41,MATCH('Disposed Waste by Resin'!$A4,'Resin Fractions'!$A$24:$A$41,0),MATCH('Disposed Waste by Resin'!G$1,'Resin Fractions'!$A$24:$I$24,0)))*$E4</f>
        <v>10.874183681345006</v>
      </c>
      <c r="H4" s="9">
        <f>(INDEX('Resin Fractions'!$A$24:$I$41,MATCH('Disposed Waste by Resin'!$A4,'Resin Fractions'!$A$24:$A$41,0),MATCH('Disposed Waste by Resin'!H$1,'Resin Fractions'!$A$24:$I$24,0)))*$E4</f>
        <v>16.502190520745646</v>
      </c>
      <c r="I4" s="9">
        <f>(INDEX('Resin Fractions'!$A$24:$I$41,MATCH('Disposed Waste by Resin'!$A4,'Resin Fractions'!$A$24:$A$41,0),MATCH('Disposed Waste by Resin'!I$1,'Resin Fractions'!$A$24:$I$24,0)))*$E4</f>
        <v>25.225692190289134</v>
      </c>
      <c r="J4" s="9">
        <f>(INDEX('Resin Fractions'!$A$24:$I$41,MATCH('Disposed Waste by Resin'!$A4,'Resin Fractions'!$A$24:$A$41,0),MATCH('Disposed Waste by Resin'!J$1,'Resin Fractions'!$A$24:$I$24,0)))*$E4</f>
        <v>1.3394894443305465</v>
      </c>
      <c r="K4" s="9">
        <f>(INDEX('Resin Fractions'!$A$24:$I$41,MATCH('Disposed Waste by Resin'!$A4,'Resin Fractions'!$A$24:$A$41,0),MATCH('Disposed Waste by Resin'!K$1,'Resin Fractions'!$A$24:$I$24,0)))*$E4</f>
        <v>4.1844145750944346</v>
      </c>
      <c r="L4" s="9">
        <f>(INDEX('Resin Fractions'!$A$24:$I$41,MATCH('Disposed Waste by Resin'!$A4,'Resin Fractions'!$A$24:$A$41,0),MATCH('Disposed Waste by Resin'!L$1,'Resin Fractions'!$A$24:$I$24,0)))*$E4</f>
        <v>6.5829465316586369</v>
      </c>
      <c r="M4" s="9">
        <f>(INDEX('Resin Fractions'!$A$24:$I$41,MATCH('Disposed Waste by Resin'!$A4,'Resin Fractions'!$A$24:$A$41,0),MATCH('Disposed Waste by Resin'!M$1,'Resin Fractions'!$A$24:$I$24,0)))*$E4</f>
        <v>71.008874399847628</v>
      </c>
    </row>
    <row r="5" spans="1:14" x14ac:dyDescent="0.2">
      <c r="A5" s="37">
        <v>2020</v>
      </c>
      <c r="B5" s="68" t="s">
        <v>203</v>
      </c>
      <c r="C5" s="68" t="s">
        <v>191</v>
      </c>
      <c r="D5" s="68">
        <v>37673</v>
      </c>
      <c r="E5" s="81">
        <v>33612.876588021783</v>
      </c>
      <c r="F5" s="9">
        <f>(INDEX('Resin Fractions'!$A$24:$I$41,MATCH('Disposed Waste by Resin'!$A5,'Resin Fractions'!$A$24:$A$41,0),MATCH('Disposed Waste by Resin'!F$1,'Resin Fractions'!$A$24:$I$24,0)))*$E5</f>
        <v>386.090949156232</v>
      </c>
      <c r="G5" s="9">
        <f>(INDEX('Resin Fractions'!$A$24:$I$41,MATCH('Disposed Waste by Resin'!$A5,'Resin Fractions'!$A$24:$A$41,0),MATCH('Disposed Waste by Resin'!G$1,'Resin Fractions'!$A$24:$I$24,0)))*$E5</f>
        <v>666.4209921886245</v>
      </c>
      <c r="H5" s="9">
        <f>(INDEX('Resin Fractions'!$A$24:$I$41,MATCH('Disposed Waste by Resin'!$A5,'Resin Fractions'!$A$24:$A$41,0),MATCH('Disposed Waste by Resin'!H$1,'Resin Fractions'!$A$24:$I$24,0)))*$E5</f>
        <v>1011.331655082065</v>
      </c>
      <c r="I5" s="9">
        <f>(INDEX('Resin Fractions'!$A$24:$I$41,MATCH('Disposed Waste by Resin'!$A5,'Resin Fractions'!$A$24:$A$41,0),MATCH('Disposed Waste by Resin'!I$1,'Resin Fractions'!$A$24:$I$24,0)))*$E5</f>
        <v>1545.9487636701397</v>
      </c>
      <c r="J5" s="9">
        <f>(INDEX('Resin Fractions'!$A$24:$I$41,MATCH('Disposed Waste by Resin'!$A5,'Resin Fractions'!$A$24:$A$41,0),MATCH('Disposed Waste by Resin'!J$1,'Resin Fractions'!$A$24:$I$24,0)))*$E5</f>
        <v>82.090197358753869</v>
      </c>
      <c r="K5" s="9">
        <f>(INDEX('Resin Fractions'!$A$24:$I$41,MATCH('Disposed Waste by Resin'!$A5,'Resin Fractions'!$A$24:$A$41,0),MATCH('Disposed Waste by Resin'!K$1,'Resin Fractions'!$A$24:$I$24,0)))*$E5</f>
        <v>256.44055632855202</v>
      </c>
      <c r="L5" s="9">
        <f>(INDEX('Resin Fractions'!$A$24:$I$41,MATCH('Disposed Waste by Resin'!$A5,'Resin Fractions'!$A$24:$A$41,0),MATCH('Disposed Waste by Resin'!L$1,'Resin Fractions'!$A$24:$I$24,0)))*$E5</f>
        <v>403.43384733133297</v>
      </c>
      <c r="M5" s="9">
        <f>(INDEX('Resin Fractions'!$A$24:$I$41,MATCH('Disposed Waste by Resin'!$A5,'Resin Fractions'!$A$24:$A$41,0),MATCH('Disposed Waste by Resin'!M$1,'Resin Fractions'!$A$24:$I$24,0)))*$E5</f>
        <v>4351.7569611156996</v>
      </c>
    </row>
    <row r="6" spans="1:14" x14ac:dyDescent="0.2">
      <c r="A6" s="37">
        <v>2020</v>
      </c>
      <c r="B6" s="68" t="s">
        <v>204</v>
      </c>
      <c r="C6" s="68" t="s">
        <v>192</v>
      </c>
      <c r="D6" s="68">
        <v>208951</v>
      </c>
      <c r="E6" s="81">
        <v>155054.3405153066</v>
      </c>
      <c r="F6" s="9">
        <f>(INDEX('Resin Fractions'!$A$24:$I$41,MATCH('Disposed Waste by Resin'!$A6,'Resin Fractions'!$A$24:$A$41,0),MATCH('Disposed Waste by Resin'!F$1,'Resin Fractions'!$A$24:$I$24,0)))*$E6</f>
        <v>1781.0161931121872</v>
      </c>
      <c r="G6" s="9">
        <f>(INDEX('Resin Fractions'!$A$24:$I$41,MATCH('Disposed Waste by Resin'!$A6,'Resin Fractions'!$A$24:$A$41,0),MATCH('Disposed Waste by Resin'!G$1,'Resin Fractions'!$A$24:$I$24,0)))*$E6</f>
        <v>3074.1631760902742</v>
      </c>
      <c r="H6" s="9">
        <f>(INDEX('Resin Fractions'!$A$24:$I$41,MATCH('Disposed Waste by Resin'!$A6,'Resin Fractions'!$A$24:$A$41,0),MATCH('Disposed Waste by Resin'!H$1,'Resin Fractions'!$A$24:$I$24,0)))*$E6</f>
        <v>4665.2169864237121</v>
      </c>
      <c r="I6" s="9">
        <f>(INDEX('Resin Fractions'!$A$24:$I$41,MATCH('Disposed Waste by Resin'!$A6,'Resin Fractions'!$A$24:$A$41,0),MATCH('Disposed Waste by Resin'!I$1,'Resin Fractions'!$A$24:$I$24,0)))*$E6</f>
        <v>7131.3761377610945</v>
      </c>
      <c r="J6" s="9">
        <f>(INDEX('Resin Fractions'!$A$24:$I$41,MATCH('Disposed Waste by Resin'!$A6,'Resin Fractions'!$A$24:$A$41,0),MATCH('Disposed Waste by Resin'!J$1,'Resin Fractions'!$A$24:$I$24,0)))*$E6</f>
        <v>378.67753986782628</v>
      </c>
      <c r="K6" s="9">
        <f>(INDEX('Resin Fractions'!$A$24:$I$41,MATCH('Disposed Waste by Resin'!$A6,'Resin Fractions'!$A$24:$A$41,0),MATCH('Disposed Waste by Resin'!K$1,'Resin Fractions'!$A$24:$I$24,0)))*$E6</f>
        <v>1182.9461021813156</v>
      </c>
      <c r="L6" s="9">
        <f>(INDEX('Resin Fractions'!$A$24:$I$41,MATCH('Disposed Waste by Resin'!$A6,'Resin Fractions'!$A$24:$A$41,0),MATCH('Disposed Waste by Resin'!L$1,'Resin Fractions'!$A$24:$I$24,0)))*$E6</f>
        <v>1861.0180231288027</v>
      </c>
      <c r="M6" s="9">
        <f>(INDEX('Resin Fractions'!$A$24:$I$41,MATCH('Disposed Waste by Resin'!$A6,'Resin Fractions'!$A$24:$A$41,0),MATCH('Disposed Waste by Resin'!M$1,'Resin Fractions'!$A$24:$I$24,0)))*$E6</f>
        <v>20074.414158565211</v>
      </c>
    </row>
    <row r="7" spans="1:14" x14ac:dyDescent="0.2">
      <c r="A7" s="37">
        <v>2020</v>
      </c>
      <c r="B7" s="68" t="s">
        <v>205</v>
      </c>
      <c r="C7" s="68" t="s">
        <v>191</v>
      </c>
      <c r="D7" s="68">
        <v>45023</v>
      </c>
      <c r="E7" s="81">
        <v>72192.785843920137</v>
      </c>
      <c r="F7" s="9">
        <f>(INDEX('Resin Fractions'!$A$24:$I$41,MATCH('Disposed Waste by Resin'!$A7,'Resin Fractions'!$A$24:$A$41,0),MATCH('Disposed Waste by Resin'!F$1,'Resin Fractions'!$A$24:$I$24,0)))*$E7</f>
        <v>829.2352228682646</v>
      </c>
      <c r="G7" s="9">
        <f>(INDEX('Resin Fractions'!$A$24:$I$41,MATCH('Disposed Waste by Resin'!$A7,'Resin Fractions'!$A$24:$A$41,0),MATCH('Disposed Waste by Resin'!G$1,'Resin Fractions'!$A$24:$I$24,0)))*$E7</f>
        <v>1431.3201622294596</v>
      </c>
      <c r="H7" s="9">
        <f>(INDEX('Resin Fractions'!$A$24:$I$41,MATCH('Disposed Waste by Resin'!$A7,'Resin Fractions'!$A$24:$A$41,0),MATCH('Disposed Waste by Resin'!H$1,'Resin Fractions'!$A$24:$I$24,0)))*$E7</f>
        <v>2172.1095307425971</v>
      </c>
      <c r="I7" s="9">
        <f>(INDEX('Resin Fractions'!$A$24:$I$41,MATCH('Disposed Waste by Resin'!$A7,'Resin Fractions'!$A$24:$A$41,0),MATCH('Disposed Waste by Resin'!I$1,'Resin Fractions'!$A$24:$I$24,0)))*$E7</f>
        <v>3320.3450388736833</v>
      </c>
      <c r="J7" s="9">
        <f>(INDEX('Resin Fractions'!$A$24:$I$41,MATCH('Disposed Waste by Resin'!$A7,'Resin Fractions'!$A$24:$A$41,0),MATCH('Disposed Waste by Resin'!J$1,'Resin Fractions'!$A$24:$I$24,0)))*$E7</f>
        <v>176.31100457250207</v>
      </c>
      <c r="K7" s="9">
        <f>(INDEX('Resin Fractions'!$A$24:$I$41,MATCH('Disposed Waste by Resin'!$A7,'Resin Fractions'!$A$24:$A$41,0),MATCH('Disposed Waste by Resin'!K$1,'Resin Fractions'!$A$24:$I$24,0)))*$E7</f>
        <v>550.77577535628723</v>
      </c>
      <c r="L7" s="9">
        <f>(INDEX('Resin Fractions'!$A$24:$I$41,MATCH('Disposed Waste by Resin'!$A7,'Resin Fractions'!$A$24:$A$41,0),MATCH('Disposed Waste by Resin'!L$1,'Resin Fractions'!$A$24:$I$24,0)))*$E7</f>
        <v>866.4838091530263</v>
      </c>
      <c r="M7" s="9">
        <f>(INDEX('Resin Fractions'!$A$24:$I$41,MATCH('Disposed Waste by Resin'!$A7,'Resin Fractions'!$A$24:$A$41,0),MATCH('Disposed Waste by Resin'!M$1,'Resin Fractions'!$A$24:$I$24,0)))*$E7</f>
        <v>9346.5805437958188</v>
      </c>
      <c r="N7" s="83"/>
    </row>
    <row r="8" spans="1:14" x14ac:dyDescent="0.2">
      <c r="A8" s="37">
        <v>2020</v>
      </c>
      <c r="B8" s="68" t="s">
        <v>206</v>
      </c>
      <c r="C8" s="68" t="s">
        <v>192</v>
      </c>
      <c r="D8" s="68">
        <v>22030</v>
      </c>
      <c r="E8" s="81">
        <v>21996.896551724141</v>
      </c>
      <c r="F8" s="9">
        <f>(INDEX('Resin Fractions'!$A$24:$I$41,MATCH('Disposed Waste by Resin'!$A8,'Resin Fractions'!$A$24:$A$41,0),MATCH('Disposed Waste by Resin'!F$1,'Resin Fractions'!$A$24:$I$24,0)))*$E8</f>
        <v>252.66515485238472</v>
      </c>
      <c r="G8" s="9">
        <f>(INDEX('Resin Fractions'!$A$24:$I$41,MATCH('Disposed Waste by Resin'!$A8,'Resin Fractions'!$A$24:$A$41,0),MATCH('Disposed Waste by Resin'!G$1,'Resin Fractions'!$A$24:$I$24,0)))*$E8</f>
        <v>436.11839012595715</v>
      </c>
      <c r="H8" s="9">
        <f>(INDEX('Resin Fractions'!$A$24:$I$41,MATCH('Disposed Waste by Resin'!$A8,'Resin Fractions'!$A$24:$A$41,0),MATCH('Disposed Waste by Resin'!H$1,'Resin Fractions'!$A$24:$I$24,0)))*$E8</f>
        <v>661.83439367553979</v>
      </c>
      <c r="I8" s="9">
        <f>(INDEX('Resin Fractions'!$A$24:$I$41,MATCH('Disposed Waste by Resin'!$A8,'Resin Fractions'!$A$24:$A$41,0),MATCH('Disposed Waste by Resin'!I$1,'Resin Fractions'!$A$24:$I$24,0)))*$E8</f>
        <v>1011.6978515559788</v>
      </c>
      <c r="J8" s="9">
        <f>(INDEX('Resin Fractions'!$A$24:$I$41,MATCH('Disposed Waste by Resin'!$A8,'Resin Fractions'!$A$24:$A$41,0),MATCH('Disposed Waste by Resin'!J$1,'Resin Fractions'!$A$24:$I$24,0)))*$E8</f>
        <v>53.72136402793366</v>
      </c>
      <c r="K8" s="9">
        <f>(INDEX('Resin Fractions'!$A$24:$I$41,MATCH('Disposed Waste by Resin'!$A8,'Resin Fractions'!$A$24:$A$41,0),MATCH('Disposed Waste by Resin'!K$1,'Resin Fractions'!$A$24:$I$24,0)))*$E8</f>
        <v>167.81950733832534</v>
      </c>
      <c r="L8" s="9">
        <f>(INDEX('Resin Fractions'!$A$24:$I$41,MATCH('Disposed Waste by Resin'!$A8,'Resin Fractions'!$A$24:$A$41,0),MATCH('Disposed Waste by Resin'!L$1,'Resin Fractions'!$A$24:$I$24,0)))*$E8</f>
        <v>264.01467253099742</v>
      </c>
      <c r="M8" s="9">
        <f>(INDEX('Resin Fractions'!$A$24:$I$41,MATCH('Disposed Waste by Resin'!$A8,'Resin Fractions'!$A$24:$A$41,0),MATCH('Disposed Waste by Resin'!M$1,'Resin Fractions'!$A$24:$I$24,0)))*$E8</f>
        <v>2847.8713341071166</v>
      </c>
    </row>
    <row r="9" spans="1:14" x14ac:dyDescent="0.2">
      <c r="A9" s="37">
        <v>2020</v>
      </c>
      <c r="B9" s="68" t="s">
        <v>207</v>
      </c>
      <c r="C9" s="68" t="s">
        <v>190</v>
      </c>
      <c r="D9" s="68">
        <v>1149853</v>
      </c>
      <c r="E9" s="81">
        <v>686047.7132486389</v>
      </c>
      <c r="F9" s="9">
        <f>(INDEX('Resin Fractions'!$A$24:$I$41,MATCH('Disposed Waste by Resin'!$A9,'Resin Fractions'!$A$24:$A$41,0),MATCH('Disposed Waste by Resin'!F$1,'Resin Fractions'!$A$24:$I$24,0)))*$E9</f>
        <v>7880.2185252130557</v>
      </c>
      <c r="G9" s="9">
        <f>(INDEX('Resin Fractions'!$A$24:$I$41,MATCH('Disposed Waste by Resin'!$A9,'Resin Fractions'!$A$24:$A$41,0),MATCH('Disposed Waste by Resin'!G$1,'Resin Fractions'!$A$24:$I$24,0)))*$E9</f>
        <v>13601.828946553789</v>
      </c>
      <c r="H9" s="9">
        <f>(INDEX('Resin Fractions'!$A$24:$I$41,MATCH('Disposed Waste by Resin'!$A9,'Resin Fractions'!$A$24:$A$41,0),MATCH('Disposed Waste by Resin'!H$1,'Resin Fractions'!$A$24:$I$24,0)))*$E9</f>
        <v>20641.546922891474</v>
      </c>
      <c r="I9" s="9">
        <f>(INDEX('Resin Fractions'!$A$24:$I$41,MATCH('Disposed Waste by Resin'!$A9,'Resin Fractions'!$A$24:$A$41,0),MATCH('Disposed Waste by Resin'!I$1,'Resin Fractions'!$A$24:$I$24,0)))*$E9</f>
        <v>31553.223698010162</v>
      </c>
      <c r="J9" s="9">
        <f>(INDEX('Resin Fractions'!$A$24:$I$41,MATCH('Disposed Waste by Resin'!$A9,'Resin Fractions'!$A$24:$A$41,0),MATCH('Disposed Waste by Resin'!J$1,'Resin Fractions'!$A$24:$I$24,0)))*$E9</f>
        <v>1675.4826689891765</v>
      </c>
      <c r="K9" s="9">
        <f>(INDEX('Resin Fractions'!$A$24:$I$41,MATCH('Disposed Waste by Resin'!$A9,'Resin Fractions'!$A$24:$A$41,0),MATCH('Disposed Waste by Resin'!K$1,'Resin Fractions'!$A$24:$I$24,0)))*$E9</f>
        <v>5234.0196707861087</v>
      </c>
      <c r="L9" s="9">
        <f>(INDEX('Resin Fractions'!$A$24:$I$41,MATCH('Disposed Waste by Resin'!$A9,'Resin Fractions'!$A$24:$A$41,0),MATCH('Disposed Waste by Resin'!L$1,'Resin Fractions'!$A$24:$I$24,0)))*$E9</f>
        <v>8234.1916700873026</v>
      </c>
      <c r="M9" s="9">
        <f>(INDEX('Resin Fractions'!$A$24:$I$41,MATCH('Disposed Waste by Resin'!$A9,'Resin Fractions'!$A$24:$A$41,0),MATCH('Disposed Waste by Resin'!M$1,'Resin Fractions'!$A$24:$I$24,0)))*$E9</f>
        <v>88820.512102531051</v>
      </c>
    </row>
    <row r="10" spans="1:14" x14ac:dyDescent="0.2">
      <c r="A10" s="37">
        <v>2020</v>
      </c>
      <c r="B10" s="68" t="s">
        <v>208</v>
      </c>
      <c r="C10" s="68" t="s">
        <v>193</v>
      </c>
      <c r="D10" s="68">
        <v>27231</v>
      </c>
      <c r="E10" s="81">
        <v>187.31176717313639</v>
      </c>
      <c r="F10" s="9">
        <f>(INDEX('Resin Fractions'!$A$24:$I$41,MATCH('Disposed Waste by Resin'!$A10,'Resin Fractions'!$A$24:$A$41,0),MATCH('Disposed Waste by Resin'!F$1,'Resin Fractions'!$A$24:$I$24,0)))*$E10</f>
        <v>2.1515379020484953</v>
      </c>
      <c r="G10" s="9">
        <f>(INDEX('Resin Fractions'!$A$24:$I$41,MATCH('Disposed Waste by Resin'!$A10,'Resin Fractions'!$A$24:$A$41,0),MATCH('Disposed Waste by Resin'!G$1,'Resin Fractions'!$A$24:$I$24,0)))*$E10</f>
        <v>3.7137105299880759</v>
      </c>
      <c r="H10" s="9">
        <f>(INDEX('Resin Fractions'!$A$24:$I$41,MATCH('Disposed Waste by Resin'!$A10,'Resin Fractions'!$A$24:$A$41,0),MATCH('Disposed Waste by Resin'!H$1,'Resin Fractions'!$A$24:$I$24,0)))*$E10</f>
        <v>5.6357663711251922</v>
      </c>
      <c r="I10" s="9">
        <f>(INDEX('Resin Fractions'!$A$24:$I$41,MATCH('Disposed Waste by Resin'!$A10,'Resin Fractions'!$A$24:$A$41,0),MATCH('Disposed Waste by Resin'!I$1,'Resin Fractions'!$A$24:$I$24,0)))*$E10</f>
        <v>8.6149840262517561</v>
      </c>
      <c r="J10" s="9">
        <f>(INDEX('Resin Fractions'!$A$24:$I$41,MATCH('Disposed Waste by Resin'!$A10,'Resin Fractions'!$A$24:$A$41,0),MATCH('Disposed Waste by Resin'!J$1,'Resin Fractions'!$A$24:$I$24,0)))*$E10</f>
        <v>0.45745742393078143</v>
      </c>
      <c r="K10" s="9">
        <f>(INDEX('Resin Fractions'!$A$24:$I$41,MATCH('Disposed Waste by Resin'!$A10,'Resin Fractions'!$A$24:$A$41,0),MATCH('Disposed Waste by Resin'!K$1,'Resin Fractions'!$A$24:$I$24,0)))*$E10</f>
        <v>1.4290456115821017</v>
      </c>
      <c r="L10" s="9">
        <f>(INDEX('Resin Fractions'!$A$24:$I$41,MATCH('Disposed Waste by Resin'!$A10,'Resin Fractions'!$A$24:$A$41,0),MATCH('Disposed Waste by Resin'!L$1,'Resin Fractions'!$A$24:$I$24,0)))*$E10</f>
        <v>2.2481832723599298</v>
      </c>
      <c r="M10" s="9">
        <f>(INDEX('Resin Fractions'!$A$24:$I$41,MATCH('Disposed Waste by Resin'!$A10,'Resin Fractions'!$A$24:$A$41,0),MATCH('Disposed Waste by Resin'!M$1,'Resin Fractions'!$A$24:$I$24,0)))*$E10</f>
        <v>24.250685137286329</v>
      </c>
    </row>
    <row r="11" spans="1:14" x14ac:dyDescent="0.2">
      <c r="A11" s="37">
        <v>2020</v>
      </c>
      <c r="B11" s="68" t="s">
        <v>209</v>
      </c>
      <c r="C11" s="68" t="s">
        <v>191</v>
      </c>
      <c r="D11" s="68">
        <v>193519</v>
      </c>
      <c r="E11" s="81">
        <v>113041.9640262482</v>
      </c>
      <c r="F11" s="9">
        <f>(INDEX('Resin Fractions'!$A$24:$I$41,MATCH('Disposed Waste by Resin'!$A11,'Resin Fractions'!$A$24:$A$41,0),MATCH('Disposed Waste by Resin'!F$1,'Resin Fractions'!$A$24:$I$24,0)))*$E11</f>
        <v>1298.4452274141827</v>
      </c>
      <c r="G11" s="9">
        <f>(INDEX('Resin Fractions'!$A$24:$I$41,MATCH('Disposed Waste by Resin'!$A11,'Resin Fractions'!$A$24:$A$41,0),MATCH('Disposed Waste by Resin'!G$1,'Resin Fractions'!$A$24:$I$24,0)))*$E11</f>
        <v>2241.2106749640352</v>
      </c>
      <c r="H11" s="9">
        <f>(INDEX('Resin Fractions'!$A$24:$I$41,MATCH('Disposed Waste by Resin'!$A11,'Resin Fractions'!$A$24:$A$41,0),MATCH('Disposed Waste by Resin'!H$1,'Resin Fractions'!$A$24:$I$24,0)))*$E11</f>
        <v>3401.1643208523465</v>
      </c>
      <c r="I11" s="9">
        <f>(INDEX('Resin Fractions'!$A$24:$I$41,MATCH('Disposed Waste by Resin'!$A11,'Resin Fractions'!$A$24:$A$41,0),MATCH('Disposed Waste by Resin'!I$1,'Resin Fractions'!$A$24:$I$24,0)))*$E11</f>
        <v>5199.1112415382768</v>
      </c>
      <c r="J11" s="9">
        <f>(INDEX('Resin Fractions'!$A$24:$I$41,MATCH('Disposed Waste by Resin'!$A11,'Resin Fractions'!$A$24:$A$41,0),MATCH('Disposed Waste by Resin'!J$1,'Resin Fractions'!$A$24:$I$24,0)))*$E11</f>
        <v>276.07387640374526</v>
      </c>
      <c r="K11" s="9">
        <f>(INDEX('Resin Fractions'!$A$24:$I$41,MATCH('Disposed Waste by Resin'!$A11,'Resin Fractions'!$A$24:$A$41,0),MATCH('Disposed Waste by Resin'!K$1,'Resin Fractions'!$A$24:$I$24,0)))*$E11</f>
        <v>862.42378177455805</v>
      </c>
      <c r="L11" s="9">
        <f>(INDEX('Resin Fractions'!$A$24:$I$41,MATCH('Disposed Waste by Resin'!$A11,'Resin Fractions'!$A$24:$A$41,0),MATCH('Disposed Waste by Resin'!L$1,'Resin Fractions'!$A$24:$I$24,0)))*$E11</f>
        <v>1356.7703536938918</v>
      </c>
      <c r="M11" s="9">
        <f>(INDEX('Resin Fractions'!$A$24:$I$41,MATCH('Disposed Waste by Resin'!$A11,'Resin Fractions'!$A$24:$A$41,0),MATCH('Disposed Waste by Resin'!M$1,'Resin Fractions'!$A$24:$I$24,0)))*$E11</f>
        <v>14635.199476641035</v>
      </c>
    </row>
    <row r="12" spans="1:14" x14ac:dyDescent="0.2">
      <c r="A12" s="37">
        <v>2020</v>
      </c>
      <c r="B12" s="68" t="s">
        <v>210</v>
      </c>
      <c r="C12" s="68" t="s">
        <v>192</v>
      </c>
      <c r="D12" s="68">
        <v>1020292</v>
      </c>
      <c r="E12" s="81">
        <v>889407.93103448243</v>
      </c>
      <c r="F12" s="9">
        <f>(INDEX('Resin Fractions'!$A$24:$I$41,MATCH('Disposed Waste by Resin'!$A12,'Resin Fractions'!$A$24:$A$41,0),MATCH('Disposed Waste by Resin'!F$1,'Resin Fractions'!$A$24:$I$24,0)))*$E12</f>
        <v>10216.095352057862</v>
      </c>
      <c r="G12" s="9">
        <f>(INDEX('Resin Fractions'!$A$24:$I$41,MATCH('Disposed Waste by Resin'!$A12,'Resin Fractions'!$A$24:$A$41,0),MATCH('Disposed Waste by Resin'!G$1,'Resin Fractions'!$A$24:$I$24,0)))*$E12</f>
        <v>17633.721835983892</v>
      </c>
      <c r="H12" s="9">
        <f>(INDEX('Resin Fractions'!$A$24:$I$41,MATCH('Disposed Waste by Resin'!$A12,'Resin Fractions'!$A$24:$A$41,0),MATCH('Disposed Waste by Resin'!H$1,'Resin Fractions'!$A$24:$I$24,0)))*$E12</f>
        <v>26760.173071791109</v>
      </c>
      <c r="I12" s="9">
        <f>(INDEX('Resin Fractions'!$A$24:$I$41,MATCH('Disposed Waste by Resin'!$A12,'Resin Fractions'!$A$24:$A$41,0),MATCH('Disposed Waste by Resin'!I$1,'Resin Fractions'!$A$24:$I$24,0)))*$E12</f>
        <v>40906.32016514647</v>
      </c>
      <c r="J12" s="9">
        <f>(INDEX('Resin Fractions'!$A$24:$I$41,MATCH('Disposed Waste by Resin'!$A12,'Resin Fractions'!$A$24:$A$41,0),MATCH('Disposed Waste by Resin'!J$1,'Resin Fractions'!$A$24:$I$24,0)))*$E12</f>
        <v>2172.1340153636211</v>
      </c>
      <c r="K12" s="9">
        <f>(INDEX('Resin Fractions'!$A$24:$I$41,MATCH('Disposed Waste by Resin'!$A12,'Resin Fractions'!$A$24:$A$41,0),MATCH('Disposed Waste by Resin'!K$1,'Resin Fractions'!$A$24:$I$24,0)))*$E12</f>
        <v>6785.5026938928313</v>
      </c>
      <c r="L12" s="9">
        <f>(INDEX('Resin Fractions'!$A$24:$I$41,MATCH('Disposed Waste by Resin'!$A12,'Resin Fractions'!$A$24:$A$41,0),MATCH('Disposed Waste by Resin'!L$1,'Resin Fractions'!$A$24:$I$24,0)))*$E12</f>
        <v>10674.994225043789</v>
      </c>
      <c r="M12" s="9">
        <f>(INDEX('Resin Fractions'!$A$24:$I$41,MATCH('Disposed Waste by Resin'!$A12,'Resin Fractions'!$A$24:$A$41,0),MATCH('Disposed Waste by Resin'!M$1,'Resin Fractions'!$A$24:$I$24,0)))*$E12</f>
        <v>115148.94135927955</v>
      </c>
    </row>
    <row r="13" spans="1:14" x14ac:dyDescent="0.2">
      <c r="A13" s="37">
        <v>2020</v>
      </c>
      <c r="B13" s="68" t="s">
        <v>211</v>
      </c>
      <c r="C13" s="68" t="s">
        <v>192</v>
      </c>
      <c r="D13" s="68">
        <v>29582</v>
      </c>
      <c r="E13" s="81">
        <v>30237.48638838475</v>
      </c>
      <c r="F13" s="9">
        <f>(INDEX('Resin Fractions'!$A$24:$I$41,MATCH('Disposed Waste by Resin'!$A13,'Resin Fractions'!$A$24:$A$41,0),MATCH('Disposed Waste by Resin'!F$1,'Resin Fractions'!$A$24:$I$24,0)))*$E13</f>
        <v>347.31986681408836</v>
      </c>
      <c r="G13" s="9">
        <f>(INDEX('Resin Fractions'!$A$24:$I$41,MATCH('Disposed Waste by Resin'!$A13,'Resin Fractions'!$A$24:$A$41,0),MATCH('Disposed Waste by Resin'!G$1,'Resin Fractions'!$A$24:$I$24,0)))*$E13</f>
        <v>599.49929091812169</v>
      </c>
      <c r="H13" s="9">
        <f>(INDEX('Resin Fractions'!$A$24:$I$41,MATCH('Disposed Waste by Resin'!$A13,'Resin Fractions'!$A$24:$A$41,0),MATCH('Disposed Waste by Resin'!H$1,'Resin Fractions'!$A$24:$I$24,0)))*$E13</f>
        <v>909.77417760145033</v>
      </c>
      <c r="I13" s="9">
        <f>(INDEX('Resin Fractions'!$A$24:$I$41,MATCH('Disposed Waste by Resin'!$A13,'Resin Fractions'!$A$24:$A$41,0),MATCH('Disposed Waste by Resin'!I$1,'Resin Fractions'!$A$24:$I$24,0)))*$E13</f>
        <v>1390.7052726119327</v>
      </c>
      <c r="J13" s="9">
        <f>(INDEX('Resin Fractions'!$A$24:$I$41,MATCH('Disposed Waste by Resin'!$A13,'Resin Fractions'!$A$24:$A$41,0),MATCH('Disposed Waste by Resin'!J$1,'Resin Fractions'!$A$24:$I$24,0)))*$E13</f>
        <v>73.846736049353481</v>
      </c>
      <c r="K13" s="9">
        <f>(INDEX('Resin Fractions'!$A$24:$I$41,MATCH('Disposed Waste by Resin'!$A13,'Resin Fractions'!$A$24:$A$41,0),MATCH('Disposed Waste by Resin'!K$1,'Resin Fractions'!$A$24:$I$24,0)))*$E13</f>
        <v>230.68890908841897</v>
      </c>
      <c r="L13" s="9">
        <f>(INDEX('Resin Fractions'!$A$24:$I$41,MATCH('Disposed Waste by Resin'!$A13,'Resin Fractions'!$A$24:$A$41,0),MATCH('Disposed Waste by Resin'!L$1,'Resin Fractions'!$A$24:$I$24,0)))*$E13</f>
        <v>362.92119882539362</v>
      </c>
      <c r="M13" s="9">
        <f>(INDEX('Resin Fractions'!$A$24:$I$41,MATCH('Disposed Waste by Resin'!$A13,'Resin Fractions'!$A$24:$A$41,0),MATCH('Disposed Waste by Resin'!M$1,'Resin Fractions'!$A$24:$I$24,0)))*$E13</f>
        <v>3914.7554519087585</v>
      </c>
    </row>
    <row r="14" spans="1:14" x14ac:dyDescent="0.2">
      <c r="A14" s="37">
        <v>2020</v>
      </c>
      <c r="B14" s="68" t="s">
        <v>212</v>
      </c>
      <c r="C14" s="68" t="s">
        <v>193</v>
      </c>
      <c r="D14" s="68">
        <v>132824</v>
      </c>
      <c r="E14" s="81">
        <v>21576.05274310771</v>
      </c>
      <c r="F14" s="9">
        <f>(INDEX('Resin Fractions'!$A$24:$I$41,MATCH('Disposed Waste by Resin'!$A14,'Resin Fractions'!$A$24:$A$41,0),MATCH('Disposed Waste by Resin'!F$1,'Resin Fractions'!$A$24:$I$24,0)))*$E14</f>
        <v>247.83117448507679</v>
      </c>
      <c r="G14" s="9">
        <f>(INDEX('Resin Fractions'!$A$24:$I$41,MATCH('Disposed Waste by Resin'!$A14,'Resin Fractions'!$A$24:$A$41,0),MATCH('Disposed Waste by Resin'!G$1,'Resin Fractions'!$A$24:$I$24,0)))*$E14</f>
        <v>427.77458926856349</v>
      </c>
      <c r="H14" s="9">
        <f>(INDEX('Resin Fractions'!$A$24:$I$41,MATCH('Disposed Waste by Resin'!$A14,'Resin Fractions'!$A$24:$A$41,0),MATCH('Disposed Waste by Resin'!H$1,'Resin Fractions'!$A$24:$I$24,0)))*$E14</f>
        <v>649.17220261359523</v>
      </c>
      <c r="I14" s="9">
        <f>(INDEX('Resin Fractions'!$A$24:$I$41,MATCH('Disposed Waste by Resin'!$A14,'Resin Fractions'!$A$24:$A$41,0),MATCH('Disposed Waste by Resin'!I$1,'Resin Fractions'!$A$24:$I$24,0)))*$E14</f>
        <v>992.34208579980861</v>
      </c>
      <c r="J14" s="9">
        <f>(INDEX('Resin Fractions'!$A$24:$I$41,MATCH('Disposed Waste by Resin'!$A14,'Resin Fractions'!$A$24:$A$41,0),MATCH('Disposed Waste by Resin'!J$1,'Resin Fractions'!$A$24:$I$24,0)))*$E14</f>
        <v>52.693568884722275</v>
      </c>
      <c r="K14" s="9">
        <f>(INDEX('Resin Fractions'!$A$24:$I$41,MATCH('Disposed Waste by Resin'!$A14,'Resin Fractions'!$A$24:$A$41,0),MATCH('Disposed Waste by Resin'!K$1,'Resin Fractions'!$A$24:$I$24,0)))*$E14</f>
        <v>164.60879075099575</v>
      </c>
      <c r="L14" s="9">
        <f>(INDEX('Resin Fractions'!$A$24:$I$41,MATCH('Disposed Waste by Resin'!$A14,'Resin Fractions'!$A$24:$A$41,0),MATCH('Disposed Waste by Resin'!L$1,'Resin Fractions'!$A$24:$I$24,0)))*$E14</f>
        <v>258.96355361259458</v>
      </c>
      <c r="M14" s="9">
        <f>(INDEX('Resin Fractions'!$A$24:$I$41,MATCH('Disposed Waste by Resin'!$A14,'Resin Fractions'!$A$24:$A$41,0),MATCH('Disposed Waste by Resin'!M$1,'Resin Fractions'!$A$24:$I$24,0)))*$E14</f>
        <v>2793.3859654153562</v>
      </c>
    </row>
    <row r="15" spans="1:14" x14ac:dyDescent="0.2">
      <c r="A15" s="37">
        <v>2020</v>
      </c>
      <c r="B15" s="68" t="s">
        <v>213</v>
      </c>
      <c r="C15" s="68" t="s">
        <v>194</v>
      </c>
      <c r="D15" s="68">
        <v>188422</v>
      </c>
      <c r="E15" s="81">
        <v>115344.1242357123</v>
      </c>
      <c r="F15" s="9">
        <f>(INDEX('Resin Fractions'!$A$24:$I$41,MATCH('Disposed Waste by Resin'!$A15,'Resin Fractions'!$A$24:$A$41,0),MATCH('Disposed Waste by Resin'!F$1,'Resin Fractions'!$A$24:$I$24,0)))*$E15</f>
        <v>1324.8887606849546</v>
      </c>
      <c r="G15" s="9">
        <f>(INDEX('Resin Fractions'!$A$24:$I$41,MATCH('Disposed Waste by Resin'!$A15,'Resin Fractions'!$A$24:$A$41,0),MATCH('Disposed Waste by Resin'!G$1,'Resin Fractions'!$A$24:$I$24,0)))*$E15</f>
        <v>2286.8541320763898</v>
      </c>
      <c r="H15" s="9">
        <f>(INDEX('Resin Fractions'!$A$24:$I$41,MATCH('Disposed Waste by Resin'!$A15,'Resin Fractions'!$A$24:$A$41,0),MATCH('Disposed Waste by Resin'!H$1,'Resin Fractions'!$A$24:$I$24,0)))*$E15</f>
        <v>3470.4308559197761</v>
      </c>
      <c r="I15" s="9">
        <f>(INDEX('Resin Fractions'!$A$24:$I$41,MATCH('Disposed Waste by Resin'!$A15,'Resin Fractions'!$A$24:$A$41,0),MATCH('Disposed Waste by Resin'!I$1,'Resin Fractions'!$A$24:$I$24,0)))*$E15</f>
        <v>5304.9939296882076</v>
      </c>
      <c r="J15" s="9">
        <f>(INDEX('Resin Fractions'!$A$24:$I$41,MATCH('Disposed Waste by Resin'!$A15,'Resin Fractions'!$A$24:$A$41,0),MATCH('Disposed Waste by Resin'!J$1,'Resin Fractions'!$A$24:$I$24,0)))*$E15</f>
        <v>281.69626892500077</v>
      </c>
      <c r="K15" s="9">
        <f>(INDEX('Resin Fractions'!$A$24:$I$41,MATCH('Disposed Waste by Resin'!$A15,'Resin Fractions'!$A$24:$A$41,0),MATCH('Disposed Waste by Resin'!K$1,'Resin Fractions'!$A$24:$I$24,0)))*$E15</f>
        <v>879.98750451415879</v>
      </c>
      <c r="L15" s="9">
        <f>(INDEX('Resin Fractions'!$A$24:$I$41,MATCH('Disposed Waste by Resin'!$A15,'Resin Fractions'!$A$24:$A$41,0),MATCH('Disposed Waste by Resin'!L$1,'Resin Fractions'!$A$24:$I$24,0)))*$E15</f>
        <v>1384.4017094347503</v>
      </c>
      <c r="M15" s="9">
        <f>(INDEX('Resin Fractions'!$A$24:$I$41,MATCH('Disposed Waste by Resin'!$A15,'Resin Fractions'!$A$24:$A$41,0),MATCH('Disposed Waste by Resin'!M$1,'Resin Fractions'!$A$24:$I$24,0)))*$E15</f>
        <v>14933.253161243236</v>
      </c>
    </row>
    <row r="16" spans="1:14" x14ac:dyDescent="0.2">
      <c r="A16" s="37">
        <v>2020</v>
      </c>
      <c r="B16" s="68" t="s">
        <v>214</v>
      </c>
      <c r="C16" s="68" t="s">
        <v>191</v>
      </c>
      <c r="D16" s="68">
        <v>18584</v>
      </c>
      <c r="E16" s="81">
        <v>20887.477313974581</v>
      </c>
      <c r="F16" s="9">
        <f>(INDEX('Resin Fractions'!$A$24:$I$41,MATCH('Disposed Waste by Resin'!$A16,'Resin Fractions'!$A$24:$A$41,0),MATCH('Disposed Waste by Resin'!F$1,'Resin Fractions'!$A$24:$I$24,0)))*$E16</f>
        <v>239.92192160386375</v>
      </c>
      <c r="G16" s="9">
        <f>(INDEX('Resin Fractions'!$A$24:$I$41,MATCH('Disposed Waste by Resin'!$A16,'Resin Fractions'!$A$24:$A$41,0),MATCH('Disposed Waste by Resin'!G$1,'Resin Fractions'!$A$24:$I$24,0)))*$E16</f>
        <v>414.12264491688211</v>
      </c>
      <c r="H16" s="9">
        <f>(INDEX('Resin Fractions'!$A$24:$I$41,MATCH('Disposed Waste by Resin'!$A16,'Resin Fractions'!$A$24:$A$41,0),MATCH('Disposed Waste by Resin'!H$1,'Resin Fractions'!$A$24:$I$24,0)))*$E16</f>
        <v>628.45460272087405</v>
      </c>
      <c r="I16" s="9">
        <f>(INDEX('Resin Fractions'!$A$24:$I$41,MATCH('Disposed Waste by Resin'!$A16,'Resin Fractions'!$A$24:$A$41,0),MATCH('Disposed Waste by Resin'!I$1,'Resin Fractions'!$A$24:$I$24,0)))*$E16</f>
        <v>960.67260548697698</v>
      </c>
      <c r="J16" s="9">
        <f>(INDEX('Resin Fractions'!$A$24:$I$41,MATCH('Disposed Waste by Resin'!$A16,'Resin Fractions'!$A$24:$A$41,0),MATCH('Disposed Waste by Resin'!J$1,'Resin Fractions'!$A$24:$I$24,0)))*$E16</f>
        <v>51.011912965571625</v>
      </c>
      <c r="K16" s="9">
        <f>(INDEX('Resin Fractions'!$A$24:$I$41,MATCH('Disposed Waste by Resin'!$A16,'Resin Fractions'!$A$24:$A$41,0),MATCH('Disposed Waste by Resin'!K$1,'Resin Fractions'!$A$24:$I$24,0)))*$E16</f>
        <v>159.35548654007331</v>
      </c>
      <c r="L16" s="9">
        <f>(INDEX('Resin Fractions'!$A$24:$I$41,MATCH('Disposed Waste by Resin'!$A16,'Resin Fractions'!$A$24:$A$41,0),MATCH('Disposed Waste by Resin'!L$1,'Resin Fractions'!$A$24:$I$24,0)))*$E16</f>
        <v>250.69902338634205</v>
      </c>
      <c r="M16" s="9">
        <f>(INDEX('Resin Fractions'!$A$24:$I$41,MATCH('Disposed Waste by Resin'!$A16,'Resin Fractions'!$A$24:$A$41,0),MATCH('Disposed Waste by Resin'!M$1,'Resin Fractions'!$A$24:$I$24,0)))*$E16</f>
        <v>2704.2381976205834</v>
      </c>
    </row>
    <row r="17" spans="1:13" x14ac:dyDescent="0.2">
      <c r="A17" s="37">
        <v>2020</v>
      </c>
      <c r="B17" s="68" t="s">
        <v>215</v>
      </c>
      <c r="C17" s="68" t="s">
        <v>192</v>
      </c>
      <c r="D17" s="68">
        <v>916828</v>
      </c>
      <c r="E17" s="81">
        <v>950553.33938294032</v>
      </c>
      <c r="F17" s="9">
        <f>(INDEX('Resin Fractions'!$A$24:$I$41,MATCH('Disposed Waste by Resin'!$A17,'Resin Fractions'!$A$24:$A$41,0),MATCH('Disposed Waste by Resin'!F$1,'Resin Fractions'!$A$24:$I$24,0)))*$E17</f>
        <v>10918.435976906801</v>
      </c>
      <c r="G17" s="9">
        <f>(INDEX('Resin Fractions'!$A$24:$I$41,MATCH('Disposed Waste by Resin'!$A17,'Resin Fractions'!$A$24:$A$41,0),MATCH('Disposed Waste by Resin'!G$1,'Resin Fractions'!$A$24:$I$24,0)))*$E17</f>
        <v>18846.012714827597</v>
      </c>
      <c r="H17" s="9">
        <f>(INDEX('Resin Fractions'!$A$24:$I$41,MATCH('Disposed Waste by Resin'!$A17,'Resin Fractions'!$A$24:$A$41,0),MATCH('Disposed Waste by Resin'!H$1,'Resin Fractions'!$A$24:$I$24,0)))*$E17</f>
        <v>28599.893241642658</v>
      </c>
      <c r="I17" s="9">
        <f>(INDEX('Resin Fractions'!$A$24:$I$41,MATCH('Disposed Waste by Resin'!$A17,'Resin Fractions'!$A$24:$A$41,0),MATCH('Disposed Waste by Resin'!I$1,'Resin Fractions'!$A$24:$I$24,0)))*$E17</f>
        <v>43718.565888682366</v>
      </c>
      <c r="J17" s="9">
        <f>(INDEX('Resin Fractions'!$A$24:$I$41,MATCH('Disposed Waste by Resin'!$A17,'Resin Fractions'!$A$24:$A$41,0),MATCH('Disposed Waste by Resin'!J$1,'Resin Fractions'!$A$24:$I$24,0)))*$E17</f>
        <v>2321.4648417736171</v>
      </c>
      <c r="K17" s="9">
        <f>(INDEX('Resin Fractions'!$A$24:$I$41,MATCH('Disposed Waste by Resin'!$A17,'Resin Fractions'!$A$24:$A$41,0),MATCH('Disposed Waste by Resin'!K$1,'Resin Fractions'!$A$24:$I$24,0)))*$E17</f>
        <v>7251.9954230335079</v>
      </c>
      <c r="L17" s="9">
        <f>(INDEX('Resin Fractions'!$A$24:$I$41,MATCH('Disposed Waste by Resin'!$A17,'Resin Fractions'!$A$24:$A$41,0),MATCH('Disposed Waste by Resin'!L$1,'Resin Fractions'!$A$24:$I$24,0)))*$E17</f>
        <v>11408.88343182041</v>
      </c>
      <c r="M17" s="9">
        <f>(INDEX('Resin Fractions'!$A$24:$I$41,MATCH('Disposed Waste by Resin'!$A17,'Resin Fractions'!$A$24:$A$41,0),MATCH('Disposed Waste by Resin'!M$1,'Resin Fractions'!$A$24:$I$24,0)))*$E17</f>
        <v>123065.25151868694</v>
      </c>
    </row>
    <row r="18" spans="1:13" x14ac:dyDescent="0.2">
      <c r="A18" s="37">
        <v>2020</v>
      </c>
      <c r="B18" s="68" t="s">
        <v>216</v>
      </c>
      <c r="C18" s="68" t="s">
        <v>192</v>
      </c>
      <c r="D18" s="68">
        <v>153189</v>
      </c>
      <c r="E18" s="81">
        <v>110590.5081669691</v>
      </c>
      <c r="F18" s="9">
        <f>(INDEX('Resin Fractions'!$A$24:$I$41,MATCH('Disposed Waste by Resin'!$A18,'Resin Fractions'!$A$24:$A$41,0),MATCH('Disposed Waste by Resin'!F$1,'Resin Fractions'!$A$24:$I$24,0)))*$E18</f>
        <v>1270.2868245757609</v>
      </c>
      <c r="G18" s="9">
        <f>(INDEX('Resin Fractions'!$A$24:$I$41,MATCH('Disposed Waste by Resin'!$A18,'Resin Fractions'!$A$24:$A$41,0),MATCH('Disposed Waste by Resin'!G$1,'Resin Fractions'!$A$24:$I$24,0)))*$E18</f>
        <v>2192.6072285505979</v>
      </c>
      <c r="H18" s="9">
        <f>(INDEX('Resin Fractions'!$A$24:$I$41,MATCH('Disposed Waste by Resin'!$A18,'Resin Fractions'!$A$24:$A$41,0),MATCH('Disposed Waste by Resin'!H$1,'Resin Fractions'!$A$24:$I$24,0)))*$E18</f>
        <v>3327.4058341297655</v>
      </c>
      <c r="I18" s="9">
        <f>(INDEX('Resin Fractions'!$A$24:$I$41,MATCH('Disposed Waste by Resin'!$A18,'Resin Fractions'!$A$24:$A$41,0),MATCH('Disposed Waste by Resin'!I$1,'Resin Fractions'!$A$24:$I$24,0)))*$E18</f>
        <v>5086.3620352952448</v>
      </c>
      <c r="J18" s="9">
        <f>(INDEX('Resin Fractions'!$A$24:$I$41,MATCH('Disposed Waste by Resin'!$A18,'Resin Fractions'!$A$24:$A$41,0),MATCH('Disposed Waste by Resin'!J$1,'Resin Fractions'!$A$24:$I$24,0)))*$E18</f>
        <v>270.08687035927574</v>
      </c>
      <c r="K18" s="9">
        <f>(INDEX('Resin Fractions'!$A$24:$I$41,MATCH('Disposed Waste by Resin'!$A18,'Resin Fractions'!$A$24:$A$41,0),MATCH('Disposed Waste by Resin'!K$1,'Resin Fractions'!$A$24:$I$24,0)))*$E18</f>
        <v>843.72104734115806</v>
      </c>
      <c r="L18" s="9">
        <f>(INDEX('Resin Fractions'!$A$24:$I$41,MATCH('Disposed Waste by Resin'!$A18,'Resin Fractions'!$A$24:$A$41,0),MATCH('Disposed Waste by Resin'!L$1,'Resin Fractions'!$A$24:$I$24,0)))*$E18</f>
        <v>1327.3470978091411</v>
      </c>
      <c r="M18" s="9">
        <f>(INDEX('Resin Fractions'!$A$24:$I$41,MATCH('Disposed Waste by Resin'!$A18,'Resin Fractions'!$A$24:$A$41,0),MATCH('Disposed Waste by Resin'!M$1,'Resin Fractions'!$A$24:$I$24,0)))*$E18</f>
        <v>14317.816938060943</v>
      </c>
    </row>
    <row r="19" spans="1:13" x14ac:dyDescent="0.2">
      <c r="A19" s="37">
        <v>2020</v>
      </c>
      <c r="B19" s="68" t="s">
        <v>217</v>
      </c>
      <c r="C19" s="68" t="s">
        <v>193</v>
      </c>
      <c r="D19" s="68">
        <v>64005</v>
      </c>
      <c r="E19" s="81">
        <v>50300.21778584391</v>
      </c>
      <c r="F19" s="9">
        <f>(INDEX('Resin Fractions'!$A$24:$I$41,MATCH('Disposed Waste by Resin'!$A19,'Resin Fractions'!$A$24:$A$41,0),MATCH('Disposed Waste by Resin'!F$1,'Resin Fractions'!$A$24:$I$24,0)))*$E19</f>
        <v>577.76842683622897</v>
      </c>
      <c r="G19" s="9">
        <f>(INDEX('Resin Fractions'!$A$24:$I$41,MATCH('Disposed Waste by Resin'!$A19,'Resin Fractions'!$A$24:$A$41,0),MATCH('Disposed Waste by Resin'!G$1,'Resin Fractions'!$A$24:$I$24,0)))*$E19</f>
        <v>997.27022637781363</v>
      </c>
      <c r="H19" s="9">
        <f>(INDEX('Resin Fractions'!$A$24:$I$41,MATCH('Disposed Waste by Resin'!$A19,'Resin Fractions'!$A$24:$A$41,0),MATCH('Disposed Waste by Resin'!H$1,'Resin Fractions'!$A$24:$I$24,0)))*$E19</f>
        <v>1513.4141337511664</v>
      </c>
      <c r="I19" s="9">
        <f>(INDEX('Resin Fractions'!$A$24:$I$41,MATCH('Disposed Waste by Resin'!$A19,'Resin Fractions'!$A$24:$A$41,0),MATCH('Disposed Waste by Resin'!I$1,'Resin Fractions'!$A$24:$I$24,0)))*$E19</f>
        <v>2313.4455420597687</v>
      </c>
      <c r="J19" s="9">
        <f>(INDEX('Resin Fractions'!$A$24:$I$41,MATCH('Disposed Waste by Resin'!$A19,'Resin Fractions'!$A$24:$A$41,0),MATCH('Disposed Waste by Resin'!J$1,'Resin Fractions'!$A$24:$I$24,0)))*$E19</f>
        <v>122.84443416841286</v>
      </c>
      <c r="K19" s="9">
        <f>(INDEX('Resin Fractions'!$A$24:$I$41,MATCH('Disposed Waste by Resin'!$A19,'Resin Fractions'!$A$24:$A$41,0),MATCH('Disposed Waste by Resin'!K$1,'Resin Fractions'!$A$24:$I$24,0)))*$E19</f>
        <v>383.75221468090018</v>
      </c>
      <c r="L19" s="9">
        <f>(INDEX('Resin Fractions'!$A$24:$I$41,MATCH('Disposed Waste by Resin'!$A19,'Resin Fractions'!$A$24:$A$41,0),MATCH('Disposed Waste by Resin'!L$1,'Resin Fractions'!$A$24:$I$24,0)))*$E19</f>
        <v>603.72132476690365</v>
      </c>
      <c r="M19" s="9">
        <f>(INDEX('Resin Fractions'!$A$24:$I$41,MATCH('Disposed Waste by Resin'!$A19,'Resin Fractions'!$A$24:$A$41,0),MATCH('Disposed Waste by Resin'!M$1,'Resin Fractions'!$A$24:$I$24,0)))*$E19</f>
        <v>6512.2163026411936</v>
      </c>
    </row>
    <row r="20" spans="1:13" x14ac:dyDescent="0.2">
      <c r="A20" s="37">
        <v>2020</v>
      </c>
      <c r="B20" s="68" t="s">
        <v>218</v>
      </c>
      <c r="C20" s="68" t="s">
        <v>191</v>
      </c>
      <c r="D20" s="68">
        <v>28666</v>
      </c>
      <c r="E20" s="81">
        <v>20672.751257622269</v>
      </c>
      <c r="F20" s="9">
        <f>(INDEX('Resin Fractions'!$A$24:$I$41,MATCH('Disposed Waste by Resin'!$A20,'Resin Fractions'!$A$24:$A$41,0),MATCH('Disposed Waste by Resin'!F$1,'Resin Fractions'!$A$24:$I$24,0)))*$E20</f>
        <v>237.45549220772031</v>
      </c>
      <c r="G20" s="9">
        <f>(INDEX('Resin Fractions'!$A$24:$I$41,MATCH('Disposed Waste by Resin'!$A20,'Resin Fractions'!$A$24:$A$41,0),MATCH('Disposed Waste by Resin'!G$1,'Resin Fractions'!$A$24:$I$24,0)))*$E20</f>
        <v>409.86540882022348</v>
      </c>
      <c r="H20" s="9">
        <f>(INDEX('Resin Fractions'!$A$24:$I$41,MATCH('Disposed Waste by Resin'!$A20,'Resin Fractions'!$A$24:$A$41,0),MATCH('Disposed Waste by Resin'!H$1,'Resin Fractions'!$A$24:$I$24,0)))*$E20</f>
        <v>621.99400547352593</v>
      </c>
      <c r="I20" s="9">
        <f>(INDEX('Resin Fractions'!$A$24:$I$41,MATCH('Disposed Waste by Resin'!$A20,'Resin Fractions'!$A$24:$A$41,0),MATCH('Disposed Waste by Resin'!I$1,'Resin Fractions'!$A$24:$I$24,0)))*$E20</f>
        <v>950.79676280281001</v>
      </c>
      <c r="J20" s="9">
        <f>(INDEX('Resin Fractions'!$A$24:$I$41,MATCH('Disposed Waste by Resin'!$A20,'Resin Fractions'!$A$24:$A$41,0),MATCH('Disposed Waste by Resin'!J$1,'Resin Fractions'!$A$24:$I$24,0)))*$E20</f>
        <v>50.48750368754186</v>
      </c>
      <c r="K20" s="9">
        <f>(INDEX('Resin Fractions'!$A$24:$I$41,MATCH('Disposed Waste by Resin'!$A20,'Resin Fractions'!$A$24:$A$41,0),MATCH('Disposed Waste by Resin'!K$1,'Resin Fractions'!$A$24:$I$24,0)))*$E20</f>
        <v>157.71729085619526</v>
      </c>
      <c r="L20" s="9">
        <f>(INDEX('Resin Fractions'!$A$24:$I$41,MATCH('Disposed Waste by Resin'!$A20,'Resin Fractions'!$A$24:$A$41,0),MATCH('Disposed Waste by Resin'!L$1,'Resin Fractions'!$A$24:$I$24,0)))*$E20</f>
        <v>248.12180394457107</v>
      </c>
      <c r="M20" s="9">
        <f>(INDEX('Resin Fractions'!$A$24:$I$41,MATCH('Disposed Waste by Resin'!$A20,'Resin Fractions'!$A$24:$A$41,0),MATCH('Disposed Waste by Resin'!M$1,'Resin Fractions'!$A$24:$I$24,0)))*$E20</f>
        <v>2676.4382677925873</v>
      </c>
    </row>
    <row r="21" spans="1:13" x14ac:dyDescent="0.2">
      <c r="A21" s="37">
        <v>2020</v>
      </c>
      <c r="B21" s="68" t="s">
        <v>219</v>
      </c>
      <c r="C21" s="68" t="s">
        <v>194</v>
      </c>
      <c r="D21" s="68">
        <v>10135614</v>
      </c>
      <c r="E21" s="81">
        <v>9860485.5850670878</v>
      </c>
      <c r="F21" s="9">
        <f>(INDEX('Resin Fractions'!$A$24:$I$41,MATCH('Disposed Waste by Resin'!$A21,'Resin Fractions'!$A$24:$A$41,0),MATCH('Disposed Waste by Resin'!F$1,'Resin Fractions'!$A$24:$I$24,0)))*$E21</f>
        <v>113261.48265562508</v>
      </c>
      <c r="G21" s="9">
        <f>(INDEX('Resin Fractions'!$A$24:$I$41,MATCH('Disposed Waste by Resin'!$A21,'Resin Fractions'!$A$24:$A$41,0),MATCH('Disposed Waste by Resin'!G$1,'Resin Fractions'!$A$24:$I$24,0)))*$E21</f>
        <v>195497.53707791108</v>
      </c>
      <c r="H21" s="9">
        <f>(INDEX('Resin Fractions'!$A$24:$I$41,MATCH('Disposed Waste by Resin'!$A21,'Resin Fractions'!$A$24:$A$41,0),MATCH('Disposed Waste by Resin'!H$1,'Resin Fractions'!$A$24:$I$24,0)))*$E21</f>
        <v>296678.60114693135</v>
      </c>
      <c r="I21" s="9">
        <f>(INDEX('Resin Fractions'!$A$24:$I$41,MATCH('Disposed Waste by Resin'!$A21,'Resin Fractions'!$A$24:$A$41,0),MATCH('Disposed Waste by Resin'!I$1,'Resin Fractions'!$A$24:$I$24,0)))*$E21</f>
        <v>453510.88769516238</v>
      </c>
      <c r="J21" s="9">
        <f>(INDEX('Resin Fractions'!$A$24:$I$41,MATCH('Disposed Waste by Resin'!$A21,'Resin Fractions'!$A$24:$A$41,0),MATCH('Disposed Waste by Resin'!J$1,'Resin Fractions'!$A$24:$I$24,0)))*$E21</f>
        <v>24081.521425624087</v>
      </c>
      <c r="K21" s="9">
        <f>(INDEX('Resin Fractions'!$A$24:$I$41,MATCH('Disposed Waste by Resin'!$A21,'Resin Fractions'!$A$24:$A$41,0),MATCH('Disposed Waste by Resin'!K$1,'Resin Fractions'!$A$24:$I$24,0)))*$E21</f>
        <v>75227.968141392834</v>
      </c>
      <c r="L21" s="9">
        <f>(INDEX('Resin Fractions'!$A$24:$I$41,MATCH('Disposed Waste by Resin'!$A21,'Resin Fractions'!$A$24:$A$41,0),MATCH('Disposed Waste by Resin'!L$1,'Resin Fractions'!$A$24:$I$24,0)))*$E21</f>
        <v>118349.09832014723</v>
      </c>
      <c r="M21" s="9">
        <f>(INDEX('Resin Fractions'!$A$24:$I$41,MATCH('Disposed Waste by Resin'!$A21,'Resin Fractions'!$A$24:$A$41,0),MATCH('Disposed Waste by Resin'!M$1,'Resin Fractions'!$A$24:$I$24,0)))*$E21</f>
        <v>1276607.0964627939</v>
      </c>
    </row>
    <row r="22" spans="1:13" x14ac:dyDescent="0.2">
      <c r="A22" s="37">
        <v>2020</v>
      </c>
      <c r="B22" s="68" t="s">
        <v>220</v>
      </c>
      <c r="C22" s="68" t="s">
        <v>192</v>
      </c>
      <c r="D22" s="68">
        <v>158602</v>
      </c>
      <c r="E22" s="81">
        <v>161081.73321234121</v>
      </c>
      <c r="F22" s="9">
        <f>(INDEX('Resin Fractions'!$A$24:$I$41,MATCH('Disposed Waste by Resin'!$A22,'Resin Fractions'!$A$24:$A$41,0),MATCH('Disposed Waste by Resin'!F$1,'Resin Fractions'!$A$24:$I$24,0)))*$E22</f>
        <v>1850.2492372178122</v>
      </c>
      <c r="G22" s="9">
        <f>(INDEX('Resin Fractions'!$A$24:$I$41,MATCH('Disposed Waste by Resin'!$A22,'Resin Fractions'!$A$24:$A$41,0),MATCH('Disposed Waste by Resin'!G$1,'Resin Fractions'!$A$24:$I$24,0)))*$E22</f>
        <v>3193.6644336202435</v>
      </c>
      <c r="H22" s="9">
        <f>(INDEX('Resin Fractions'!$A$24:$I$41,MATCH('Disposed Waste by Resin'!$A22,'Resin Fractions'!$A$24:$A$41,0),MATCH('Disposed Waste by Resin'!H$1,'Resin Fractions'!$A$24:$I$24,0)))*$E22</f>
        <v>4846.566922843429</v>
      </c>
      <c r="I22" s="9">
        <f>(INDEX('Resin Fractions'!$A$24:$I$41,MATCH('Disposed Waste by Resin'!$A22,'Resin Fractions'!$A$24:$A$41,0),MATCH('Disposed Waste by Resin'!I$1,'Resin Fractions'!$A$24:$I$24,0)))*$E22</f>
        <v>7408.5925272520089</v>
      </c>
      <c r="J22" s="9">
        <f>(INDEX('Resin Fractions'!$A$24:$I$41,MATCH('Disposed Waste by Resin'!$A22,'Resin Fractions'!$A$24:$A$41,0),MATCH('Disposed Waste by Resin'!J$1,'Resin Fractions'!$A$24:$I$24,0)))*$E22</f>
        <v>393.39778717431847</v>
      </c>
      <c r="K22" s="9">
        <f>(INDEX('Resin Fractions'!$A$24:$I$41,MATCH('Disposed Waste by Resin'!$A22,'Resin Fractions'!$A$24:$A$41,0),MATCH('Disposed Waste by Resin'!K$1,'Resin Fractions'!$A$24:$I$24,0)))*$E22</f>
        <v>1228.930501415656</v>
      </c>
      <c r="L22" s="9">
        <f>(INDEX('Resin Fractions'!$A$24:$I$41,MATCH('Disposed Waste by Resin'!$A22,'Resin Fractions'!$A$24:$A$41,0),MATCH('Disposed Waste by Resin'!L$1,'Resin Fractions'!$A$24:$I$24,0)))*$E22</f>
        <v>1933.3609604782348</v>
      </c>
      <c r="M22" s="9">
        <f>(INDEX('Resin Fractions'!$A$24:$I$41,MATCH('Disposed Waste by Resin'!$A22,'Resin Fractions'!$A$24:$A$41,0),MATCH('Disposed Waste by Resin'!M$1,'Resin Fractions'!$A$24:$I$24,0)))*$E22</f>
        <v>20854.762370001699</v>
      </c>
    </row>
    <row r="23" spans="1:13" x14ac:dyDescent="0.2">
      <c r="A23" s="37">
        <v>2020</v>
      </c>
      <c r="B23" s="68" t="s">
        <v>221</v>
      </c>
      <c r="C23" s="68" t="s">
        <v>190</v>
      </c>
      <c r="D23" s="68">
        <v>260388</v>
      </c>
      <c r="E23" s="81">
        <v>208660.78947368421</v>
      </c>
      <c r="F23" s="9">
        <f>(INDEX('Resin Fractions'!$A$24:$I$41,MATCH('Disposed Waste by Resin'!$A23,'Resin Fractions'!$A$24:$A$41,0),MATCH('Disposed Waste by Resin'!F$1,'Resin Fractions'!$A$24:$I$24,0)))*$E23</f>
        <v>2396.761314034407</v>
      </c>
      <c r="G23" s="9">
        <f>(INDEX('Resin Fractions'!$A$24:$I$41,MATCH('Disposed Waste by Resin'!$A23,'Resin Fractions'!$A$24:$A$41,0),MATCH('Disposed Waste by Resin'!G$1,'Resin Fractions'!$A$24:$I$24,0)))*$E23</f>
        <v>4136.9839319693338</v>
      </c>
      <c r="H23" s="9">
        <f>(INDEX('Resin Fractions'!$A$24:$I$41,MATCH('Disposed Waste by Resin'!$A23,'Resin Fractions'!$A$24:$A$41,0),MATCH('Disposed Waste by Resin'!H$1,'Resin Fractions'!$A$24:$I$24,0)))*$E23</f>
        <v>6278.1077667227064</v>
      </c>
      <c r="I23" s="9">
        <f>(INDEX('Resin Fractions'!$A$24:$I$41,MATCH('Disposed Waste by Resin'!$A23,'Resin Fractions'!$A$24:$A$41,0),MATCH('Disposed Waste by Resin'!I$1,'Resin Fractions'!$A$24:$I$24,0)))*$E23</f>
        <v>9596.884356759605</v>
      </c>
      <c r="J23" s="9">
        <f>(INDEX('Resin Fractions'!$A$24:$I$41,MATCH('Disposed Waste by Resin'!$A23,'Resin Fractions'!$A$24:$A$41,0),MATCH('Disposed Waste by Resin'!J$1,'Resin Fractions'!$A$24:$I$24,0)))*$E23</f>
        <v>509.59653346158967</v>
      </c>
      <c r="K23" s="9">
        <f>(INDEX('Resin Fractions'!$A$24:$I$41,MATCH('Disposed Waste by Resin'!$A23,'Resin Fractions'!$A$24:$A$41,0),MATCH('Disposed Waste by Resin'!K$1,'Resin Fractions'!$A$24:$I$24,0)))*$E23</f>
        <v>1591.9223335873264</v>
      </c>
      <c r="L23" s="9">
        <f>(INDEX('Resin Fractions'!$A$24:$I$41,MATCH('Disposed Waste by Resin'!$A23,'Resin Fractions'!$A$24:$A$41,0),MATCH('Disposed Waste by Resin'!L$1,'Resin Fractions'!$A$24:$I$24,0)))*$E23</f>
        <v>2504.4219248572208</v>
      </c>
      <c r="M23" s="9">
        <f>(INDEX('Resin Fractions'!$A$24:$I$41,MATCH('Disposed Waste by Resin'!$A23,'Resin Fractions'!$A$24:$A$41,0),MATCH('Disposed Waste by Resin'!M$1,'Resin Fractions'!$A$24:$I$24,0)))*$E23</f>
        <v>27014.678161392185</v>
      </c>
    </row>
    <row r="24" spans="1:13" x14ac:dyDescent="0.2">
      <c r="A24" s="37">
        <v>2020</v>
      </c>
      <c r="B24" s="68" t="s">
        <v>222</v>
      </c>
      <c r="C24" s="68" t="s">
        <v>191</v>
      </c>
      <c r="D24" s="68">
        <v>18074</v>
      </c>
      <c r="E24" s="81">
        <v>11746.016333938291</v>
      </c>
      <c r="F24" s="9">
        <f>(INDEX('Resin Fractions'!$A$24:$I$41,MATCH('Disposed Waste by Resin'!$A24,'Resin Fractions'!$A$24:$A$41,0),MATCH('Disposed Waste by Resin'!F$1,'Resin Fractions'!$A$24:$I$24,0)))*$E24</f>
        <v>134.91944324666736</v>
      </c>
      <c r="G24" s="9">
        <f>(INDEX('Resin Fractions'!$A$24:$I$41,MATCH('Disposed Waste by Resin'!$A24,'Resin Fractions'!$A$24:$A$41,0),MATCH('Disposed Waste by Resin'!G$1,'Resin Fractions'!$A$24:$I$24,0)))*$E24</f>
        <v>232.88074851399185</v>
      </c>
      <c r="H24" s="9">
        <f>(INDEX('Resin Fractions'!$A$24:$I$41,MATCH('Disposed Waste by Resin'!$A24,'Resin Fractions'!$A$24:$A$41,0),MATCH('Disposed Waste by Resin'!H$1,'Resin Fractions'!$A$24:$I$24,0)))*$E24</f>
        <v>353.40974487902054</v>
      </c>
      <c r="I24" s="9">
        <f>(INDEX('Resin Fractions'!$A$24:$I$41,MATCH('Disposed Waste by Resin'!$A24,'Resin Fractions'!$A$24:$A$41,0),MATCH('Disposed Waste by Resin'!I$1,'Resin Fractions'!$A$24:$I$24,0)))*$E24</f>
        <v>540.23163956078008</v>
      </c>
      <c r="J24" s="9">
        <f>(INDEX('Resin Fractions'!$A$24:$I$41,MATCH('Disposed Waste by Resin'!$A24,'Resin Fractions'!$A$24:$A$41,0),MATCH('Disposed Waste by Resin'!J$1,'Resin Fractions'!$A$24:$I$24,0)))*$E24</f>
        <v>28.686411188495331</v>
      </c>
      <c r="K24" s="9">
        <f>(INDEX('Resin Fractions'!$A$24:$I$41,MATCH('Disposed Waste by Resin'!$A24,'Resin Fractions'!$A$24:$A$41,0),MATCH('Disposed Waste by Resin'!K$1,'Resin Fractions'!$A$24:$I$24,0)))*$E24</f>
        <v>89.613126547842072</v>
      </c>
      <c r="L24" s="9">
        <f>(INDEX('Resin Fractions'!$A$24:$I$41,MATCH('Disposed Waste by Resin'!$A24,'Resin Fractions'!$A$24:$A$41,0),MATCH('Disposed Waste by Resin'!L$1,'Resin Fractions'!$A$24:$I$24,0)))*$E24</f>
        <v>140.97991726498324</v>
      </c>
      <c r="M24" s="9">
        <f>(INDEX('Resin Fractions'!$A$24:$I$41,MATCH('Disposed Waste by Resin'!$A24,'Resin Fractions'!$A$24:$A$41,0),MATCH('Disposed Waste by Resin'!M$1,'Resin Fractions'!$A$24:$I$24,0)))*$E24</f>
        <v>1520.7210312017803</v>
      </c>
    </row>
    <row r="25" spans="1:13" x14ac:dyDescent="0.2">
      <c r="A25" s="37">
        <v>2020</v>
      </c>
      <c r="B25" s="68" t="s">
        <v>223</v>
      </c>
      <c r="C25" s="68" t="s">
        <v>193</v>
      </c>
      <c r="D25" s="68">
        <v>87708</v>
      </c>
      <c r="E25" s="81">
        <v>64919.010889292207</v>
      </c>
      <c r="F25" s="9">
        <f>(INDEX('Resin Fractions'!$A$24:$I$41,MATCH('Disposed Waste by Resin'!$A25,'Resin Fractions'!$A$24:$A$41,0),MATCH('Disposed Waste by Resin'!F$1,'Resin Fractions'!$A$24:$I$24,0)))*$E25</f>
        <v>745.68573346866049</v>
      </c>
      <c r="G25" s="9">
        <f>(INDEX('Resin Fractions'!$A$24:$I$41,MATCH('Disposed Waste by Resin'!$A25,'Resin Fractions'!$A$24:$A$41,0),MATCH('Disposed Waste by Resin'!G$1,'Resin Fractions'!$A$24:$I$24,0)))*$E25</f>
        <v>1287.107681351006</v>
      </c>
      <c r="H25" s="9">
        <f>(INDEX('Resin Fractions'!$A$24:$I$41,MATCH('Disposed Waste by Resin'!$A25,'Resin Fractions'!$A$24:$A$41,0),MATCH('Disposed Waste by Resin'!H$1,'Resin Fractions'!$A$24:$I$24,0)))*$E25</f>
        <v>1953.2589112695891</v>
      </c>
      <c r="I25" s="9">
        <f>(INDEX('Resin Fractions'!$A$24:$I$41,MATCH('Disposed Waste by Resin'!$A25,'Resin Fractions'!$A$24:$A$41,0),MATCH('Disposed Waste by Resin'!I$1,'Resin Fractions'!$A$24:$I$24,0)))*$E25</f>
        <v>2985.8040968369319</v>
      </c>
      <c r="J25" s="9">
        <f>(INDEX('Resin Fractions'!$A$24:$I$41,MATCH('Disposed Waste by Resin'!$A25,'Resin Fractions'!$A$24:$A$41,0),MATCH('Disposed Waste by Resin'!J$1,'Resin Fractions'!$A$24:$I$24,0)))*$E25</f>
        <v>158.54681173393521</v>
      </c>
      <c r="K25" s="9">
        <f>(INDEX('Resin Fractions'!$A$24:$I$41,MATCH('Disposed Waste by Resin'!$A25,'Resin Fractions'!$A$24:$A$41,0),MATCH('Disposed Waste by Resin'!K$1,'Resin Fractions'!$A$24:$I$24,0)))*$E25</f>
        <v>495.2824321701172</v>
      </c>
      <c r="L25" s="9">
        <f>(INDEX('Resin Fractions'!$A$24:$I$41,MATCH('Disposed Waste by Resin'!$A25,'Resin Fractions'!$A$24:$A$41,0),MATCH('Disposed Waste by Resin'!L$1,'Resin Fractions'!$A$24:$I$24,0)))*$E25</f>
        <v>779.18134318040063</v>
      </c>
      <c r="M25" s="9">
        <f>(INDEX('Resin Fractions'!$A$24:$I$41,MATCH('Disposed Waste by Resin'!$A25,'Resin Fractions'!$A$24:$A$41,0),MATCH('Disposed Waste by Resin'!M$1,'Resin Fractions'!$A$24:$I$24,0)))*$E25</f>
        <v>8404.8670100106392</v>
      </c>
    </row>
    <row r="26" spans="1:13" x14ac:dyDescent="0.2">
      <c r="A26" s="37">
        <v>2020</v>
      </c>
      <c r="B26" s="68" t="s">
        <v>224</v>
      </c>
      <c r="C26" s="68" t="s">
        <v>192</v>
      </c>
      <c r="D26" s="68">
        <v>283352</v>
      </c>
      <c r="E26" s="81">
        <v>267867.94010889292</v>
      </c>
      <c r="F26" s="9">
        <f>(INDEX('Resin Fractions'!$A$24:$I$41,MATCH('Disposed Waste by Resin'!$A26,'Resin Fractions'!$A$24:$A$41,0),MATCH('Disposed Waste by Resin'!F$1,'Resin Fractions'!$A$24:$I$24,0)))*$E26</f>
        <v>3076.8383352831579</v>
      </c>
      <c r="G26" s="9">
        <f>(INDEX('Resin Fractions'!$A$24:$I$41,MATCH('Disposed Waste by Resin'!$A26,'Resin Fractions'!$A$24:$A$41,0),MATCH('Disposed Waste by Resin'!G$1,'Resin Fractions'!$A$24:$I$24,0)))*$E26</f>
        <v>5310.8462155989919</v>
      </c>
      <c r="H26" s="9">
        <f>(INDEX('Resin Fractions'!$A$24:$I$41,MATCH('Disposed Waste by Resin'!$A26,'Resin Fractions'!$A$24:$A$41,0),MATCH('Disposed Waste by Resin'!H$1,'Resin Fractions'!$A$24:$I$24,0)))*$E26</f>
        <v>8059.5103636648792</v>
      </c>
      <c r="I26" s="9">
        <f>(INDEX('Resin Fractions'!$A$24:$I$41,MATCH('Disposed Waste by Resin'!$A26,'Resin Fractions'!$A$24:$A$41,0),MATCH('Disposed Waste by Resin'!I$1,'Resin Fractions'!$A$24:$I$24,0)))*$E26</f>
        <v>12319.984270128831</v>
      </c>
      <c r="J26" s="9">
        <f>(INDEX('Resin Fractions'!$A$24:$I$41,MATCH('Disposed Waste by Resin'!$A26,'Resin Fractions'!$A$24:$A$41,0),MATCH('Disposed Waste by Resin'!J$1,'Resin Fractions'!$A$24:$I$24,0)))*$E26</f>
        <v>654.19369901408413</v>
      </c>
      <c r="K26" s="9">
        <f>(INDEX('Resin Fractions'!$A$24:$I$41,MATCH('Disposed Waste by Resin'!$A26,'Resin Fractions'!$A$24:$A$41,0),MATCH('Disposed Waste by Resin'!K$1,'Resin Fractions'!$A$24:$I$24,0)))*$E26</f>
        <v>2043.627637885261</v>
      </c>
      <c r="L26" s="9">
        <f>(INDEX('Resin Fractions'!$A$24:$I$41,MATCH('Disposed Waste by Resin'!$A26,'Resin Fractions'!$A$24:$A$41,0),MATCH('Disposed Waste by Resin'!L$1,'Resin Fractions'!$A$24:$I$24,0)))*$E26</f>
        <v>3215.0474646778753</v>
      </c>
      <c r="M26" s="9">
        <f>(INDEX('Resin Fractions'!$A$24:$I$41,MATCH('Disposed Waste by Resin'!$A26,'Resin Fractions'!$A$24:$A$41,0),MATCH('Disposed Waste by Resin'!M$1,'Resin Fractions'!$A$24:$I$24,0)))*$E26</f>
        <v>34680.047986253077</v>
      </c>
    </row>
    <row r="27" spans="1:13" x14ac:dyDescent="0.2">
      <c r="A27" s="37">
        <v>2020</v>
      </c>
      <c r="B27" s="68" t="s">
        <v>225</v>
      </c>
      <c r="C27" s="68" t="s">
        <v>191</v>
      </c>
      <c r="D27" s="68">
        <v>9563</v>
      </c>
      <c r="E27" s="81">
        <v>5574.7645138064363</v>
      </c>
      <c r="F27" s="9">
        <f>(INDEX('Resin Fractions'!$A$24:$I$41,MATCH('Disposed Waste by Resin'!$A27,'Resin Fractions'!$A$24:$A$41,0),MATCH('Disposed Waste by Resin'!F$1,'Resin Fractions'!$A$24:$I$24,0)))*$E27</f>
        <v>64.033975694452167</v>
      </c>
      <c r="G27" s="9">
        <f>(INDEX('Resin Fractions'!$A$24:$I$41,MATCH('Disposed Waste by Resin'!$A27,'Resin Fractions'!$A$24:$A$41,0),MATCH('Disposed Waste by Resin'!G$1,'Resin Fractions'!$A$24:$I$24,0)))*$E27</f>
        <v>110.52728821884705</v>
      </c>
      <c r="H27" s="9">
        <f>(INDEX('Resin Fractions'!$A$24:$I$41,MATCH('Disposed Waste by Resin'!$A27,'Resin Fractions'!$A$24:$A$41,0),MATCH('Disposed Waste by Resin'!H$1,'Resin Fractions'!$A$24:$I$24,0)))*$E27</f>
        <v>167.73142898604965</v>
      </c>
      <c r="I27" s="9">
        <f>(INDEX('Resin Fractions'!$A$24:$I$41,MATCH('Disposed Waste by Resin'!$A27,'Resin Fractions'!$A$24:$A$41,0),MATCH('Disposed Waste by Resin'!I$1,'Resin Fractions'!$A$24:$I$24,0)))*$E27</f>
        <v>256.39877281263182</v>
      </c>
      <c r="J27" s="9">
        <f>(INDEX('Resin Fractions'!$A$24:$I$41,MATCH('Disposed Waste by Resin'!$A27,'Resin Fractions'!$A$24:$A$41,0),MATCH('Disposed Waste by Resin'!J$1,'Resin Fractions'!$A$24:$I$24,0)))*$E27</f>
        <v>13.614827578608052</v>
      </c>
      <c r="K27" s="9">
        <f>(INDEX('Resin Fractions'!$A$24:$I$41,MATCH('Disposed Waste by Resin'!$A27,'Resin Fractions'!$A$24:$A$41,0),MATCH('Disposed Waste by Resin'!K$1,'Resin Fractions'!$A$24:$I$24,0)))*$E27</f>
        <v>42.531192163143814</v>
      </c>
      <c r="L27" s="9">
        <f>(INDEX('Resin Fractions'!$A$24:$I$41,MATCH('Disposed Waste by Resin'!$A27,'Resin Fractions'!$A$24:$A$41,0),MATCH('Disposed Waste by Resin'!L$1,'Resin Fractions'!$A$24:$I$24,0)))*$E27</f>
        <v>66.910330922780489</v>
      </c>
      <c r="M27" s="9">
        <f>(INDEX('Resin Fractions'!$A$24:$I$41,MATCH('Disposed Waste by Resin'!$A27,'Resin Fractions'!$A$24:$A$41,0),MATCH('Disposed Waste by Resin'!M$1,'Resin Fractions'!$A$24:$I$24,0)))*$E27</f>
        <v>721.7478163765129</v>
      </c>
    </row>
    <row r="28" spans="1:13" x14ac:dyDescent="0.2">
      <c r="A28" s="37">
        <v>2020</v>
      </c>
      <c r="B28" s="68" t="s">
        <v>226</v>
      </c>
      <c r="C28" s="68" t="s">
        <v>191</v>
      </c>
      <c r="D28" s="68">
        <v>13449</v>
      </c>
      <c r="E28" s="81">
        <v>21525.035184596691</v>
      </c>
      <c r="F28" s="9">
        <f>(INDEX('Resin Fractions'!$A$24:$I$41,MATCH('Disposed Waste by Resin'!$A28,'Resin Fractions'!$A$24:$A$41,0),MATCH('Disposed Waste by Resin'!F$1,'Resin Fractions'!$A$24:$I$24,0)))*$E28</f>
        <v>247.24516639565988</v>
      </c>
      <c r="G28" s="9">
        <f>(INDEX('Resin Fractions'!$A$24:$I$41,MATCH('Disposed Waste by Resin'!$A28,'Resin Fractions'!$A$24:$A$41,0),MATCH('Disposed Waste by Resin'!G$1,'Resin Fractions'!$A$24:$I$24,0)))*$E28</f>
        <v>426.7630967867189</v>
      </c>
      <c r="H28" s="9">
        <f>(INDEX('Resin Fractions'!$A$24:$I$41,MATCH('Disposed Waste by Resin'!$A28,'Resin Fractions'!$A$24:$A$41,0),MATCH('Disposed Waste by Resin'!H$1,'Resin Fractions'!$A$24:$I$24,0)))*$E28</f>
        <v>647.6372054004861</v>
      </c>
      <c r="I28" s="9">
        <f>(INDEX('Resin Fractions'!$A$24:$I$41,MATCH('Disposed Waste by Resin'!$A28,'Resin Fractions'!$A$24:$A$41,0),MATCH('Disposed Waste by Resin'!I$1,'Resin Fractions'!$A$24:$I$24,0)))*$E28</f>
        <v>989.99564778225181</v>
      </c>
      <c r="J28" s="9">
        <f>(INDEX('Resin Fractions'!$A$24:$I$41,MATCH('Disposed Waste by Resin'!$A28,'Resin Fractions'!$A$24:$A$41,0),MATCH('Disposed Waste by Resin'!J$1,'Resin Fractions'!$A$24:$I$24,0)))*$E28</f>
        <v>52.568972543318289</v>
      </c>
      <c r="K28" s="9">
        <f>(INDEX('Resin Fractions'!$A$24:$I$41,MATCH('Disposed Waste by Resin'!$A28,'Resin Fractions'!$A$24:$A$41,0),MATCH('Disposed Waste by Resin'!K$1,'Resin Fractions'!$A$24:$I$24,0)))*$E28</f>
        <v>164.21956577488191</v>
      </c>
      <c r="L28" s="9">
        <f>(INDEX('Resin Fractions'!$A$24:$I$41,MATCH('Disposed Waste by Resin'!$A28,'Resin Fractions'!$A$24:$A$41,0),MATCH('Disposed Waste by Resin'!L$1,'Resin Fractions'!$A$24:$I$24,0)))*$E28</f>
        <v>258.35122250616121</v>
      </c>
      <c r="M28" s="9">
        <f>(INDEX('Resin Fractions'!$A$24:$I$41,MATCH('Disposed Waste by Resin'!$A28,'Resin Fractions'!$A$24:$A$41,0),MATCH('Disposed Waste by Resin'!M$1,'Resin Fractions'!$A$24:$I$24,0)))*$E28</f>
        <v>2786.7808771894779</v>
      </c>
    </row>
    <row r="29" spans="1:13" x14ac:dyDescent="0.2">
      <c r="A29" s="37">
        <v>2020</v>
      </c>
      <c r="B29" s="68" t="s">
        <v>227</v>
      </c>
      <c r="C29" s="68" t="s">
        <v>193</v>
      </c>
      <c r="D29" s="68">
        <v>440393</v>
      </c>
      <c r="E29" s="81">
        <v>489088.43012704159</v>
      </c>
      <c r="F29" s="9">
        <f>(INDEX('Resin Fractions'!$A$24:$I$41,MATCH('Disposed Waste by Resin'!$A29,'Resin Fractions'!$A$24:$A$41,0),MATCH('Disposed Waste by Resin'!F$1,'Resin Fractions'!$A$24:$I$24,0)))*$E29</f>
        <v>5617.8653949651234</v>
      </c>
      <c r="G29" s="9">
        <f>(INDEX('Resin Fractions'!$A$24:$I$41,MATCH('Disposed Waste by Resin'!$A29,'Resin Fractions'!$A$24:$A$41,0),MATCH('Disposed Waste by Resin'!G$1,'Resin Fractions'!$A$24:$I$24,0)))*$E29</f>
        <v>9696.843292174246</v>
      </c>
      <c r="H29" s="9">
        <f>(INDEX('Resin Fractions'!$A$24:$I$41,MATCH('Disposed Waste by Resin'!$A29,'Resin Fractions'!$A$24:$A$41,0),MATCH('Disposed Waste by Resin'!H$1,'Resin Fractions'!$A$24:$I$24,0)))*$E29</f>
        <v>14715.509701366513</v>
      </c>
      <c r="I29" s="9">
        <f>(INDEX('Resin Fractions'!$A$24:$I$41,MATCH('Disposed Waste by Resin'!$A29,'Resin Fractions'!$A$24:$A$41,0),MATCH('Disposed Waste by Resin'!I$1,'Resin Fractions'!$A$24:$I$24,0)))*$E29</f>
        <v>22494.523844166131</v>
      </c>
      <c r="J29" s="9">
        <f>(INDEX('Resin Fractions'!$A$24:$I$41,MATCH('Disposed Waste by Resin'!$A29,'Resin Fractions'!$A$24:$A$41,0),MATCH('Disposed Waste by Resin'!J$1,'Resin Fractions'!$A$24:$I$24,0)))*$E29</f>
        <v>1194.4638433391176</v>
      </c>
      <c r="K29" s="9">
        <f>(INDEX('Resin Fractions'!$A$24:$I$41,MATCH('Disposed Waste by Resin'!$A29,'Resin Fractions'!$A$24:$A$41,0),MATCH('Disposed Waste by Resin'!K$1,'Resin Fractions'!$A$24:$I$24,0)))*$E29</f>
        <v>3731.3708866063503</v>
      </c>
      <c r="L29" s="9">
        <f>(INDEX('Resin Fractions'!$A$24:$I$41,MATCH('Disposed Waste by Resin'!$A29,'Resin Fractions'!$A$24:$A$41,0),MATCH('Disposed Waste by Resin'!L$1,'Resin Fractions'!$A$24:$I$24,0)))*$E29</f>
        <v>5870.2154376667932</v>
      </c>
      <c r="M29" s="9">
        <f>(INDEX('Resin Fractions'!$A$24:$I$41,MATCH('Disposed Waste by Resin'!$A29,'Resin Fractions'!$A$24:$A$41,0),MATCH('Disposed Waste by Resin'!M$1,'Resin Fractions'!$A$24:$I$24,0)))*$E29</f>
        <v>63320.792400284263</v>
      </c>
    </row>
    <row r="30" spans="1:13" x14ac:dyDescent="0.2">
      <c r="A30" s="37">
        <v>2020</v>
      </c>
      <c r="B30" s="68" t="s">
        <v>228</v>
      </c>
      <c r="C30" s="68" t="s">
        <v>190</v>
      </c>
      <c r="D30" s="68">
        <v>139000</v>
      </c>
      <c r="E30" s="81">
        <v>122249.9092558984</v>
      </c>
      <c r="F30" s="9">
        <f>(INDEX('Resin Fractions'!$A$24:$I$41,MATCH('Disposed Waste by Resin'!$A30,'Resin Fractions'!$A$24:$A$41,0),MATCH('Disposed Waste by Resin'!F$1,'Resin Fractions'!$A$24:$I$24,0)))*$E30</f>
        <v>1404.2113704630979</v>
      </c>
      <c r="G30" s="9">
        <f>(INDEX('Resin Fractions'!$A$24:$I$41,MATCH('Disposed Waste by Resin'!$A30,'Resin Fractions'!$A$24:$A$41,0),MATCH('Disposed Waste by Resin'!G$1,'Resin Fractions'!$A$24:$I$24,0)))*$E30</f>
        <v>2423.7707120347318</v>
      </c>
      <c r="H30" s="9">
        <f>(INDEX('Resin Fractions'!$A$24:$I$41,MATCH('Disposed Waste by Resin'!$A30,'Resin Fractions'!$A$24:$A$41,0),MATCH('Disposed Waste by Resin'!H$1,'Resin Fractions'!$A$24:$I$24,0)))*$E30</f>
        <v>3678.2095319226078</v>
      </c>
      <c r="I30" s="9">
        <f>(INDEX('Resin Fractions'!$A$24:$I$41,MATCH('Disposed Waste by Resin'!$A30,'Resin Fractions'!$A$24:$A$41,0),MATCH('Disposed Waste by Resin'!I$1,'Resin Fractions'!$A$24:$I$24,0)))*$E30</f>
        <v>5622.610001200901</v>
      </c>
      <c r="J30" s="9">
        <f>(INDEX('Resin Fractions'!$A$24:$I$41,MATCH('Disposed Waste by Resin'!$A30,'Resin Fractions'!$A$24:$A$41,0),MATCH('Disposed Waste by Resin'!J$1,'Resin Fractions'!$A$24:$I$24,0)))*$E30</f>
        <v>298.56174765722631</v>
      </c>
      <c r="K30" s="9">
        <f>(INDEX('Resin Fractions'!$A$24:$I$41,MATCH('Disposed Waste by Resin'!$A30,'Resin Fractions'!$A$24:$A$41,0),MATCH('Disposed Waste by Resin'!K$1,'Resin Fractions'!$A$24:$I$24,0)))*$E30</f>
        <v>932.67336577403637</v>
      </c>
      <c r="L30" s="9">
        <f>(INDEX('Resin Fractions'!$A$24:$I$41,MATCH('Disposed Waste by Resin'!$A30,'Resin Fractions'!$A$24:$A$41,0),MATCH('Disposed Waste by Resin'!L$1,'Resin Fractions'!$A$24:$I$24,0)))*$E30</f>
        <v>1467.2874277171775</v>
      </c>
      <c r="M30" s="9">
        <f>(INDEX('Resin Fractions'!$A$24:$I$41,MATCH('Disposed Waste by Resin'!$A30,'Resin Fractions'!$A$24:$A$41,0),MATCH('Disposed Waste by Resin'!M$1,'Resin Fractions'!$A$24:$I$24,0)))*$E30</f>
        <v>15827.324156769777</v>
      </c>
    </row>
    <row r="31" spans="1:13" x14ac:dyDescent="0.2">
      <c r="A31" s="37">
        <v>2020</v>
      </c>
      <c r="B31" s="68" t="s">
        <v>229</v>
      </c>
      <c r="C31" s="68" t="s">
        <v>191</v>
      </c>
      <c r="D31" s="68">
        <v>97775</v>
      </c>
      <c r="E31" s="81">
        <v>8305.5401280909264</v>
      </c>
      <c r="F31" s="9">
        <f>(INDEX('Resin Fractions'!$A$24:$I$41,MATCH('Disposed Waste by Resin'!$A31,'Resin Fractions'!$A$24:$A$41,0),MATCH('Disposed Waste by Resin'!F$1,'Resin Fractions'!$A$24:$I$24,0)))*$E31</f>
        <v>95.400756995981993</v>
      </c>
      <c r="G31" s="9">
        <f>(INDEX('Resin Fractions'!$A$24:$I$41,MATCH('Disposed Waste by Resin'!$A31,'Resin Fractions'!$A$24:$A$41,0),MATCH('Disposed Waste by Resin'!G$1,'Resin Fractions'!$A$24:$I$24,0)))*$E31</f>
        <v>164.66862865278324</v>
      </c>
      <c r="H31" s="9">
        <f>(INDEX('Resin Fractions'!$A$24:$I$41,MATCH('Disposed Waste by Resin'!$A31,'Resin Fractions'!$A$24:$A$41,0),MATCH('Disposed Waste by Resin'!H$1,'Resin Fractions'!$A$24:$I$24,0)))*$E31</f>
        <v>249.8939839943954</v>
      </c>
      <c r="I31" s="9">
        <f>(INDEX('Resin Fractions'!$A$24:$I$41,MATCH('Disposed Waste by Resin'!$A31,'Resin Fractions'!$A$24:$A$41,0),MATCH('Disposed Waste by Resin'!I$1,'Resin Fractions'!$A$24:$I$24,0)))*$E31</f>
        <v>381.99466383101873</v>
      </c>
      <c r="J31" s="9">
        <f>(INDEX('Resin Fractions'!$A$24:$I$41,MATCH('Disposed Waste by Resin'!$A31,'Resin Fractions'!$A$24:$A$41,0),MATCH('Disposed Waste by Resin'!J$1,'Resin Fractions'!$A$24:$I$24,0)))*$E31</f>
        <v>20.283995227263592</v>
      </c>
      <c r="K31" s="9">
        <f>(INDEX('Resin Fractions'!$A$24:$I$41,MATCH('Disposed Waste by Resin'!$A31,'Resin Fractions'!$A$24:$A$41,0),MATCH('Disposed Waste by Resin'!K$1,'Resin Fractions'!$A$24:$I$24,0)))*$E31</f>
        <v>63.364922828882456</v>
      </c>
      <c r="L31" s="9">
        <f>(INDEX('Resin Fractions'!$A$24:$I$41,MATCH('Disposed Waste by Resin'!$A31,'Resin Fractions'!$A$24:$A$41,0),MATCH('Disposed Waste by Resin'!L$1,'Resin Fractions'!$A$24:$I$24,0)))*$E31</f>
        <v>99.686083077892704</v>
      </c>
      <c r="M31" s="9">
        <f>(INDEX('Resin Fractions'!$A$24:$I$41,MATCH('Disposed Waste by Resin'!$A31,'Resin Fractions'!$A$24:$A$41,0),MATCH('Disposed Waste by Resin'!M$1,'Resin Fractions'!$A$24:$I$24,0)))*$E31</f>
        <v>1075.293034608218</v>
      </c>
    </row>
    <row r="32" spans="1:13" x14ac:dyDescent="0.2">
      <c r="A32" s="37">
        <v>2020</v>
      </c>
      <c r="B32" s="68" t="s">
        <v>230</v>
      </c>
      <c r="C32" s="68" t="s">
        <v>194</v>
      </c>
      <c r="D32" s="68">
        <v>3180491</v>
      </c>
      <c r="E32" s="81">
        <v>3286682.0780399269</v>
      </c>
      <c r="F32" s="9">
        <f>(INDEX('Resin Fractions'!$A$24:$I$41,MATCH('Disposed Waste by Resin'!$A32,'Resin Fractions'!$A$24:$A$41,0),MATCH('Disposed Waste by Resin'!F$1,'Resin Fractions'!$A$24:$I$24,0)))*$E32</f>
        <v>37752.145364952659</v>
      </c>
      <c r="G32" s="9">
        <f>(INDEX('Resin Fractions'!$A$24:$I$41,MATCH('Disposed Waste by Resin'!$A32,'Resin Fractions'!$A$24:$A$41,0),MATCH('Disposed Waste by Resin'!G$1,'Resin Fractions'!$A$24:$I$24,0)))*$E32</f>
        <v>65162.94211595309</v>
      </c>
      <c r="H32" s="9">
        <f>(INDEX('Resin Fractions'!$A$24:$I$41,MATCH('Disposed Waste by Resin'!$A32,'Resin Fractions'!$A$24:$A$41,0),MATCH('Disposed Waste by Resin'!H$1,'Resin Fractions'!$A$24:$I$24,0)))*$E32</f>
        <v>98888.460706668222</v>
      </c>
      <c r="I32" s="9">
        <f>(INDEX('Resin Fractions'!$A$24:$I$41,MATCH('Disposed Waste by Resin'!$A32,'Resin Fractions'!$A$24:$A$41,0),MATCH('Disposed Waste by Resin'!I$1,'Resin Fractions'!$A$24:$I$24,0)))*$E32</f>
        <v>151163.56024504313</v>
      </c>
      <c r="J32" s="9">
        <f>(INDEX('Resin Fractions'!$A$24:$I$41,MATCH('Disposed Waste by Resin'!$A32,'Resin Fractions'!$A$24:$A$41,0),MATCH('Disposed Waste by Resin'!J$1,'Resin Fractions'!$A$24:$I$24,0)))*$E32</f>
        <v>8026.8161439632277</v>
      </c>
      <c r="K32" s="9">
        <f>(INDEX('Resin Fractions'!$A$24:$I$41,MATCH('Disposed Waste by Resin'!$A32,'Resin Fractions'!$A$24:$A$41,0),MATCH('Disposed Waste by Resin'!K$1,'Resin Fractions'!$A$24:$I$24,0)))*$E32</f>
        <v>25074.872076494412</v>
      </c>
      <c r="L32" s="9">
        <f>(INDEX('Resin Fractions'!$A$24:$I$41,MATCH('Disposed Waste by Resin'!$A32,'Resin Fractions'!$A$24:$A$41,0),MATCH('Disposed Waste by Resin'!L$1,'Resin Fractions'!$A$24:$I$24,0)))*$E32</f>
        <v>39447.941690628882</v>
      </c>
      <c r="M32" s="9">
        <f>(INDEX('Resin Fractions'!$A$24:$I$41,MATCH('Disposed Waste by Resin'!$A32,'Resin Fractions'!$A$24:$A$41,0),MATCH('Disposed Waste by Resin'!M$1,'Resin Fractions'!$A$24:$I$24,0)))*$E32</f>
        <v>425516.73834370356</v>
      </c>
    </row>
    <row r="33" spans="1:13" x14ac:dyDescent="0.2">
      <c r="A33" s="37">
        <v>2020</v>
      </c>
      <c r="B33" s="68" t="s">
        <v>231</v>
      </c>
      <c r="C33" s="68" t="s">
        <v>192</v>
      </c>
      <c r="D33" s="68">
        <v>399015</v>
      </c>
      <c r="E33" s="81">
        <v>281156.74969294108</v>
      </c>
      <c r="F33" s="9">
        <f>(INDEX('Resin Fractions'!$A$24:$I$41,MATCH('Disposed Waste by Resin'!$A33,'Resin Fractions'!$A$24:$A$41,0),MATCH('Disposed Waste by Resin'!F$1,'Resin Fractions'!$A$24:$I$24,0)))*$E33</f>
        <v>3229.4789190792485</v>
      </c>
      <c r="G33" s="9">
        <f>(INDEX('Resin Fractions'!$A$24:$I$41,MATCH('Disposed Waste by Resin'!$A33,'Resin Fractions'!$A$24:$A$41,0),MATCH('Disposed Waste by Resin'!G$1,'Resin Fractions'!$A$24:$I$24,0)))*$E33</f>
        <v>5574.3149385098714</v>
      </c>
      <c r="H33" s="9">
        <f>(INDEX('Resin Fractions'!$A$24:$I$41,MATCH('Disposed Waste by Resin'!$A33,'Resin Fractions'!$A$24:$A$41,0),MATCH('Disposed Waste by Resin'!H$1,'Resin Fractions'!$A$24:$I$24,0)))*$E33</f>
        <v>8459.3390946427899</v>
      </c>
      <c r="I33" s="9">
        <f>(INDEX('Resin Fractions'!$A$24:$I$41,MATCH('Disposed Waste by Resin'!$A33,'Resin Fractions'!$A$24:$A$41,0),MATCH('Disposed Waste by Resin'!I$1,'Resin Fractions'!$A$24:$I$24,0)))*$E33</f>
        <v>12931.173220092969</v>
      </c>
      <c r="J33" s="9">
        <f>(INDEX('Resin Fractions'!$A$24:$I$41,MATCH('Disposed Waste by Resin'!$A33,'Resin Fractions'!$A$24:$A$41,0),MATCH('Disposed Waste by Resin'!J$1,'Resin Fractions'!$A$24:$I$24,0)))*$E33</f>
        <v>686.64795798120144</v>
      </c>
      <c r="K33" s="9">
        <f>(INDEX('Resin Fractions'!$A$24:$I$41,MATCH('Disposed Waste by Resin'!$A33,'Resin Fractions'!$A$24:$A$41,0),MATCH('Disposed Waste by Resin'!K$1,'Resin Fractions'!$A$24:$I$24,0)))*$E33</f>
        <v>2145.0110976957758</v>
      </c>
      <c r="L33" s="9">
        <f>(INDEX('Resin Fractions'!$A$24:$I$41,MATCH('Disposed Waste by Resin'!$A33,'Resin Fractions'!$A$24:$A$41,0),MATCH('Disposed Waste by Resin'!L$1,'Resin Fractions'!$A$24:$I$24,0)))*$E33</f>
        <v>3374.5445420228275</v>
      </c>
      <c r="M33" s="9">
        <f>(INDEX('Resin Fractions'!$A$24:$I$41,MATCH('Disposed Waste by Resin'!$A33,'Resin Fractions'!$A$24:$A$41,0),MATCH('Disposed Waste by Resin'!M$1,'Resin Fractions'!$A$24:$I$24,0)))*$E33</f>
        <v>36400.509770024677</v>
      </c>
    </row>
    <row r="34" spans="1:13" x14ac:dyDescent="0.2">
      <c r="A34" s="37">
        <v>2020</v>
      </c>
      <c r="B34" s="68" t="s">
        <v>232</v>
      </c>
      <c r="C34" s="68" t="s">
        <v>191</v>
      </c>
      <c r="D34" s="68">
        <v>18256</v>
      </c>
      <c r="E34" s="81">
        <v>179.16476663902941</v>
      </c>
      <c r="F34" s="9">
        <f>(INDEX('Resin Fractions'!$A$24:$I$41,MATCH('Disposed Waste by Resin'!$A34,'Resin Fractions'!$A$24:$A$41,0),MATCH('Disposed Waste by Resin'!F$1,'Resin Fractions'!$A$24:$I$24,0)))*$E34</f>
        <v>2.057958194261432</v>
      </c>
      <c r="G34" s="9">
        <f>(INDEX('Resin Fractions'!$A$24:$I$41,MATCH('Disposed Waste by Resin'!$A34,'Resin Fractions'!$A$24:$A$41,0),MATCH('Disposed Waste by Resin'!G$1,'Resin Fractions'!$A$24:$I$24,0)))*$E34</f>
        <v>3.5521851644013767</v>
      </c>
      <c r="H34" s="9">
        <f>(INDEX('Resin Fractions'!$A$24:$I$41,MATCH('Disposed Waste by Resin'!$A34,'Resin Fractions'!$A$24:$A$41,0),MATCH('Disposed Waste by Resin'!H$1,'Resin Fractions'!$A$24:$I$24,0)))*$E34</f>
        <v>5.3906424671196351</v>
      </c>
      <c r="I34" s="9">
        <f>(INDEX('Resin Fractions'!$A$24:$I$41,MATCH('Disposed Waste by Resin'!$A34,'Resin Fractions'!$A$24:$A$41,0),MATCH('Disposed Waste by Resin'!I$1,'Resin Fractions'!$A$24:$I$24,0)))*$E34</f>
        <v>8.2402810349638589</v>
      </c>
      <c r="J34" s="9">
        <f>(INDEX('Resin Fractions'!$A$24:$I$41,MATCH('Disposed Waste by Resin'!$A34,'Resin Fractions'!$A$24:$A$41,0),MATCH('Disposed Waste by Resin'!J$1,'Resin Fractions'!$A$24:$I$24,0)))*$E34</f>
        <v>0.43756061801548396</v>
      </c>
      <c r="K34" s="9">
        <f>(INDEX('Resin Fractions'!$A$24:$I$41,MATCH('Disposed Waste by Resin'!$A34,'Resin Fractions'!$A$24:$A$41,0),MATCH('Disposed Waste by Resin'!K$1,'Resin Fractions'!$A$24:$I$24,0)))*$E34</f>
        <v>1.3668902246754091</v>
      </c>
      <c r="L34" s="9">
        <f>(INDEX('Resin Fractions'!$A$24:$I$41,MATCH('Disposed Waste by Resin'!$A34,'Resin Fractions'!$A$24:$A$41,0),MATCH('Disposed Waste by Resin'!L$1,'Resin Fractions'!$A$24:$I$24,0)))*$E34</f>
        <v>2.1504000385721835</v>
      </c>
      <c r="M34" s="9">
        <f>(INDEX('Resin Fractions'!$A$24:$I$41,MATCH('Disposed Waste by Resin'!$A34,'Resin Fractions'!$A$24:$A$41,0),MATCH('Disposed Waste by Resin'!M$1,'Resin Fractions'!$A$24:$I$24,0)))*$E34</f>
        <v>23.195917742009378</v>
      </c>
    </row>
    <row r="35" spans="1:13" x14ac:dyDescent="0.2">
      <c r="A35" s="37">
        <v>2020</v>
      </c>
      <c r="B35" s="68" t="s">
        <v>233</v>
      </c>
      <c r="C35" s="68" t="s">
        <v>194</v>
      </c>
      <c r="D35" s="68">
        <v>2440719</v>
      </c>
      <c r="E35" s="81">
        <v>2304472.3230490009</v>
      </c>
      <c r="F35" s="9">
        <f>(INDEX('Resin Fractions'!$A$24:$I$41,MATCH('Disposed Waste by Resin'!$A35,'Resin Fractions'!$A$24:$A$41,0),MATCH('Disposed Waste by Resin'!F$1,'Resin Fractions'!$A$24:$I$24,0)))*$E35</f>
        <v>26470.091132495341</v>
      </c>
      <c r="G35" s="9">
        <f>(INDEX('Resin Fractions'!$A$24:$I$41,MATCH('Disposed Waste by Resin'!$A35,'Resin Fractions'!$A$24:$A$41,0),MATCH('Disposed Waste by Resin'!G$1,'Resin Fractions'!$A$24:$I$24,0)))*$E35</f>
        <v>45689.297908671579</v>
      </c>
      <c r="H35" s="9">
        <f>(INDEX('Resin Fractions'!$A$24:$I$41,MATCH('Disposed Waste by Resin'!$A35,'Resin Fractions'!$A$24:$A$41,0),MATCH('Disposed Waste by Resin'!H$1,'Resin Fractions'!$A$24:$I$24,0)))*$E35</f>
        <v>69336.101075933504</v>
      </c>
      <c r="I35" s="9">
        <f>(INDEX('Resin Fractions'!$A$24:$I$41,MATCH('Disposed Waste by Resin'!$A35,'Resin Fractions'!$A$24:$A$41,0),MATCH('Disposed Waste by Resin'!I$1,'Resin Fractions'!$A$24:$I$24,0)))*$E35</f>
        <v>105989.02862122837</v>
      </c>
      <c r="J35" s="9">
        <f>(INDEX('Resin Fractions'!$A$24:$I$41,MATCH('Disposed Waste by Resin'!$A35,'Resin Fractions'!$A$24:$A$41,0),MATCH('Disposed Waste by Resin'!J$1,'Resin Fractions'!$A$24:$I$24,0)))*$E35</f>
        <v>5628.0392221560815</v>
      </c>
      <c r="K35" s="9">
        <f>(INDEX('Resin Fractions'!$A$24:$I$41,MATCH('Disposed Waste by Resin'!$A35,'Resin Fractions'!$A$24:$A$41,0),MATCH('Disposed Waste by Resin'!K$1,'Resin Fractions'!$A$24:$I$24,0)))*$E35</f>
        <v>17581.362398986992</v>
      </c>
      <c r="L35" s="9">
        <f>(INDEX('Resin Fractions'!$A$24:$I$41,MATCH('Disposed Waste by Resin'!$A35,'Resin Fractions'!$A$24:$A$41,0),MATCH('Disposed Waste by Resin'!L$1,'Resin Fractions'!$A$24:$I$24,0)))*$E35</f>
        <v>27659.106560595283</v>
      </c>
      <c r="M35" s="9">
        <f>(INDEX('Resin Fractions'!$A$24:$I$41,MATCH('Disposed Waste by Resin'!$A35,'Resin Fractions'!$A$24:$A$41,0),MATCH('Disposed Waste by Resin'!M$1,'Resin Fractions'!$A$24:$I$24,0)))*$E35</f>
        <v>298353.02692006709</v>
      </c>
    </row>
    <row r="36" spans="1:13" x14ac:dyDescent="0.2">
      <c r="A36" s="37">
        <v>2020</v>
      </c>
      <c r="B36" s="68" t="s">
        <v>234</v>
      </c>
      <c r="C36" s="68" t="s">
        <v>192</v>
      </c>
      <c r="D36" s="68">
        <v>1553157</v>
      </c>
      <c r="E36" s="81">
        <v>1264236.305345234</v>
      </c>
      <c r="F36" s="9">
        <f>(INDEX('Resin Fractions'!$A$24:$I$41,MATCH('Disposed Waste by Resin'!$A36,'Resin Fractions'!$A$24:$A$41,0),MATCH('Disposed Waste by Resin'!F$1,'Resin Fractions'!$A$24:$I$24,0)))*$E36</f>
        <v>14521.524029944265</v>
      </c>
      <c r="G36" s="9">
        <f>(INDEX('Resin Fractions'!$A$24:$I$41,MATCH('Disposed Waste by Resin'!$A36,'Resin Fractions'!$A$24:$A$41,0),MATCH('Disposed Waste by Resin'!G$1,'Resin Fractions'!$A$24:$I$24,0)))*$E36</f>
        <v>25065.204126840134</v>
      </c>
      <c r="H36" s="9">
        <f>(INDEX('Resin Fractions'!$A$24:$I$41,MATCH('Disposed Waste by Resin'!$A36,'Resin Fractions'!$A$24:$A$41,0),MATCH('Disposed Waste by Resin'!H$1,'Resin Fractions'!$A$24:$I$24,0)))*$E36</f>
        <v>38037.868962255263</v>
      </c>
      <c r="I36" s="9">
        <f>(INDEX('Resin Fractions'!$A$24:$I$41,MATCH('Disposed Waste by Resin'!$A36,'Resin Fractions'!$A$24:$A$41,0),MATCH('Disposed Waste by Resin'!I$1,'Resin Fractions'!$A$24:$I$24,0)))*$E36</f>
        <v>58145.709371742727</v>
      </c>
      <c r="J36" s="9">
        <f>(INDEX('Resin Fractions'!$A$24:$I$41,MATCH('Disposed Waste by Resin'!$A36,'Resin Fractions'!$A$24:$A$41,0),MATCH('Disposed Waste by Resin'!J$1,'Resin Fractions'!$A$24:$I$24,0)))*$E36</f>
        <v>3087.5491284454779</v>
      </c>
      <c r="K36" s="9">
        <f>(INDEX('Resin Fractions'!$A$24:$I$41,MATCH('Disposed Waste by Resin'!$A36,'Resin Fractions'!$A$24:$A$41,0),MATCH('Disposed Waste by Resin'!K$1,'Resin Fractions'!$A$24:$I$24,0)))*$E36</f>
        <v>9645.1566894163625</v>
      </c>
      <c r="L36" s="9">
        <f>(INDEX('Resin Fractions'!$A$24:$I$41,MATCH('Disposed Waste by Resin'!$A36,'Resin Fractions'!$A$24:$A$41,0),MATCH('Disposed Waste by Resin'!L$1,'Resin Fractions'!$A$24:$I$24,0)))*$E36</f>
        <v>15173.819332771205</v>
      </c>
      <c r="M36" s="9">
        <f>(INDEX('Resin Fractions'!$A$24:$I$41,MATCH('Disposed Waste by Resin'!$A36,'Resin Fractions'!$A$24:$A$41,0),MATCH('Disposed Waste by Resin'!M$1,'Resin Fractions'!$A$24:$I$24,0)))*$E36</f>
        <v>163676.8316414154</v>
      </c>
    </row>
    <row r="37" spans="1:13" x14ac:dyDescent="0.2">
      <c r="A37" s="37">
        <v>2020</v>
      </c>
      <c r="B37" s="68" t="s">
        <v>235</v>
      </c>
      <c r="C37" s="68" t="s">
        <v>193</v>
      </c>
      <c r="D37" s="68">
        <v>62486</v>
      </c>
      <c r="E37" s="81">
        <v>91722.413793103435</v>
      </c>
      <c r="F37" s="9">
        <f>(INDEX('Resin Fractions'!$A$24:$I$41,MATCH('Disposed Waste by Resin'!$A37,'Resin Fractions'!$A$24:$A$41,0),MATCH('Disposed Waste by Resin'!F$1,'Resin Fractions'!$A$24:$I$24,0)))*$E37</f>
        <v>1053.5603433863719</v>
      </c>
      <c r="G37" s="9">
        <f>(INDEX('Resin Fractions'!$A$24:$I$41,MATCH('Disposed Waste by Resin'!$A37,'Resin Fractions'!$A$24:$A$41,0),MATCH('Disposed Waste by Resin'!G$1,'Resin Fractions'!$A$24:$I$24,0)))*$E37</f>
        <v>1818.5215968013345</v>
      </c>
      <c r="H37" s="9">
        <f>(INDEX('Resin Fractions'!$A$24:$I$41,MATCH('Disposed Waste by Resin'!$A37,'Resin Fractions'!$A$24:$A$41,0),MATCH('Disposed Waste by Resin'!H$1,'Resin Fractions'!$A$24:$I$24,0)))*$E37</f>
        <v>2759.7096697923716</v>
      </c>
      <c r="I37" s="9">
        <f>(INDEX('Resin Fractions'!$A$24:$I$41,MATCH('Disposed Waste by Resin'!$A37,'Resin Fractions'!$A$24:$A$41,0),MATCH('Disposed Waste by Resin'!I$1,'Resin Fractions'!$A$24:$I$24,0)))*$E37</f>
        <v>4218.5664125759513</v>
      </c>
      <c r="J37" s="9">
        <f>(INDEX('Resin Fractions'!$A$24:$I$41,MATCH('Disposed Waste by Resin'!$A37,'Resin Fractions'!$A$24:$A$41,0),MATCH('Disposed Waste by Resin'!J$1,'Resin Fractions'!$A$24:$I$24,0)))*$E37</f>
        <v>224.00674428383644</v>
      </c>
      <c r="K37" s="9">
        <f>(INDEX('Resin Fractions'!$A$24:$I$41,MATCH('Disposed Waste by Resin'!$A37,'Resin Fractions'!$A$24:$A$41,0),MATCH('Disposed Waste by Resin'!K$1,'Resin Fractions'!$A$24:$I$24,0)))*$E37</f>
        <v>699.77190911661262</v>
      </c>
      <c r="L37" s="9">
        <f>(INDEX('Resin Fractions'!$A$24:$I$41,MATCH('Disposed Waste by Resin'!$A37,'Resin Fractions'!$A$24:$A$41,0),MATCH('Disposed Waste by Resin'!L$1,'Resin Fractions'!$A$24:$I$24,0)))*$E37</f>
        <v>1100.8854355611707</v>
      </c>
      <c r="M37" s="9">
        <f>(INDEX('Resin Fractions'!$A$24:$I$41,MATCH('Disposed Waste by Resin'!$A37,'Resin Fractions'!$A$24:$A$41,0),MATCH('Disposed Waste by Resin'!M$1,'Resin Fractions'!$A$24:$I$24,0)))*$E37</f>
        <v>11875.022111517646</v>
      </c>
    </row>
    <row r="38" spans="1:13" x14ac:dyDescent="0.2">
      <c r="A38" s="37">
        <v>2020</v>
      </c>
      <c r="B38" s="68" t="s">
        <v>236</v>
      </c>
      <c r="C38" s="68" t="s">
        <v>194</v>
      </c>
      <c r="D38" s="68">
        <v>2175424</v>
      </c>
      <c r="E38" s="81">
        <v>1965814.4323129109</v>
      </c>
      <c r="F38" s="9">
        <f>(INDEX('Resin Fractions'!$A$24:$I$41,MATCH('Disposed Waste by Resin'!$A38,'Resin Fractions'!$A$24:$A$41,0),MATCH('Disposed Waste by Resin'!F$1,'Resin Fractions'!$A$24:$I$24,0)))*$E38</f>
        <v>22580.131100924009</v>
      </c>
      <c r="G38" s="9">
        <f>(INDEX('Resin Fractions'!$A$24:$I$41,MATCH('Disposed Waste by Resin'!$A38,'Resin Fractions'!$A$24:$A$41,0),MATCH('Disposed Waste by Resin'!G$1,'Resin Fractions'!$A$24:$I$24,0)))*$E38</f>
        <v>38974.944646883865</v>
      </c>
      <c r="H38" s="9">
        <f>(INDEX('Resin Fractions'!$A$24:$I$41,MATCH('Disposed Waste by Resin'!$A38,'Resin Fractions'!$A$24:$A$41,0),MATCH('Disposed Waste by Resin'!H$1,'Resin Fractions'!$A$24:$I$24,0)))*$E38</f>
        <v>59146.689162679344</v>
      </c>
      <c r="I38" s="9">
        <f>(INDEX('Resin Fractions'!$A$24:$I$41,MATCH('Disposed Waste by Resin'!$A38,'Resin Fractions'!$A$24:$A$41,0),MATCH('Disposed Waste by Resin'!I$1,'Resin Fractions'!$A$24:$I$24,0)))*$E38</f>
        <v>90413.21956723131</v>
      </c>
      <c r="J38" s="9">
        <f>(INDEX('Resin Fractions'!$A$24:$I$41,MATCH('Disposed Waste by Resin'!$A38,'Resin Fractions'!$A$24:$A$41,0),MATCH('Disposed Waste by Resin'!J$1,'Resin Fractions'!$A$24:$I$24,0)))*$E38</f>
        <v>4800.9605573823601</v>
      </c>
      <c r="K38" s="9">
        <f>(INDEX('Resin Fractions'!$A$24:$I$41,MATCH('Disposed Waste by Resin'!$A38,'Resin Fractions'!$A$24:$A$41,0),MATCH('Disposed Waste by Resin'!K$1,'Resin Fractions'!$A$24:$I$24,0)))*$E38</f>
        <v>14997.661546190449</v>
      </c>
      <c r="L38" s="9">
        <f>(INDEX('Resin Fractions'!$A$24:$I$41,MATCH('Disposed Waste by Resin'!$A38,'Resin Fractions'!$A$24:$A$41,0),MATCH('Disposed Waste by Resin'!L$1,'Resin Fractions'!$A$24:$I$24,0)))*$E38</f>
        <v>23594.412620134892</v>
      </c>
      <c r="M38" s="9">
        <f>(INDEX('Resin Fractions'!$A$24:$I$41,MATCH('Disposed Waste by Resin'!$A38,'Resin Fractions'!$A$24:$A$41,0),MATCH('Disposed Waste by Resin'!M$1,'Resin Fractions'!$A$24:$I$24,0)))*$E38</f>
        <v>254508.01920142618</v>
      </c>
    </row>
    <row r="39" spans="1:13" x14ac:dyDescent="0.2">
      <c r="A39" s="37">
        <v>2020</v>
      </c>
      <c r="B39" s="68" t="s">
        <v>237</v>
      </c>
      <c r="C39" s="68" t="s">
        <v>194</v>
      </c>
      <c r="D39" s="68">
        <v>3331279</v>
      </c>
      <c r="E39" s="81">
        <v>3132594.2645643749</v>
      </c>
      <c r="F39" s="9">
        <f>(INDEX('Resin Fractions'!$A$24:$I$41,MATCH('Disposed Waste by Resin'!$A39,'Resin Fractions'!$A$24:$A$41,0),MATCH('Disposed Waste by Resin'!F$1,'Resin Fractions'!$A$24:$I$24,0)))*$E39</f>
        <v>35982.231088131004</v>
      </c>
      <c r="G39" s="9">
        <f>(INDEX('Resin Fractions'!$A$24:$I$41,MATCH('Disposed Waste by Resin'!$A39,'Resin Fractions'!$A$24:$A$41,0),MATCH('Disposed Waste by Resin'!G$1,'Resin Fractions'!$A$24:$I$24,0)))*$E39</f>
        <v>62107.941652911897</v>
      </c>
      <c r="H39" s="9">
        <f>(INDEX('Resin Fractions'!$A$24:$I$41,MATCH('Disposed Waste by Resin'!$A39,'Resin Fractions'!$A$24:$A$41,0),MATCH('Disposed Waste by Resin'!H$1,'Resin Fractions'!$A$24:$I$24,0)))*$E39</f>
        <v>94252.324224206634</v>
      </c>
      <c r="I39" s="9">
        <f>(INDEX('Resin Fractions'!$A$24:$I$41,MATCH('Disposed Waste by Resin'!$A39,'Resin Fractions'!$A$24:$A$41,0),MATCH('Disposed Waste by Resin'!I$1,'Resin Fractions'!$A$24:$I$24,0)))*$E39</f>
        <v>144076.63734764216</v>
      </c>
      <c r="J39" s="9">
        <f>(INDEX('Resin Fractions'!$A$24:$I$41,MATCH('Disposed Waste by Resin'!$A39,'Resin Fractions'!$A$24:$A$41,0),MATCH('Disposed Waste by Resin'!J$1,'Resin Fractions'!$A$24:$I$24,0)))*$E39</f>
        <v>7650.499080302734</v>
      </c>
      <c r="K39" s="9">
        <f>(INDEX('Resin Fractions'!$A$24:$I$41,MATCH('Disposed Waste by Resin'!$A39,'Resin Fractions'!$A$24:$A$41,0),MATCH('Disposed Waste by Resin'!K$1,'Resin Fractions'!$A$24:$I$24,0)))*$E39</f>
        <v>23899.299836860453</v>
      </c>
      <c r="L39" s="9">
        <f>(INDEX('Resin Fractions'!$A$24:$I$41,MATCH('Disposed Waste by Resin'!$A39,'Resin Fractions'!$A$24:$A$41,0),MATCH('Disposed Waste by Resin'!L$1,'Resin Fractions'!$A$24:$I$24,0)))*$E39</f>
        <v>37598.524273035189</v>
      </c>
      <c r="M39" s="9">
        <f>(INDEX('Resin Fractions'!$A$24:$I$41,MATCH('Disposed Waste by Resin'!$A39,'Resin Fractions'!$A$24:$A$41,0),MATCH('Disposed Waste by Resin'!M$1,'Resin Fractions'!$A$24:$I$24,0)))*$E39</f>
        <v>405567.45750309003</v>
      </c>
    </row>
    <row r="40" spans="1:13" x14ac:dyDescent="0.2">
      <c r="A40" s="37">
        <v>2020</v>
      </c>
      <c r="B40" s="68" t="s">
        <v>238</v>
      </c>
      <c r="C40" s="68" t="s">
        <v>190</v>
      </c>
      <c r="D40" s="68">
        <v>889783</v>
      </c>
      <c r="E40" s="81">
        <v>457710.64428312163</v>
      </c>
      <c r="F40" s="9">
        <f>(INDEX('Resin Fractions'!$A$24:$I$41,MATCH('Disposed Waste by Resin'!$A40,'Resin Fractions'!$A$24:$A$41,0),MATCH('Disposed Waste by Resin'!F$1,'Resin Fractions'!$A$24:$I$24,0)))*$E40</f>
        <v>5257.447592365711</v>
      </c>
      <c r="G40" s="9">
        <f>(INDEX('Resin Fractions'!$A$24:$I$41,MATCH('Disposed Waste by Resin'!$A40,'Resin Fractions'!$A$24:$A$41,0),MATCH('Disposed Waste by Resin'!G$1,'Resin Fractions'!$A$24:$I$24,0)))*$E40</f>
        <v>9074.7360137320593</v>
      </c>
      <c r="H40" s="9">
        <f>(INDEX('Resin Fractions'!$A$24:$I$41,MATCH('Disposed Waste by Resin'!$A40,'Resin Fractions'!$A$24:$A$41,0),MATCH('Disposed Waste by Resin'!H$1,'Resin Fractions'!$A$24:$I$24,0)))*$E40</f>
        <v>13771.426620370981</v>
      </c>
      <c r="I40" s="9">
        <f>(INDEX('Resin Fractions'!$A$24:$I$41,MATCH('Disposed Waste by Resin'!$A40,'Resin Fractions'!$A$24:$A$41,0),MATCH('Disposed Waste by Resin'!I$1,'Resin Fractions'!$A$24:$I$24,0)))*$E40</f>
        <v>21051.373059225549</v>
      </c>
      <c r="J40" s="9">
        <f>(INDEX('Resin Fractions'!$A$24:$I$41,MATCH('Disposed Waste by Resin'!$A40,'Resin Fractions'!$A$24:$A$41,0),MATCH('Disposed Waste by Resin'!J$1,'Resin Fractions'!$A$24:$I$24,0)))*$E40</f>
        <v>1117.8322397968604</v>
      </c>
      <c r="K40" s="9">
        <f>(INDEX('Resin Fractions'!$A$24:$I$41,MATCH('Disposed Waste by Resin'!$A40,'Resin Fractions'!$A$24:$A$41,0),MATCH('Disposed Waste by Resin'!K$1,'Resin Fractions'!$A$24:$I$24,0)))*$E40</f>
        <v>3491.9823642613023</v>
      </c>
      <c r="L40" s="9">
        <f>(INDEX('Resin Fractions'!$A$24:$I$41,MATCH('Disposed Waste by Resin'!$A40,'Resin Fractions'!$A$24:$A$41,0),MATCH('Disposed Waste by Resin'!L$1,'Resin Fractions'!$A$24:$I$24,0)))*$E40</f>
        <v>5493.6079542042698</v>
      </c>
      <c r="M40" s="9">
        <f>(INDEX('Resin Fractions'!$A$24:$I$41,MATCH('Disposed Waste by Resin'!$A40,'Resin Fractions'!$A$24:$A$41,0),MATCH('Disposed Waste by Resin'!M$1,'Resin Fractions'!$A$24:$I$24,0)))*$E40</f>
        <v>59258.405843956723</v>
      </c>
    </row>
    <row r="41" spans="1:13" x14ac:dyDescent="0.2">
      <c r="A41" s="37">
        <v>2020</v>
      </c>
      <c r="B41" s="68" t="s">
        <v>239</v>
      </c>
      <c r="C41" s="68" t="s">
        <v>192</v>
      </c>
      <c r="D41" s="68">
        <v>773505</v>
      </c>
      <c r="E41" s="81">
        <v>755078.38321000035</v>
      </c>
      <c r="F41" s="9">
        <f>(INDEX('Resin Fractions'!$A$24:$I$41,MATCH('Disposed Waste by Resin'!$A41,'Resin Fractions'!$A$24:$A$41,0),MATCH('Disposed Waste by Resin'!F$1,'Resin Fractions'!$A$24:$I$24,0)))*$E41</f>
        <v>8673.1324198771727</v>
      </c>
      <c r="G41" s="9">
        <f>(INDEX('Resin Fractions'!$A$24:$I$41,MATCH('Disposed Waste by Resin'!$A41,'Resin Fractions'!$A$24:$A$41,0),MATCH('Disposed Waste by Resin'!G$1,'Resin Fractions'!$A$24:$I$24,0)))*$E41</f>
        <v>14970.45586090392</v>
      </c>
      <c r="H41" s="9">
        <f>(INDEX('Resin Fractions'!$A$24:$I$41,MATCH('Disposed Waste by Resin'!$A41,'Resin Fractions'!$A$24:$A$41,0),MATCH('Disposed Waste by Resin'!H$1,'Resin Fractions'!$A$24:$I$24,0)))*$E41</f>
        <v>22718.515894012675</v>
      </c>
      <c r="I41" s="9">
        <f>(INDEX('Resin Fractions'!$A$24:$I$41,MATCH('Disposed Waste by Resin'!$A41,'Resin Fractions'!$A$24:$A$41,0),MATCH('Disposed Waste by Resin'!I$1,'Resin Fractions'!$A$24:$I$24,0)))*$E41</f>
        <v>34728.134319022523</v>
      </c>
      <c r="J41" s="9">
        <f>(INDEX('Resin Fractions'!$A$24:$I$41,MATCH('Disposed Waste by Resin'!$A41,'Resin Fractions'!$A$24:$A$41,0),MATCH('Disposed Waste by Resin'!J$1,'Resin Fractions'!$A$24:$I$24,0)))*$E41</f>
        <v>1844.0710760567988</v>
      </c>
      <c r="K41" s="9">
        <f>(INDEX('Resin Fractions'!$A$24:$I$41,MATCH('Disposed Waste by Resin'!$A41,'Resin Fractions'!$A$24:$A$41,0),MATCH('Disposed Waste by Resin'!K$1,'Resin Fractions'!$A$24:$I$24,0)))*$E41</f>
        <v>5760.6709189251187</v>
      </c>
      <c r="L41" s="9">
        <f>(INDEX('Resin Fractions'!$A$24:$I$41,MATCH('Disposed Waste by Resin'!$A41,'Resin Fractions'!$A$24:$A$41,0),MATCH('Disposed Waste by Resin'!L$1,'Resin Fractions'!$A$24:$I$24,0)))*$E41</f>
        <v>9062.7226258786868</v>
      </c>
      <c r="M41" s="9">
        <f>(INDEX('Resin Fractions'!$A$24:$I$41,MATCH('Disposed Waste by Resin'!$A41,'Resin Fractions'!$A$24:$A$41,0),MATCH('Disposed Waste by Resin'!M$1,'Resin Fractions'!$A$24:$I$24,0)))*$E41</f>
        <v>97757.703114676886</v>
      </c>
    </row>
    <row r="42" spans="1:13" x14ac:dyDescent="0.2">
      <c r="A42" s="37">
        <v>2020</v>
      </c>
      <c r="B42" s="68" t="s">
        <v>240</v>
      </c>
      <c r="C42" s="68" t="s">
        <v>193</v>
      </c>
      <c r="D42" s="68">
        <v>276818</v>
      </c>
      <c r="E42" s="81">
        <v>279969.73684210522</v>
      </c>
      <c r="F42" s="9">
        <f>(INDEX('Resin Fractions'!$A$24:$I$41,MATCH('Disposed Waste by Resin'!$A42,'Resin Fractions'!$A$24:$A$41,0),MATCH('Disposed Waste by Resin'!F$1,'Resin Fractions'!$A$24:$I$24,0)))*$E42</f>
        <v>3215.8444145452577</v>
      </c>
      <c r="G42" s="9">
        <f>(INDEX('Resin Fractions'!$A$24:$I$41,MATCH('Disposed Waste by Resin'!$A42,'Resin Fractions'!$A$24:$A$41,0),MATCH('Disposed Waste by Resin'!G$1,'Resin Fractions'!$A$24:$I$24,0)))*$E42</f>
        <v>5550.7807943933103</v>
      </c>
      <c r="H42" s="9">
        <f>(INDEX('Resin Fractions'!$A$24:$I$41,MATCH('Disposed Waste by Resin'!$A42,'Resin Fractions'!$A$24:$A$41,0),MATCH('Disposed Waste by Resin'!H$1,'Resin Fractions'!$A$24:$I$24,0)))*$E42</f>
        <v>8423.6246960879416</v>
      </c>
      <c r="I42" s="9">
        <f>(INDEX('Resin Fractions'!$A$24:$I$41,MATCH('Disposed Waste by Resin'!$A42,'Resin Fractions'!$A$24:$A$41,0),MATCH('Disposed Waste by Resin'!I$1,'Resin Fractions'!$A$24:$I$24,0)))*$E42</f>
        <v>12876.579230066414</v>
      </c>
      <c r="J42" s="9">
        <f>(INDEX('Resin Fractions'!$A$24:$I$41,MATCH('Disposed Waste by Resin'!$A42,'Resin Fractions'!$A$24:$A$41,0),MATCH('Disposed Waste by Resin'!J$1,'Resin Fractions'!$A$24:$I$24,0)))*$E42</f>
        <v>683.74900588058847</v>
      </c>
      <c r="K42" s="9">
        <f>(INDEX('Resin Fractions'!$A$24:$I$41,MATCH('Disposed Waste by Resin'!$A42,'Resin Fractions'!$A$24:$A$41,0),MATCH('Disposed Waste by Resin'!K$1,'Resin Fractions'!$A$24:$I$24,0)))*$E42</f>
        <v>2135.9550969384363</v>
      </c>
      <c r="L42" s="9">
        <f>(INDEX('Resin Fractions'!$A$24:$I$41,MATCH('Disposed Waste by Resin'!$A42,'Resin Fractions'!$A$24:$A$41,0),MATCH('Disposed Waste by Resin'!L$1,'Resin Fractions'!$A$24:$I$24,0)))*$E42</f>
        <v>3360.297586395855</v>
      </c>
      <c r="M42" s="9">
        <f>(INDEX('Resin Fractions'!$A$24:$I$41,MATCH('Disposed Waste by Resin'!$A42,'Resin Fractions'!$A$24:$A$41,0),MATCH('Disposed Waste by Resin'!M$1,'Resin Fractions'!$A$24:$I$24,0)))*$E42</f>
        <v>36246.830824307799</v>
      </c>
    </row>
    <row r="43" spans="1:13" x14ac:dyDescent="0.2">
      <c r="A43" s="37">
        <v>2020</v>
      </c>
      <c r="B43" s="68" t="s">
        <v>241</v>
      </c>
      <c r="C43" s="68" t="s">
        <v>190</v>
      </c>
      <c r="D43" s="68">
        <v>771061</v>
      </c>
      <c r="E43" s="81">
        <v>478084.59165154258</v>
      </c>
      <c r="F43" s="9">
        <f>(INDEX('Resin Fractions'!$A$24:$I$41,MATCH('Disposed Waste by Resin'!$A43,'Resin Fractions'!$A$24:$A$41,0),MATCH('Disposed Waste by Resin'!F$1,'Resin Fractions'!$A$24:$I$24,0)))*$E43</f>
        <v>5491.4709035492579</v>
      </c>
      <c r="G43" s="9">
        <f>(INDEX('Resin Fractions'!$A$24:$I$41,MATCH('Disposed Waste by Resin'!$A43,'Resin Fractions'!$A$24:$A$41,0),MATCH('Disposed Waste by Resin'!G$1,'Resin Fractions'!$A$24:$I$24,0)))*$E43</f>
        <v>9478.6772290727422</v>
      </c>
      <c r="H43" s="9">
        <f>(INDEX('Resin Fractions'!$A$24:$I$41,MATCH('Disposed Waste by Resin'!$A43,'Resin Fractions'!$A$24:$A$41,0),MATCH('Disposed Waste by Resin'!H$1,'Resin Fractions'!$A$24:$I$24,0)))*$E43</f>
        <v>14384.43032621872</v>
      </c>
      <c r="I43" s="9">
        <f>(INDEX('Resin Fractions'!$A$24:$I$41,MATCH('Disposed Waste by Resin'!$A43,'Resin Fractions'!$A$24:$A$41,0),MATCH('Disposed Waste by Resin'!I$1,'Resin Fractions'!$A$24:$I$24,0)))*$E43</f>
        <v>21988.427008262304</v>
      </c>
      <c r="J43" s="9">
        <f>(INDEX('Resin Fractions'!$A$24:$I$41,MATCH('Disposed Waste by Resin'!$A43,'Resin Fractions'!$A$24:$A$41,0),MATCH('Disposed Waste by Resin'!J$1,'Resin Fractions'!$A$24:$I$24,0)))*$E43</f>
        <v>1167.5899972464726</v>
      </c>
      <c r="K43" s="9">
        <f>(INDEX('Resin Fractions'!$A$24:$I$41,MATCH('Disposed Waste by Resin'!$A43,'Resin Fractions'!$A$24:$A$41,0),MATCH('Disposed Waste by Resin'!K$1,'Resin Fractions'!$A$24:$I$24,0)))*$E43</f>
        <v>3647.4200098339625</v>
      </c>
      <c r="L43" s="9">
        <f>(INDEX('Resin Fractions'!$A$24:$I$41,MATCH('Disposed Waste by Resin'!$A43,'Resin Fractions'!$A$24:$A$41,0),MATCH('Disposed Waste by Resin'!L$1,'Resin Fractions'!$A$24:$I$24,0)))*$E43</f>
        <v>5738.1434062844774</v>
      </c>
      <c r="M43" s="9">
        <f>(INDEX('Resin Fractions'!$A$24:$I$41,MATCH('Disposed Waste by Resin'!$A43,'Resin Fractions'!$A$24:$A$41,0),MATCH('Disposed Waste by Resin'!M$1,'Resin Fractions'!$A$24:$I$24,0)))*$E43</f>
        <v>61896.158880467927</v>
      </c>
    </row>
    <row r="44" spans="1:13" x14ac:dyDescent="0.2">
      <c r="A44" s="37">
        <v>2020</v>
      </c>
      <c r="B44" s="68" t="s">
        <v>242</v>
      </c>
      <c r="C44" s="68" t="s">
        <v>193</v>
      </c>
      <c r="D44" s="68">
        <v>450511</v>
      </c>
      <c r="E44" s="81">
        <v>407291.18874773139</v>
      </c>
      <c r="F44" s="9">
        <f>(INDEX('Resin Fractions'!$A$24:$I$41,MATCH('Disposed Waste by Resin'!$A44,'Resin Fractions'!$A$24:$A$41,0),MATCH('Disposed Waste by Resin'!F$1,'Resin Fractions'!$A$24:$I$24,0)))*$E44</f>
        <v>4678.3095530306218</v>
      </c>
      <c r="G44" s="9">
        <f>(INDEX('Resin Fractions'!$A$24:$I$41,MATCH('Disposed Waste by Resin'!$A44,'Resin Fractions'!$A$24:$A$41,0),MATCH('Disposed Waste by Resin'!G$1,'Resin Fractions'!$A$24:$I$24,0)))*$E44</f>
        <v>8075.1017368050198</v>
      </c>
      <c r="H44" s="9">
        <f>(INDEX('Resin Fractions'!$A$24:$I$41,MATCH('Disposed Waste by Resin'!$A44,'Resin Fractions'!$A$24:$A$41,0),MATCH('Disposed Waste by Resin'!H$1,'Resin Fractions'!$A$24:$I$24,0)))*$E44</f>
        <v>12254.424905822285</v>
      </c>
      <c r="I44" s="9">
        <f>(INDEX('Resin Fractions'!$A$24:$I$41,MATCH('Disposed Waste by Resin'!$A44,'Resin Fractions'!$A$24:$A$41,0),MATCH('Disposed Waste by Resin'!I$1,'Resin Fractions'!$A$24:$I$24,0)))*$E44</f>
        <v>18732.443444685068</v>
      </c>
      <c r="J44" s="9">
        <f>(INDEX('Resin Fractions'!$A$24:$I$41,MATCH('Disposed Waste by Resin'!$A44,'Resin Fractions'!$A$24:$A$41,0),MATCH('Disposed Waste by Resin'!J$1,'Resin Fractions'!$A$24:$I$24,0)))*$E44</f>
        <v>994.69660025162591</v>
      </c>
      <c r="K44" s="9">
        <f>(INDEX('Resin Fractions'!$A$24:$I$41,MATCH('Disposed Waste by Resin'!$A44,'Resin Fractions'!$A$24:$A$41,0),MATCH('Disposed Waste by Resin'!K$1,'Resin Fractions'!$A$24:$I$24,0)))*$E44</f>
        <v>3107.3204566908644</v>
      </c>
      <c r="L44" s="9">
        <f>(INDEX('Resin Fractions'!$A$24:$I$41,MATCH('Disposed Waste by Resin'!$A44,'Resin Fractions'!$A$24:$A$41,0),MATCH('Disposed Waste by Resin'!L$1,'Resin Fractions'!$A$24:$I$24,0)))*$E44</f>
        <v>4888.4554950350293</v>
      </c>
      <c r="M44" s="9">
        <f>(INDEX('Resin Fractions'!$A$24:$I$41,MATCH('Disposed Waste by Resin'!$A44,'Resin Fractions'!$A$24:$A$41,0),MATCH('Disposed Waste by Resin'!M$1,'Resin Fractions'!$A$24:$I$24,0)))*$E44</f>
        <v>52730.752192320506</v>
      </c>
    </row>
    <row r="45" spans="1:13" x14ac:dyDescent="0.2">
      <c r="A45" s="37">
        <v>2020</v>
      </c>
      <c r="B45" s="68" t="s">
        <v>243</v>
      </c>
      <c r="C45" s="68" t="s">
        <v>190</v>
      </c>
      <c r="D45" s="68">
        <v>1945166</v>
      </c>
      <c r="E45" s="81">
        <v>1275739.410163339</v>
      </c>
      <c r="F45" s="9">
        <f>(INDEX('Resin Fractions'!$A$24:$I$41,MATCH('Disposed Waste by Resin'!$A45,'Resin Fractions'!$A$24:$A$41,0),MATCH('Disposed Waste by Resin'!F$1,'Resin Fractions'!$A$24:$I$24,0)))*$E45</f>
        <v>14653.653294330059</v>
      </c>
      <c r="G45" s="9">
        <f>(INDEX('Resin Fractions'!$A$24:$I$41,MATCH('Disposed Waste by Resin'!$A45,'Resin Fractions'!$A$24:$A$41,0),MATCH('Disposed Waste by Resin'!G$1,'Resin Fractions'!$A$24:$I$24,0)))*$E45</f>
        <v>25293.268824190764</v>
      </c>
      <c r="H45" s="9">
        <f>(INDEX('Resin Fractions'!$A$24:$I$41,MATCH('Disposed Waste by Resin'!$A45,'Resin Fractions'!$A$24:$A$41,0),MATCH('Disposed Waste by Resin'!H$1,'Resin Fractions'!$A$24:$I$24,0)))*$E45</f>
        <v>38383.970076327198</v>
      </c>
      <c r="I45" s="9">
        <f>(INDEX('Resin Fractions'!$A$24:$I$41,MATCH('Disposed Waste by Resin'!$A45,'Resin Fractions'!$A$24:$A$41,0),MATCH('Disposed Waste by Resin'!I$1,'Resin Fractions'!$A$24:$I$24,0)))*$E45</f>
        <v>58674.76884171545</v>
      </c>
      <c r="J45" s="9">
        <f>(INDEX('Resin Fractions'!$A$24:$I$41,MATCH('Disposed Waste by Resin'!$A45,'Resin Fractions'!$A$24:$A$41,0),MATCH('Disposed Waste by Resin'!J$1,'Resin Fractions'!$A$24:$I$24,0)))*$E45</f>
        <v>3115.6422951306877</v>
      </c>
      <c r="K45" s="9">
        <f>(INDEX('Resin Fractions'!$A$24:$I$41,MATCH('Disposed Waste by Resin'!$A45,'Resin Fractions'!$A$24:$A$41,0),MATCH('Disposed Waste by Resin'!K$1,'Resin Fractions'!$A$24:$I$24,0)))*$E45</f>
        <v>9732.9165867680731</v>
      </c>
      <c r="L45" s="9">
        <f>(INDEX('Resin Fractions'!$A$24:$I$41,MATCH('Disposed Waste by Resin'!$A45,'Resin Fractions'!$A$24:$A$41,0),MATCH('Disposed Waste by Resin'!L$1,'Resin Fractions'!$A$24:$I$24,0)))*$E45</f>
        <v>15311.883738561381</v>
      </c>
      <c r="M45" s="9">
        <f>(INDEX('Resin Fractions'!$A$24:$I$41,MATCH('Disposed Waste by Resin'!$A45,'Resin Fractions'!$A$24:$A$41,0),MATCH('Disposed Waste by Resin'!M$1,'Resin Fractions'!$A$24:$I$24,0)))*$E45</f>
        <v>165166.10365702357</v>
      </c>
    </row>
    <row r="46" spans="1:13" x14ac:dyDescent="0.2">
      <c r="A46" s="37">
        <v>2020</v>
      </c>
      <c r="B46" s="68" t="s">
        <v>244</v>
      </c>
      <c r="C46" s="68" t="s">
        <v>193</v>
      </c>
      <c r="D46" s="68">
        <v>270373</v>
      </c>
      <c r="E46" s="81">
        <v>228013.7295825771</v>
      </c>
      <c r="F46" s="9">
        <f>(INDEX('Resin Fractions'!$A$24:$I$41,MATCH('Disposed Waste by Resin'!$A46,'Resin Fractions'!$A$24:$A$41,0),MATCH('Disposed Waste by Resin'!F$1,'Resin Fractions'!$A$24:$I$24,0)))*$E46</f>
        <v>2619.0569273253227</v>
      </c>
      <c r="G46" s="9">
        <f>(INDEX('Resin Fractions'!$A$24:$I$41,MATCH('Disposed Waste by Resin'!$A46,'Resin Fractions'!$A$24:$A$41,0),MATCH('Disposed Waste by Resin'!G$1,'Resin Fractions'!$A$24:$I$24,0)))*$E46</f>
        <v>4520.6822898103119</v>
      </c>
      <c r="H46" s="9">
        <f>(INDEX('Resin Fractions'!$A$24:$I$41,MATCH('Disposed Waste by Resin'!$A46,'Resin Fractions'!$A$24:$A$41,0),MATCH('Disposed Waste by Resin'!H$1,'Resin Fractions'!$A$24:$I$24,0)))*$E46</f>
        <v>6860.3917881386378</v>
      </c>
      <c r="I46" s="9">
        <f>(INDEX('Resin Fractions'!$A$24:$I$41,MATCH('Disposed Waste by Resin'!$A46,'Resin Fractions'!$A$24:$A$41,0),MATCH('Disposed Waste by Resin'!I$1,'Resin Fractions'!$A$24:$I$24,0)))*$E46</f>
        <v>10486.979370091101</v>
      </c>
      <c r="J46" s="9">
        <f>(INDEX('Resin Fractions'!$A$24:$I$41,MATCH('Disposed Waste by Resin'!$A46,'Resin Fractions'!$A$24:$A$41,0),MATCH('Disposed Waste by Resin'!J$1,'Resin Fractions'!$A$24:$I$24,0)))*$E46</f>
        <v>556.86076176561119</v>
      </c>
      <c r="K46" s="9">
        <f>(INDEX('Resin Fractions'!$A$24:$I$41,MATCH('Disposed Waste by Resin'!$A46,'Resin Fractions'!$A$24:$A$41,0),MATCH('Disposed Waste by Resin'!K$1,'Resin Fractions'!$A$24:$I$24,0)))*$E46</f>
        <v>1739.5704741777749</v>
      </c>
      <c r="L46" s="9">
        <f>(INDEX('Resin Fractions'!$A$24:$I$41,MATCH('Disposed Waste by Resin'!$A46,'Resin Fractions'!$A$24:$A$41,0),MATCH('Disposed Waste by Resin'!L$1,'Resin Fractions'!$A$24:$I$24,0)))*$E46</f>
        <v>2736.7028801886618</v>
      </c>
      <c r="M46" s="9">
        <f>(INDEX('Resin Fractions'!$A$24:$I$41,MATCH('Disposed Waste by Resin'!$A46,'Resin Fractions'!$A$24:$A$41,0),MATCH('Disposed Waste by Resin'!M$1,'Resin Fractions'!$A$24:$I$24,0)))*$E46</f>
        <v>29520.244491497418</v>
      </c>
    </row>
    <row r="47" spans="1:13" x14ac:dyDescent="0.2">
      <c r="A47" s="37">
        <v>2020</v>
      </c>
      <c r="B47" s="68" t="s">
        <v>245</v>
      </c>
      <c r="C47" s="68" t="s">
        <v>192</v>
      </c>
      <c r="D47" s="68">
        <v>177536</v>
      </c>
      <c r="E47" s="81">
        <v>185238.64494672589</v>
      </c>
      <c r="F47" s="9">
        <f>(INDEX('Resin Fractions'!$A$24:$I$41,MATCH('Disposed Waste by Resin'!$A47,'Resin Fractions'!$A$24:$A$41,0),MATCH('Disposed Waste by Resin'!F$1,'Resin Fractions'!$A$24:$I$24,0)))*$E47</f>
        <v>2127.7251906902252</v>
      </c>
      <c r="G47" s="9">
        <f>(INDEX('Resin Fractions'!$A$24:$I$41,MATCH('Disposed Waste by Resin'!$A47,'Resin Fractions'!$A$24:$A$41,0),MATCH('Disposed Waste by Resin'!G$1,'Resin Fractions'!$A$24:$I$24,0)))*$E47</f>
        <v>3672.6080623835896</v>
      </c>
      <c r="H47" s="9">
        <f>(INDEX('Resin Fractions'!$A$24:$I$41,MATCH('Disposed Waste by Resin'!$A47,'Resin Fractions'!$A$24:$A$41,0),MATCH('Disposed Waste by Resin'!H$1,'Resin Fractions'!$A$24:$I$24,0)))*$E47</f>
        <v>5573.3910452011296</v>
      </c>
      <c r="I47" s="9">
        <f>(INDEX('Resin Fractions'!$A$24:$I$41,MATCH('Disposed Waste by Resin'!$A47,'Resin Fractions'!$A$24:$A$41,0),MATCH('Disposed Waste by Resin'!I$1,'Resin Fractions'!$A$24:$I$24,0)))*$E47</f>
        <v>8519.6354257098283</v>
      </c>
      <c r="J47" s="9">
        <f>(INDEX('Resin Fractions'!$A$24:$I$41,MATCH('Disposed Waste by Resin'!$A47,'Resin Fractions'!$A$24:$A$41,0),MATCH('Disposed Waste by Resin'!J$1,'Resin Fractions'!$A$24:$I$24,0)))*$E47</f>
        <v>452.394393628415</v>
      </c>
      <c r="K47" s="9">
        <f>(INDEX('Resin Fractions'!$A$24:$I$41,MATCH('Disposed Waste by Resin'!$A47,'Resin Fractions'!$A$24:$A$41,0),MATCH('Disposed Waste by Resin'!K$1,'Resin Fractions'!$A$24:$I$24,0)))*$E47</f>
        <v>1413.2292735877736</v>
      </c>
      <c r="L47" s="9">
        <f>(INDEX('Resin Fractions'!$A$24:$I$41,MATCH('Disposed Waste by Resin'!$A47,'Resin Fractions'!$A$24:$A$41,0),MATCH('Disposed Waste by Resin'!L$1,'Resin Fractions'!$A$24:$I$24,0)))*$E47</f>
        <v>2223.3009129582078</v>
      </c>
      <c r="M47" s="9">
        <f>(INDEX('Resin Fractions'!$A$24:$I$41,MATCH('Disposed Waste by Resin'!$A47,'Resin Fractions'!$A$24:$A$41,0),MATCH('Disposed Waste by Resin'!M$1,'Resin Fractions'!$A$24:$I$24,0)))*$E47</f>
        <v>23982.284304159166</v>
      </c>
    </row>
    <row r="48" spans="1:13" x14ac:dyDescent="0.2">
      <c r="A48" s="37">
        <v>2020</v>
      </c>
      <c r="B48" s="68" t="s">
        <v>246</v>
      </c>
      <c r="C48" s="68" t="s">
        <v>191</v>
      </c>
      <c r="D48" s="68">
        <v>3200</v>
      </c>
      <c r="E48" s="81">
        <v>31.732122450815059</v>
      </c>
      <c r="F48" s="9">
        <f>(INDEX('Resin Fractions'!$A$24:$I$41,MATCH('Disposed Waste by Resin'!$A48,'Resin Fractions'!$A$24:$A$41,0),MATCH('Disposed Waste by Resin'!F$1,'Resin Fractions'!$A$24:$I$24,0)))*$E48</f>
        <v>0.36448785463791217</v>
      </c>
      <c r="G48" s="9">
        <f>(INDEX('Resin Fractions'!$A$24:$I$41,MATCH('Disposed Waste by Resin'!$A48,'Resin Fractions'!$A$24:$A$41,0),MATCH('Disposed Waste by Resin'!G$1,'Resin Fractions'!$A$24:$I$24,0)))*$E48</f>
        <v>0.62913248357502916</v>
      </c>
      <c r="H48" s="9">
        <f>(INDEX('Resin Fractions'!$A$24:$I$41,MATCH('Disposed Waste by Resin'!$A48,'Resin Fractions'!$A$24:$A$41,0),MATCH('Disposed Waste by Resin'!H$1,'Resin Fractions'!$A$24:$I$24,0)))*$E48</f>
        <v>0.95474422825464689</v>
      </c>
      <c r="I48" s="9">
        <f>(INDEX('Resin Fractions'!$A$24:$I$41,MATCH('Disposed Waste by Resin'!$A48,'Resin Fractions'!$A$24:$A$41,0),MATCH('Disposed Waste by Resin'!I$1,'Resin Fractions'!$A$24:$I$24,0)))*$E48</f>
        <v>1.4594477013296923</v>
      </c>
      <c r="J48" s="9">
        <f>(INDEX('Resin Fractions'!$A$24:$I$41,MATCH('Disposed Waste by Resin'!$A48,'Resin Fractions'!$A$24:$A$41,0),MATCH('Disposed Waste by Resin'!J$1,'Resin Fractions'!$A$24:$I$24,0)))*$E48</f>
        <v>7.7496973154860177E-2</v>
      </c>
      <c r="K48" s="9">
        <f>(INDEX('Resin Fractions'!$A$24:$I$41,MATCH('Disposed Waste by Resin'!$A48,'Resin Fractions'!$A$24:$A$41,0),MATCH('Disposed Waste by Resin'!K$1,'Resin Fractions'!$A$24:$I$24,0)))*$E48</f>
        <v>0.24209183981809451</v>
      </c>
      <c r="L48" s="9">
        <f>(INDEX('Resin Fractions'!$A$24:$I$41,MATCH('Disposed Waste by Resin'!$A48,'Resin Fractions'!$A$24:$A$41,0),MATCH('Disposed Waste by Resin'!L$1,'Resin Fractions'!$A$24:$I$24,0)))*$E48</f>
        <v>0.38086035899954224</v>
      </c>
      <c r="M48" s="9">
        <f>(INDEX('Resin Fractions'!$A$24:$I$41,MATCH('Disposed Waste by Resin'!$A48,'Resin Fractions'!$A$24:$A$41,0),MATCH('Disposed Waste by Resin'!M$1,'Resin Fractions'!$A$24:$I$24,0)))*$E48</f>
        <v>4.1082614397697768</v>
      </c>
    </row>
    <row r="49" spans="1:13" x14ac:dyDescent="0.2">
      <c r="A49" s="37">
        <v>2020</v>
      </c>
      <c r="B49" s="68" t="s">
        <v>247</v>
      </c>
      <c r="C49" s="68" t="s">
        <v>191</v>
      </c>
      <c r="D49" s="68">
        <v>44463</v>
      </c>
      <c r="E49" s="81">
        <v>925.40818163903623</v>
      </c>
      <c r="F49" s="9">
        <f>(INDEX('Resin Fractions'!$A$24:$I$41,MATCH('Disposed Waste by Resin'!$A49,'Resin Fractions'!$A$24:$A$41,0),MATCH('Disposed Waste by Resin'!F$1,'Resin Fractions'!$A$24:$I$24,0)))*$E49</f>
        <v>10.629608634367283</v>
      </c>
      <c r="G49" s="9">
        <f>(INDEX('Resin Fractions'!$A$24:$I$41,MATCH('Disposed Waste by Resin'!$A49,'Resin Fractions'!$A$24:$A$41,0),MATCH('Disposed Waste by Resin'!G$1,'Resin Fractions'!$A$24:$I$24,0)))*$E49</f>
        <v>18.347475764901578</v>
      </c>
      <c r="H49" s="9">
        <f>(INDEX('Resin Fractions'!$A$24:$I$41,MATCH('Disposed Waste by Resin'!$A49,'Resin Fractions'!$A$24:$A$41,0),MATCH('Disposed Waste by Resin'!H$1,'Resin Fractions'!$A$24:$I$24,0)))*$E49</f>
        <v>27.843335143086335</v>
      </c>
      <c r="I49" s="9">
        <f>(INDEX('Resin Fractions'!$A$24:$I$41,MATCH('Disposed Waste by Resin'!$A49,'Resin Fractions'!$A$24:$A$41,0),MATCH('Disposed Waste by Resin'!I$1,'Resin Fractions'!$A$24:$I$24,0)))*$E49</f>
        <v>42.562070834631207</v>
      </c>
      <c r="J49" s="9">
        <f>(INDEX('Resin Fractions'!$A$24:$I$41,MATCH('Disposed Waste by Resin'!$A49,'Resin Fractions'!$A$24:$A$41,0),MATCH('Disposed Waste by Resin'!J$1,'Resin Fractions'!$A$24:$I$24,0)))*$E49</f>
        <v>2.2600547165078235</v>
      </c>
      <c r="K49" s="9">
        <f>(INDEX('Resin Fractions'!$A$24:$I$41,MATCH('Disposed Waste by Resin'!$A49,'Resin Fractions'!$A$24:$A$41,0),MATCH('Disposed Waste by Resin'!K$1,'Resin Fractions'!$A$24:$I$24,0)))*$E49</f>
        <v>7.0601570891756475</v>
      </c>
      <c r="L49" s="9">
        <f>(INDEX('Resin Fractions'!$A$24:$I$41,MATCH('Disposed Waste by Resin'!$A49,'Resin Fractions'!$A$24:$A$41,0),MATCH('Disposed Waste by Resin'!L$1,'Resin Fractions'!$A$24:$I$24,0)))*$E49</f>
        <v>11.107082194910161</v>
      </c>
      <c r="M49" s="9">
        <f>(INDEX('Resin Fractions'!$A$24:$I$41,MATCH('Disposed Waste by Resin'!$A49,'Resin Fractions'!$A$24:$A$41,0),MATCH('Disposed Waste by Resin'!M$1,'Resin Fractions'!$A$24:$I$24,0)))*$E49</f>
        <v>119.80978437758002</v>
      </c>
    </row>
    <row r="50" spans="1:13" x14ac:dyDescent="0.2">
      <c r="A50" s="37">
        <v>2020</v>
      </c>
      <c r="B50" s="68" t="s">
        <v>248</v>
      </c>
      <c r="C50" s="68" t="s">
        <v>190</v>
      </c>
      <c r="D50" s="68">
        <v>439211</v>
      </c>
      <c r="E50" s="81">
        <v>403044.47368421062</v>
      </c>
      <c r="F50" s="9">
        <f>(INDEX('Resin Fractions'!$A$24:$I$41,MATCH('Disposed Waste by Resin'!$A50,'Resin Fractions'!$A$24:$A$41,0),MATCH('Disposed Waste by Resin'!F$1,'Resin Fractions'!$A$24:$I$24,0)))*$E50</f>
        <v>4629.5300846808323</v>
      </c>
      <c r="G50" s="9">
        <f>(INDEX('Resin Fractions'!$A$24:$I$41,MATCH('Disposed Waste by Resin'!$A50,'Resin Fractions'!$A$24:$A$41,0),MATCH('Disposed Waste by Resin'!G$1,'Resin Fractions'!$A$24:$I$24,0)))*$E50</f>
        <v>7990.9048350979392</v>
      </c>
      <c r="H50" s="9">
        <f>(INDEX('Resin Fractions'!$A$24:$I$41,MATCH('Disposed Waste by Resin'!$A50,'Resin Fractions'!$A$24:$A$41,0),MATCH('Disposed Waste by Resin'!H$1,'Resin Fractions'!$A$24:$I$24,0)))*$E50</f>
        <v>12126.651331828833</v>
      </c>
      <c r="I50" s="9">
        <f>(INDEX('Resin Fractions'!$A$24:$I$41,MATCH('Disposed Waste by Resin'!$A50,'Resin Fractions'!$A$24:$A$41,0),MATCH('Disposed Waste by Resin'!I$1,'Resin Fractions'!$A$24:$I$24,0)))*$E50</f>
        <v>18537.125323520489</v>
      </c>
      <c r="J50" s="9">
        <f>(INDEX('Resin Fractions'!$A$24:$I$41,MATCH('Disposed Waste by Resin'!$A50,'Resin Fractions'!$A$24:$A$41,0),MATCH('Disposed Waste by Resin'!J$1,'Resin Fractions'!$A$24:$I$24,0)))*$E50</f>
        <v>984.32516784006486</v>
      </c>
      <c r="K50" s="9">
        <f>(INDEX('Resin Fractions'!$A$24:$I$41,MATCH('Disposed Waste by Resin'!$A50,'Resin Fractions'!$A$24:$A$41,0),MATCH('Disposed Waste by Resin'!K$1,'Resin Fractions'!$A$24:$I$24,0)))*$E50</f>
        <v>3074.9212667373872</v>
      </c>
      <c r="L50" s="9">
        <f>(INDEX('Resin Fractions'!$A$24:$I$41,MATCH('Disposed Waste by Resin'!$A50,'Resin Fractions'!$A$24:$A$41,0),MATCH('Disposed Waste by Resin'!L$1,'Resin Fractions'!$A$24:$I$24,0)))*$E50</f>
        <v>4837.4848917869085</v>
      </c>
      <c r="M50" s="9">
        <f>(INDEX('Resin Fractions'!$A$24:$I$41,MATCH('Disposed Waste by Resin'!$A50,'Resin Fractions'!$A$24:$A$41,0),MATCH('Disposed Waste by Resin'!M$1,'Resin Fractions'!$A$24:$I$24,0)))*$E50</f>
        <v>52180.942901492446</v>
      </c>
    </row>
    <row r="51" spans="1:13" x14ac:dyDescent="0.2">
      <c r="A51" s="37">
        <v>2020</v>
      </c>
      <c r="B51" s="68" t="s">
        <v>249</v>
      </c>
      <c r="C51" s="68" t="s">
        <v>190</v>
      </c>
      <c r="D51" s="68">
        <v>491354</v>
      </c>
      <c r="E51" s="81">
        <v>384234.01088929223</v>
      </c>
      <c r="F51" s="9">
        <f>(INDEX('Resin Fractions'!$A$24:$I$41,MATCH('Disposed Waste by Resin'!$A51,'Resin Fractions'!$A$24:$A$41,0),MATCH('Disposed Waste by Resin'!F$1,'Resin Fractions'!$A$24:$I$24,0)))*$E51</f>
        <v>4413.4655828658906</v>
      </c>
      <c r="G51" s="9">
        <f>(INDEX('Resin Fractions'!$A$24:$I$41,MATCH('Disposed Waste by Resin'!$A51,'Resin Fractions'!$A$24:$A$41,0),MATCH('Disposed Waste by Resin'!G$1,'Resin Fractions'!$A$24:$I$24,0)))*$E51</f>
        <v>7617.9618277807995</v>
      </c>
      <c r="H51" s="9">
        <f>(INDEX('Resin Fractions'!$A$24:$I$41,MATCH('Disposed Waste by Resin'!$A51,'Resin Fractions'!$A$24:$A$41,0),MATCH('Disposed Waste by Resin'!H$1,'Resin Fractions'!$A$24:$I$24,0)))*$E51</f>
        <v>11560.689164876907</v>
      </c>
      <c r="I51" s="9">
        <f>(INDEX('Resin Fractions'!$A$24:$I$41,MATCH('Disposed Waste by Resin'!$A51,'Resin Fractions'!$A$24:$A$41,0),MATCH('Disposed Waste by Resin'!I$1,'Resin Fractions'!$A$24:$I$24,0)))*$E51</f>
        <v>17671.980335833534</v>
      </c>
      <c r="J51" s="9">
        <f>(INDEX('Resin Fractions'!$A$24:$I$41,MATCH('Disposed Waste by Resin'!$A51,'Resin Fractions'!$A$24:$A$41,0),MATCH('Disposed Waste by Resin'!J$1,'Resin Fractions'!$A$24:$I$24,0)))*$E51</f>
        <v>938.38579103008897</v>
      </c>
      <c r="K51" s="9">
        <f>(INDEX('Resin Fractions'!$A$24:$I$41,MATCH('Disposed Waste by Resin'!$A51,'Resin Fractions'!$A$24:$A$41,0),MATCH('Disposed Waste by Resin'!K$1,'Resin Fractions'!$A$24:$I$24,0)))*$E51</f>
        <v>2931.4118134094506</v>
      </c>
      <c r="L51" s="9">
        <f>(INDEX('Resin Fractions'!$A$24:$I$41,MATCH('Disposed Waste by Resin'!$A51,'Resin Fractions'!$A$24:$A$41,0),MATCH('Disposed Waste by Resin'!L$1,'Resin Fractions'!$A$24:$I$24,0)))*$E51</f>
        <v>4611.7149445000659</v>
      </c>
      <c r="M51" s="9">
        <f>(INDEX('Resin Fractions'!$A$24:$I$41,MATCH('Disposed Waste by Resin'!$A51,'Resin Fractions'!$A$24:$A$41,0),MATCH('Disposed Waste by Resin'!M$1,'Resin Fractions'!$A$24:$I$24,0)))*$E51</f>
        <v>49745.609460296728</v>
      </c>
    </row>
    <row r="52" spans="1:13" x14ac:dyDescent="0.2">
      <c r="A52" s="37">
        <v>2020</v>
      </c>
      <c r="B52" s="68" t="s">
        <v>250</v>
      </c>
      <c r="C52" s="68" t="s">
        <v>192</v>
      </c>
      <c r="D52" s="68">
        <v>554931</v>
      </c>
      <c r="E52" s="81">
        <v>453970.79854809429</v>
      </c>
      <c r="F52" s="9">
        <f>(INDEX('Resin Fractions'!$A$24:$I$41,MATCH('Disposed Waste by Resin'!$A52,'Resin Fractions'!$A$24:$A$41,0),MATCH('Disposed Waste by Resin'!F$1,'Resin Fractions'!$A$24:$I$24,0)))*$E52</f>
        <v>5214.4902279237422</v>
      </c>
      <c r="G52" s="9">
        <f>(INDEX('Resin Fractions'!$A$24:$I$41,MATCH('Disposed Waste by Resin'!$A52,'Resin Fractions'!$A$24:$A$41,0),MATCH('Disposed Waste by Resin'!G$1,'Resin Fractions'!$A$24:$I$24,0)))*$E52</f>
        <v>9000.5884858094578</v>
      </c>
      <c r="H52" s="9">
        <f>(INDEX('Resin Fractions'!$A$24:$I$41,MATCH('Disposed Waste by Resin'!$A52,'Resin Fractions'!$A$24:$A$41,0),MATCH('Disposed Waste by Resin'!H$1,'Resin Fractions'!$A$24:$I$24,0)))*$E52</f>
        <v>13658.903541096517</v>
      </c>
      <c r="I52" s="9">
        <f>(INDEX('Resin Fractions'!$A$24:$I$41,MATCH('Disposed Waste by Resin'!$A52,'Resin Fractions'!$A$24:$A$41,0),MATCH('Disposed Waste by Resin'!I$1,'Resin Fractions'!$A$24:$I$24,0)))*$E52</f>
        <v>20879.367254389348</v>
      </c>
      <c r="J52" s="9">
        <f>(INDEX('Resin Fractions'!$A$24:$I$41,MATCH('Disposed Waste by Resin'!$A52,'Resin Fractions'!$A$24:$A$41,0),MATCH('Disposed Waste by Resin'!J$1,'Resin Fractions'!$A$24:$I$24,0)))*$E52</f>
        <v>1108.6986961777732</v>
      </c>
      <c r="K52" s="9">
        <f>(INDEX('Resin Fractions'!$A$24:$I$41,MATCH('Disposed Waste by Resin'!$A52,'Resin Fractions'!$A$24:$A$41,0),MATCH('Disposed Waste by Resin'!K$1,'Resin Fractions'!$A$24:$I$24,0)))*$E52</f>
        <v>3463.4501998581181</v>
      </c>
      <c r="L52" s="9">
        <f>(INDEX('Resin Fractions'!$A$24:$I$41,MATCH('Disposed Waste by Resin'!$A52,'Resin Fractions'!$A$24:$A$41,0),MATCH('Disposed Waste by Resin'!L$1,'Resin Fractions'!$A$24:$I$24,0)))*$E52</f>
        <v>5448.7209791381301</v>
      </c>
      <c r="M52" s="9">
        <f>(INDEX('Resin Fractions'!$A$24:$I$41,MATCH('Disposed Waste by Resin'!$A52,'Resin Fractions'!$A$24:$A$41,0),MATCH('Disposed Waste by Resin'!M$1,'Resin Fractions'!$A$24:$I$24,0)))*$E52</f>
        <v>58774.21938439308</v>
      </c>
    </row>
    <row r="53" spans="1:13" x14ac:dyDescent="0.2">
      <c r="A53" s="37">
        <v>2020</v>
      </c>
      <c r="B53" s="68" t="s">
        <v>251</v>
      </c>
      <c r="C53" s="68" t="s">
        <v>192</v>
      </c>
      <c r="D53" s="68">
        <v>65126</v>
      </c>
      <c r="E53" s="81">
        <v>57816.987295825769</v>
      </c>
      <c r="F53" s="9">
        <f>(INDEX('Resin Fractions'!$A$24:$I$41,MATCH('Disposed Waste by Resin'!$A53,'Resin Fractions'!$A$24:$A$41,0),MATCH('Disposed Waste by Resin'!F$1,'Resin Fractions'!$A$24:$I$24,0)))*$E53</f>
        <v>664.10904892186534</v>
      </c>
      <c r="G53" s="9">
        <f>(INDEX('Resin Fractions'!$A$24:$I$41,MATCH('Disposed Waste by Resin'!$A53,'Resin Fractions'!$A$24:$A$41,0),MATCH('Disposed Waste by Resin'!G$1,'Resin Fractions'!$A$24:$I$24,0)))*$E53</f>
        <v>1146.3004047910597</v>
      </c>
      <c r="H53" s="9">
        <f>(INDEX('Resin Fractions'!$A$24:$I$41,MATCH('Disposed Waste by Resin'!$A53,'Resin Fractions'!$A$24:$A$41,0),MATCH('Disposed Waste by Resin'!H$1,'Resin Fractions'!$A$24:$I$24,0)))*$E53</f>
        <v>1739.5758824932948</v>
      </c>
      <c r="I53" s="9">
        <f>(INDEX('Resin Fractions'!$A$24:$I$41,MATCH('Disposed Waste by Resin'!$A53,'Resin Fractions'!$A$24:$A$41,0),MATCH('Disposed Waste by Resin'!I$1,'Resin Fractions'!$A$24:$I$24,0)))*$E53</f>
        <v>2659.1624729008181</v>
      </c>
      <c r="J53" s="9">
        <f>(INDEX('Resin Fractions'!$A$24:$I$41,MATCH('Disposed Waste by Resin'!$A53,'Resin Fractions'!$A$24:$A$41,0),MATCH('Disposed Waste by Resin'!J$1,'Resin Fractions'!$A$24:$I$24,0)))*$E53</f>
        <v>141.20207431143371</v>
      </c>
      <c r="K53" s="9">
        <f>(INDEX('Resin Fractions'!$A$24:$I$41,MATCH('Disposed Waste by Resin'!$A53,'Resin Fractions'!$A$24:$A$41,0),MATCH('Disposed Waste by Resin'!K$1,'Resin Fractions'!$A$24:$I$24,0)))*$E53</f>
        <v>441.09942059127332</v>
      </c>
      <c r="L53" s="9">
        <f>(INDEX('Resin Fractions'!$A$24:$I$41,MATCH('Disposed Waste by Resin'!$A53,'Resin Fractions'!$A$24:$A$41,0),MATCH('Disposed Waste by Resin'!L$1,'Resin Fractions'!$A$24:$I$24,0)))*$E53</f>
        <v>693.94029888456373</v>
      </c>
      <c r="M53" s="9">
        <f>(INDEX('Resin Fractions'!$A$24:$I$41,MATCH('Disposed Waste by Resin'!$A53,'Resin Fractions'!$A$24:$A$41,0),MATCH('Disposed Waste by Resin'!M$1,'Resin Fractions'!$A$24:$I$24,0)))*$E53</f>
        <v>7485.3896028943082</v>
      </c>
    </row>
    <row r="54" spans="1:13" x14ac:dyDescent="0.2">
      <c r="A54" s="37">
        <v>2020</v>
      </c>
      <c r="B54" s="68" t="s">
        <v>252</v>
      </c>
      <c r="C54" s="68" t="s">
        <v>191</v>
      </c>
      <c r="D54" s="68">
        <v>13551</v>
      </c>
      <c r="E54" s="81">
        <v>8647.099817847291</v>
      </c>
      <c r="F54" s="9">
        <f>(INDEX('Resin Fractions'!$A$24:$I$41,MATCH('Disposed Waste by Resin'!$A54,'Resin Fractions'!$A$24:$A$41,0),MATCH('Disposed Waste by Resin'!F$1,'Resin Fractions'!$A$24:$I$24,0)))*$E54</f>
        <v>99.324048252123305</v>
      </c>
      <c r="G54" s="9">
        <f>(INDEX('Resin Fractions'!$A$24:$I$41,MATCH('Disposed Waste by Resin'!$A54,'Resin Fractions'!$A$24:$A$41,0),MATCH('Disposed Waste by Resin'!G$1,'Resin Fractions'!$A$24:$I$24,0)))*$E54</f>
        <v>171.44051402662208</v>
      </c>
      <c r="H54" s="9">
        <f>(INDEX('Resin Fractions'!$A$24:$I$41,MATCH('Disposed Waste by Resin'!$A54,'Resin Fractions'!$A$24:$A$41,0),MATCH('Disposed Waste by Resin'!H$1,'Resin Fractions'!$A$24:$I$24,0)))*$E54</f>
        <v>260.17070415091177</v>
      </c>
      <c r="I54" s="9">
        <f>(INDEX('Resin Fractions'!$A$24:$I$41,MATCH('Disposed Waste by Resin'!$A54,'Resin Fractions'!$A$24:$A$41,0),MATCH('Disposed Waste by Resin'!I$1,'Resin Fractions'!$A$24:$I$24,0)))*$E54</f>
        <v>397.70393461347174</v>
      </c>
      <c r="J54" s="9">
        <f>(INDEX('Resin Fractions'!$A$24:$I$41,MATCH('Disposed Waste by Resin'!$A54,'Resin Fractions'!$A$24:$A$41,0),MATCH('Disposed Waste by Resin'!J$1,'Resin Fractions'!$A$24:$I$24,0)))*$E54</f>
        <v>21.118160737271936</v>
      </c>
      <c r="K54" s="9">
        <f>(INDEX('Resin Fractions'!$A$24:$I$41,MATCH('Disposed Waste by Resin'!$A54,'Resin Fractions'!$A$24:$A$41,0),MATCH('Disposed Waste by Resin'!K$1,'Resin Fractions'!$A$24:$I$24,0)))*$E54</f>
        <v>65.970762190210522</v>
      </c>
      <c r="L54" s="9">
        <f>(INDEX('Resin Fractions'!$A$24:$I$41,MATCH('Disposed Waste by Resin'!$A54,'Resin Fractions'!$A$24:$A$41,0),MATCH('Disposed Waste by Resin'!L$1,'Resin Fractions'!$A$24:$I$24,0)))*$E54</f>
        <v>103.78560545500493</v>
      </c>
      <c r="M54" s="9">
        <f>(INDEX('Resin Fractions'!$A$24:$I$41,MATCH('Disposed Waste by Resin'!$A54,'Resin Fractions'!$A$24:$A$41,0),MATCH('Disposed Waste by Resin'!M$1,'Resin Fractions'!$A$24:$I$24,0)))*$E54</f>
        <v>1119.513729425616</v>
      </c>
    </row>
    <row r="55" spans="1:13" x14ac:dyDescent="0.2">
      <c r="A55" s="37">
        <v>2020</v>
      </c>
      <c r="B55" s="68" t="s">
        <v>253</v>
      </c>
      <c r="C55" s="68" t="s">
        <v>192</v>
      </c>
      <c r="D55" s="68">
        <v>479403</v>
      </c>
      <c r="E55" s="81">
        <v>431132.42286751373</v>
      </c>
      <c r="F55" s="9">
        <f>(INDEX('Resin Fractions'!$A$24:$I$41,MATCH('Disposed Waste by Resin'!$A55,'Resin Fractions'!$A$24:$A$41,0),MATCH('Disposed Waste by Resin'!F$1,'Resin Fractions'!$A$24:$I$24,0)))*$E55</f>
        <v>4952.1595071176507</v>
      </c>
      <c r="G55" s="9">
        <f>(INDEX('Resin Fractions'!$A$24:$I$41,MATCH('Disposed Waste by Resin'!$A55,'Resin Fractions'!$A$24:$A$41,0),MATCH('Disposed Waste by Resin'!G$1,'Resin Fractions'!$A$24:$I$24,0)))*$E55</f>
        <v>8547.7866275343222</v>
      </c>
      <c r="H55" s="9">
        <f>(INDEX('Resin Fractions'!$A$24:$I$41,MATCH('Disposed Waste by Resin'!$A55,'Resin Fractions'!$A$24:$A$41,0),MATCH('Disposed Waste by Resin'!H$1,'Resin Fractions'!$A$24:$I$24,0)))*$E55</f>
        <v>12971.751038217355</v>
      </c>
      <c r="I55" s="9">
        <f>(INDEX('Resin Fractions'!$A$24:$I$41,MATCH('Disposed Waste by Resin'!$A55,'Resin Fractions'!$A$24:$A$41,0),MATCH('Disposed Waste by Resin'!I$1,'Resin Fractions'!$A$24:$I$24,0)))*$E55</f>
        <v>19828.967460275639</v>
      </c>
      <c r="J55" s="9">
        <f>(INDEX('Resin Fractions'!$A$24:$I$41,MATCH('Disposed Waste by Resin'!$A55,'Resin Fractions'!$A$24:$A$41,0),MATCH('Disposed Waste by Resin'!J$1,'Resin Fractions'!$A$24:$I$24,0)))*$E55</f>
        <v>1052.922251038879</v>
      </c>
      <c r="K55" s="9">
        <f>(INDEX('Resin Fractions'!$A$24:$I$41,MATCH('Disposed Waste by Resin'!$A55,'Resin Fractions'!$A$24:$A$41,0),MATCH('Disposed Waste by Resin'!K$1,'Resin Fractions'!$A$24:$I$24,0)))*$E55</f>
        <v>3289.2108499520878</v>
      </c>
      <c r="L55" s="9">
        <f>(INDEX('Resin Fractions'!$A$24:$I$41,MATCH('Disposed Waste by Resin'!$A55,'Resin Fractions'!$A$24:$A$41,0),MATCH('Disposed Waste by Resin'!L$1,'Resin Fractions'!$A$24:$I$24,0)))*$E55</f>
        <v>5174.6065711228885</v>
      </c>
      <c r="M55" s="9">
        <f>(INDEX('Resin Fractions'!$A$24:$I$41,MATCH('Disposed Waste by Resin'!$A55,'Resin Fractions'!$A$24:$A$41,0),MATCH('Disposed Waste by Resin'!M$1,'Resin Fractions'!$A$24:$I$24,0)))*$E55</f>
        <v>55817.404305258809</v>
      </c>
    </row>
    <row r="56" spans="1:13" x14ac:dyDescent="0.2">
      <c r="A56" s="37">
        <v>2020</v>
      </c>
      <c r="B56" s="68" t="s">
        <v>254</v>
      </c>
      <c r="C56" s="68" t="s">
        <v>191</v>
      </c>
      <c r="D56" s="68">
        <v>54925</v>
      </c>
      <c r="E56" s="81">
        <v>41386.651542649721</v>
      </c>
      <c r="F56" s="9">
        <f>(INDEX('Resin Fractions'!$A$24:$I$41,MATCH('Disposed Waste by Resin'!$A56,'Resin Fractions'!$A$24:$A$41,0),MATCH('Disposed Waste by Resin'!F$1,'Resin Fractions'!$A$24:$I$24,0)))*$E56</f>
        <v>475.38363860813126</v>
      </c>
      <c r="G56" s="9">
        <f>(INDEX('Resin Fractions'!$A$24:$I$41,MATCH('Disposed Waste by Resin'!$A56,'Resin Fractions'!$A$24:$A$41,0),MATCH('Disposed Waste by Resin'!G$1,'Resin Fractions'!$A$24:$I$24,0)))*$E56</f>
        <v>820.54665307182245</v>
      </c>
      <c r="H56" s="9">
        <f>(INDEX('Resin Fractions'!$A$24:$I$41,MATCH('Disposed Waste by Resin'!$A56,'Resin Fractions'!$A$24:$A$41,0),MATCH('Disposed Waste by Resin'!H$1,'Resin Fractions'!$A$24:$I$24,0)))*$E56</f>
        <v>1245.2260874883953</v>
      </c>
      <c r="I56" s="9">
        <f>(INDEX('Resin Fractions'!$A$24:$I$41,MATCH('Disposed Waste by Resin'!$A56,'Resin Fractions'!$A$24:$A$41,0),MATCH('Disposed Waste by Resin'!I$1,'Resin Fractions'!$A$24:$I$24,0)))*$E56</f>
        <v>1903.4860826998242</v>
      </c>
      <c r="J56" s="9">
        <f>(INDEX('Resin Fractions'!$A$24:$I$41,MATCH('Disposed Waste by Resin'!$A56,'Resin Fractions'!$A$24:$A$41,0),MATCH('Disposed Waste by Resin'!J$1,'Resin Fractions'!$A$24:$I$24,0)))*$E56</f>
        <v>101.07550254609255</v>
      </c>
      <c r="K56" s="9">
        <f>(INDEX('Resin Fractions'!$A$24:$I$41,MATCH('Disposed Waste by Resin'!$A56,'Resin Fractions'!$A$24:$A$41,0),MATCH('Disposed Waste by Resin'!K$1,'Resin Fractions'!$A$24:$I$24,0)))*$E56</f>
        <v>315.74851733918911</v>
      </c>
      <c r="L56" s="9">
        <f>(INDEX('Resin Fractions'!$A$24:$I$41,MATCH('Disposed Waste by Resin'!$A56,'Resin Fractions'!$A$24:$A$41,0),MATCH('Disposed Waste by Resin'!L$1,'Resin Fractions'!$A$24:$I$24,0)))*$E56</f>
        <v>496.73749333201823</v>
      </c>
      <c r="M56" s="9">
        <f>(INDEX('Resin Fractions'!$A$24:$I$41,MATCH('Disposed Waste by Resin'!$A56,'Resin Fractions'!$A$24:$A$41,0),MATCH('Disposed Waste by Resin'!M$1,'Resin Fractions'!$A$24:$I$24,0)))*$E56</f>
        <v>5358.2039750854719</v>
      </c>
    </row>
    <row r="57" spans="1:13" x14ac:dyDescent="0.2">
      <c r="A57" s="37">
        <v>2020</v>
      </c>
      <c r="B57" s="68" t="s">
        <v>255</v>
      </c>
      <c r="C57" s="68" t="s">
        <v>194</v>
      </c>
      <c r="D57" s="68">
        <v>841219</v>
      </c>
      <c r="E57" s="81">
        <v>888664.03811252268</v>
      </c>
      <c r="F57" s="9">
        <f>(INDEX('Resin Fractions'!$A$24:$I$41,MATCH('Disposed Waste by Resin'!$A57,'Resin Fractions'!$A$24:$A$41,0),MATCH('Disposed Waste by Resin'!F$1,'Resin Fractions'!$A$24:$I$24,0)))*$E57</f>
        <v>10207.550700321259</v>
      </c>
      <c r="G57" s="9">
        <f>(INDEX('Resin Fractions'!$A$24:$I$41,MATCH('Disposed Waste by Resin'!$A57,'Resin Fractions'!$A$24:$A$41,0),MATCH('Disposed Waste by Resin'!G$1,'Resin Fractions'!$A$24:$I$24,0)))*$E57</f>
        <v>17618.973147104607</v>
      </c>
      <c r="H57" s="9">
        <f>(INDEX('Resin Fractions'!$A$24:$I$41,MATCH('Disposed Waste by Resin'!$A57,'Resin Fractions'!$A$24:$A$41,0),MATCH('Disposed Waste by Resin'!H$1,'Resin Fractions'!$A$24:$I$24,0)))*$E57</f>
        <v>26737.791099870337</v>
      </c>
      <c r="I57" s="9">
        <f>(INDEX('Resin Fractions'!$A$24:$I$41,MATCH('Disposed Waste by Resin'!$A57,'Resin Fractions'!$A$24:$A$41,0),MATCH('Disposed Waste by Resin'!I$1,'Resin Fractions'!$A$24:$I$24,0)))*$E57</f>
        <v>40872.106480994946</v>
      </c>
      <c r="J57" s="9">
        <f>(INDEX('Resin Fractions'!$A$24:$I$41,MATCH('Disposed Waste by Resin'!$A57,'Resin Fractions'!$A$24:$A$41,0),MATCH('Disposed Waste by Resin'!J$1,'Resin Fractions'!$A$24:$I$24,0)))*$E57</f>
        <v>2170.3172616972829</v>
      </c>
      <c r="K57" s="9">
        <f>(INDEX('Resin Fractions'!$A$24:$I$41,MATCH('Disposed Waste by Resin'!$A57,'Resin Fractions'!$A$24:$A$41,0),MATCH('Disposed Waste by Resin'!K$1,'Resin Fractions'!$A$24:$I$24,0)))*$E57</f>
        <v>6779.8273594936263</v>
      </c>
      <c r="L57" s="9">
        <f>(INDEX('Resin Fractions'!$A$24:$I$41,MATCH('Disposed Waste by Resin'!$A57,'Resin Fractions'!$A$24:$A$41,0),MATCH('Disposed Waste by Resin'!L$1,'Resin Fractions'!$A$24:$I$24,0)))*$E57</f>
        <v>10666.06575435123</v>
      </c>
      <c r="M57" s="9">
        <f>(INDEX('Resin Fractions'!$A$24:$I$41,MATCH('Disposed Waste by Resin'!$A57,'Resin Fractions'!$A$24:$A$41,0),MATCH('Disposed Waste by Resin'!M$1,'Resin Fractions'!$A$24:$I$24,0)))*$E57</f>
        <v>115052.63180383327</v>
      </c>
    </row>
    <row r="58" spans="1:13" x14ac:dyDescent="0.2">
      <c r="A58" s="37">
        <v>2020</v>
      </c>
      <c r="B58" s="68" t="s">
        <v>256</v>
      </c>
      <c r="C58" s="68" t="s">
        <v>192</v>
      </c>
      <c r="D58" s="68">
        <v>221276</v>
      </c>
      <c r="E58" s="81">
        <v>162095.73408259271</v>
      </c>
      <c r="F58" s="9">
        <f>(INDEX('Resin Fractions'!$A$24:$I$41,MATCH('Disposed Waste by Resin'!$A58,'Resin Fractions'!$A$24:$A$41,0),MATCH('Disposed Waste by Resin'!F$1,'Resin Fractions'!$A$24:$I$24,0)))*$E58</f>
        <v>1861.8964569199236</v>
      </c>
      <c r="G58" s="9">
        <f>(INDEX('Resin Fractions'!$A$24:$I$41,MATCH('Disposed Waste by Resin'!$A58,'Resin Fractions'!$A$24:$A$41,0),MATCH('Disposed Waste by Resin'!G$1,'Resin Fractions'!$A$24:$I$24,0)))*$E58</f>
        <v>3213.7683799237843</v>
      </c>
      <c r="H58" s="9">
        <f>(INDEX('Resin Fractions'!$A$24:$I$41,MATCH('Disposed Waste by Resin'!$A58,'Resin Fractions'!$A$24:$A$41,0),MATCH('Disposed Waste by Resin'!H$1,'Resin Fractions'!$A$24:$I$24,0)))*$E58</f>
        <v>4877.0758016560076</v>
      </c>
      <c r="I58" s="9">
        <f>(INDEX('Resin Fractions'!$A$24:$I$41,MATCH('Disposed Waste by Resin'!$A58,'Resin Fractions'!$A$24:$A$41,0),MATCH('Disposed Waste by Resin'!I$1,'Resin Fractions'!$A$24:$I$24,0)))*$E58</f>
        <v>7455.2292198189398</v>
      </c>
      <c r="J58" s="9">
        <f>(INDEX('Resin Fractions'!$A$24:$I$41,MATCH('Disposed Waste by Resin'!$A58,'Resin Fractions'!$A$24:$A$41,0),MATCH('Disposed Waste by Resin'!J$1,'Resin Fractions'!$A$24:$I$24,0)))*$E58</f>
        <v>395.87420514297747</v>
      </c>
      <c r="K58" s="9">
        <f>(INDEX('Resin Fractions'!$A$24:$I$41,MATCH('Disposed Waste by Resin'!$A58,'Resin Fractions'!$A$24:$A$41,0),MATCH('Disposed Waste by Resin'!K$1,'Resin Fractions'!$A$24:$I$24,0)))*$E58</f>
        <v>1236.6665530030286</v>
      </c>
      <c r="L58" s="9">
        <f>(INDEX('Resin Fractions'!$A$24:$I$41,MATCH('Disposed Waste by Resin'!$A58,'Resin Fractions'!$A$24:$A$41,0),MATCH('Disposed Waste by Resin'!L$1,'Resin Fractions'!$A$24:$I$24,0)))*$E58</f>
        <v>1945.5313640202114</v>
      </c>
      <c r="M58" s="9">
        <f>(INDEX('Resin Fractions'!$A$24:$I$41,MATCH('Disposed Waste by Resin'!$A58,'Resin Fractions'!$A$24:$A$41,0),MATCH('Disposed Waste by Resin'!M$1,'Resin Fractions'!$A$24:$I$24,0)))*$E58</f>
        <v>20986.041980484868</v>
      </c>
    </row>
    <row r="59" spans="1:13" x14ac:dyDescent="0.2">
      <c r="A59" s="37">
        <v>2020</v>
      </c>
      <c r="B59" s="68" t="s">
        <v>257</v>
      </c>
      <c r="C59" s="68" t="s">
        <v>192</v>
      </c>
      <c r="D59" s="68">
        <v>78510</v>
      </c>
      <c r="E59" s="81">
        <v>147137.3774954628</v>
      </c>
      <c r="F59" s="9">
        <f>(INDEX('Resin Fractions'!$A$24:$I$41,MATCH('Disposed Waste by Resin'!$A59,'Resin Fractions'!$A$24:$A$41,0),MATCH('Disposed Waste by Resin'!F$1,'Resin Fractions'!$A$24:$I$24,0)))*$E59</f>
        <v>1690.0787882530165</v>
      </c>
      <c r="G59" s="9">
        <f>(INDEX('Resin Fractions'!$A$24:$I$41,MATCH('Disposed Waste by Resin'!$A59,'Resin Fractions'!$A$24:$A$41,0),MATCH('Disposed Waste by Resin'!G$1,'Resin Fractions'!$A$24:$I$24,0)))*$E59</f>
        <v>2917.1986170770442</v>
      </c>
      <c r="H59" s="9">
        <f>(INDEX('Resin Fractions'!$A$24:$I$41,MATCH('Disposed Waste by Resin'!$A59,'Resin Fractions'!$A$24:$A$41,0),MATCH('Disposed Waste by Resin'!H$1,'Resin Fractions'!$A$24:$I$24,0)))*$E59</f>
        <v>4427.0143650825985</v>
      </c>
      <c r="I59" s="9">
        <f>(INDEX('Resin Fractions'!$A$24:$I$41,MATCH('Disposed Waste by Resin'!$A59,'Resin Fractions'!$A$24:$A$41,0),MATCH('Disposed Waste by Resin'!I$1,'Resin Fractions'!$A$24:$I$24,0)))*$E59</f>
        <v>6767.2532052742245</v>
      </c>
      <c r="J59" s="9">
        <f>(INDEX('Resin Fractions'!$A$24:$I$41,MATCH('Disposed Waste by Resin'!$A59,'Resin Fractions'!$A$24:$A$41,0),MATCH('Disposed Waste by Resin'!J$1,'Resin Fractions'!$A$24:$I$24,0)))*$E59</f>
        <v>359.34253725122392</v>
      </c>
      <c r="K59" s="9">
        <f>(INDEX('Resin Fractions'!$A$24:$I$41,MATCH('Disposed Waste by Resin'!$A59,'Resin Fractions'!$A$24:$A$41,0),MATCH('Disposed Waste by Resin'!K$1,'Resin Fractions'!$A$24:$I$24,0)))*$E59</f>
        <v>1122.5457256790316</v>
      </c>
      <c r="L59" s="9">
        <f>(INDEX('Resin Fractions'!$A$24:$I$41,MATCH('Disposed Waste by Resin'!$A59,'Resin Fractions'!$A$24:$A$41,0),MATCH('Disposed Waste by Resin'!L$1,'Resin Fractions'!$A$24:$I$24,0)))*$E59</f>
        <v>1765.9957824136577</v>
      </c>
      <c r="M59" s="9">
        <f>(INDEX('Resin Fractions'!$A$24:$I$41,MATCH('Disposed Waste by Resin'!$A59,'Resin Fractions'!$A$24:$A$41,0),MATCH('Disposed Waste by Resin'!M$1,'Resin Fractions'!$A$24:$I$24,0)))*$E59</f>
        <v>19049.429021030795</v>
      </c>
    </row>
    <row r="60" spans="1:13" x14ac:dyDescent="0.2">
      <c r="A60" s="37">
        <v>2019</v>
      </c>
      <c r="B60" s="68" t="s">
        <v>201</v>
      </c>
      <c r="C60" s="68" t="s">
        <v>190</v>
      </c>
      <c r="D60" s="68">
        <v>1659608</v>
      </c>
      <c r="E60" s="81">
        <v>1329640.2087114339</v>
      </c>
      <c r="F60" s="9">
        <f>(INDEX('Resin Fractions'!$A$24:$I$41,MATCH('Disposed Waste by Resin'!$A60,'Resin Fractions'!$A$24:$A$41,0),MATCH('Disposed Waste by Resin'!F$1,'Resin Fractions'!$A$24:$I$24,0)))*$E60</f>
        <v>13820.347307213648</v>
      </c>
      <c r="G60" s="9">
        <f>(INDEX('Resin Fractions'!$A$24:$I$41,MATCH('Disposed Waste by Resin'!$A60,'Resin Fractions'!$A$24:$A$41,0),MATCH('Disposed Waste by Resin'!G$1,'Resin Fractions'!$A$24:$I$24,0)))*$E60</f>
        <v>25924.533705069545</v>
      </c>
      <c r="H60" s="9">
        <f>(INDEX('Resin Fractions'!$A$24:$I$41,MATCH('Disposed Waste by Resin'!$A60,'Resin Fractions'!$A$24:$A$41,0),MATCH('Disposed Waste by Resin'!H$1,'Resin Fractions'!$A$24:$I$24,0)))*$E60</f>
        <v>35925.732621992953</v>
      </c>
      <c r="I60" s="9">
        <f>(INDEX('Resin Fractions'!$A$24:$I$41,MATCH('Disposed Waste by Resin'!$A60,'Resin Fractions'!$A$24:$A$41,0),MATCH('Disposed Waste by Resin'!I$1,'Resin Fractions'!$A$24:$I$24,0)))*$E60</f>
        <v>63641.138991092172</v>
      </c>
      <c r="J60" s="9">
        <f>(INDEX('Resin Fractions'!$A$24:$I$41,MATCH('Disposed Waste by Resin'!$A60,'Resin Fractions'!$A$24:$A$41,0),MATCH('Disposed Waste by Resin'!J$1,'Resin Fractions'!$A$24:$I$24,0)))*$E60</f>
        <v>2703.3101656981585</v>
      </c>
      <c r="K60" s="9">
        <f>(INDEX('Resin Fractions'!$A$24:$I$41,MATCH('Disposed Waste by Resin'!$A60,'Resin Fractions'!$A$24:$A$41,0),MATCH('Disposed Waste by Resin'!K$1,'Resin Fractions'!$A$24:$I$24,0)))*$E60</f>
        <v>8051.5330294540772</v>
      </c>
      <c r="L60" s="9">
        <f>(INDEX('Resin Fractions'!$A$24:$I$41,MATCH('Disposed Waste by Resin'!$A60,'Resin Fractions'!$A$24:$A$41,0),MATCH('Disposed Waste by Resin'!L$1,'Resin Fractions'!$A$24:$I$24,0)))*$E60</f>
        <v>12574.550565412743</v>
      </c>
      <c r="M60" s="9">
        <f>(INDEX('Resin Fractions'!$A$24:$I$41,MATCH('Disposed Waste by Resin'!$A60,'Resin Fractions'!$A$24:$A$41,0),MATCH('Disposed Waste by Resin'!M$1,'Resin Fractions'!$A$24:$I$24,0)))*$E60</f>
        <v>162641.1463859333</v>
      </c>
    </row>
    <row r="61" spans="1:13" x14ac:dyDescent="0.2">
      <c r="A61" s="37">
        <v>2019</v>
      </c>
      <c r="B61" s="68" t="s">
        <v>202</v>
      </c>
      <c r="C61" s="68" t="s">
        <v>191</v>
      </c>
      <c r="D61" s="68">
        <v>1149</v>
      </c>
      <c r="E61" s="81">
        <v>513.77495462794911</v>
      </c>
      <c r="F61" s="9">
        <f>(INDEX('Resin Fractions'!$A$24:$I$41,MATCH('Disposed Waste by Resin'!$A61,'Resin Fractions'!$A$24:$A$41,0),MATCH('Disposed Waste by Resin'!F$1,'Resin Fractions'!$A$24:$I$24,0)))*$E61</f>
        <v>5.3402027587503502</v>
      </c>
      <c r="G61" s="9">
        <f>(INDEX('Resin Fractions'!$A$24:$I$41,MATCH('Disposed Waste by Resin'!$A61,'Resin Fractions'!$A$24:$A$41,0),MATCH('Disposed Waste by Resin'!G$1,'Resin Fractions'!$A$24:$I$24,0)))*$E61</f>
        <v>10.017278389152182</v>
      </c>
      <c r="H61" s="9">
        <f>(INDEX('Resin Fractions'!$A$24:$I$41,MATCH('Disposed Waste by Resin'!$A61,'Resin Fractions'!$A$24:$A$41,0),MATCH('Disposed Waste by Resin'!H$1,'Resin Fractions'!$A$24:$I$24,0)))*$E61</f>
        <v>13.881756528503166</v>
      </c>
      <c r="I61" s="9">
        <f>(INDEX('Resin Fractions'!$A$24:$I$41,MATCH('Disposed Waste by Resin'!$A61,'Resin Fractions'!$A$24:$A$41,0),MATCH('Disposed Waste by Resin'!I$1,'Resin Fractions'!$A$24:$I$24,0)))*$E61</f>
        <v>24.591030779150813</v>
      </c>
      <c r="J61" s="9">
        <f>(INDEX('Resin Fractions'!$A$24:$I$41,MATCH('Disposed Waste by Resin'!$A61,'Resin Fractions'!$A$24:$A$41,0),MATCH('Disposed Waste by Resin'!J$1,'Resin Fractions'!$A$24:$I$24,0)))*$E61</f>
        <v>1.0445630694884247</v>
      </c>
      <c r="K61" s="9">
        <f>(INDEX('Resin Fractions'!$A$24:$I$41,MATCH('Disposed Waste by Resin'!$A61,'Resin Fractions'!$A$24:$A$41,0),MATCH('Disposed Waste by Resin'!K$1,'Resin Fractions'!$A$24:$I$24,0)))*$E61</f>
        <v>3.1111243400965525</v>
      </c>
      <c r="L61" s="9">
        <f>(INDEX('Resin Fractions'!$A$24:$I$41,MATCH('Disposed Waste by Resin'!$A61,'Resin Fractions'!$A$24:$A$41,0),MATCH('Disposed Waste by Resin'!L$1,'Resin Fractions'!$A$24:$I$24,0)))*$E61</f>
        <v>4.8588250444627432</v>
      </c>
      <c r="M61" s="9">
        <f>(INDEX('Resin Fractions'!$A$24:$I$41,MATCH('Disposed Waste by Resin'!$A61,'Resin Fractions'!$A$24:$A$41,0),MATCH('Disposed Waste by Resin'!M$1,'Resin Fractions'!$A$24:$I$24,0)))*$E61</f>
        <v>62.844780909604232</v>
      </c>
    </row>
    <row r="62" spans="1:13" x14ac:dyDescent="0.2">
      <c r="A62" s="37">
        <v>2019</v>
      </c>
      <c r="B62" s="68" t="s">
        <v>203</v>
      </c>
      <c r="C62" s="68" t="s">
        <v>191</v>
      </c>
      <c r="D62" s="68">
        <v>37756</v>
      </c>
      <c r="E62" s="81">
        <v>32457.704174228671</v>
      </c>
      <c r="F62" s="9">
        <f>(INDEX('Resin Fractions'!$A$24:$I$41,MATCH('Disposed Waste by Resin'!$A62,'Resin Fractions'!$A$24:$A$41,0),MATCH('Disposed Waste by Resin'!F$1,'Resin Fractions'!$A$24:$I$24,0)))*$E62</f>
        <v>337.36701217644293</v>
      </c>
      <c r="G62" s="9">
        <f>(INDEX('Resin Fractions'!$A$24:$I$41,MATCH('Disposed Waste by Resin'!$A62,'Resin Fractions'!$A$24:$A$41,0),MATCH('Disposed Waste by Resin'!G$1,'Resin Fractions'!$A$24:$I$24,0)))*$E62</f>
        <v>632.8410049132201</v>
      </c>
      <c r="H62" s="9">
        <f>(INDEX('Resin Fractions'!$A$24:$I$41,MATCH('Disposed Waste by Resin'!$A62,'Resin Fractions'!$A$24:$A$41,0),MATCH('Disposed Waste by Resin'!H$1,'Resin Fractions'!$A$24:$I$24,0)))*$E62</f>
        <v>876.97919636254778</v>
      </c>
      <c r="I62" s="9">
        <f>(INDEX('Resin Fractions'!$A$24:$I$41,MATCH('Disposed Waste by Resin'!$A62,'Resin Fractions'!$A$24:$A$41,0),MATCH('Disposed Waste by Resin'!I$1,'Resin Fractions'!$A$24:$I$24,0)))*$E62</f>
        <v>1553.5370013258507</v>
      </c>
      <c r="J62" s="9">
        <f>(INDEX('Resin Fractions'!$A$24:$I$41,MATCH('Disposed Waste by Resin'!$A62,'Resin Fractions'!$A$24:$A$41,0),MATCH('Disposed Waste by Resin'!J$1,'Resin Fractions'!$A$24:$I$24,0)))*$E62</f>
        <v>65.990213799602728</v>
      </c>
      <c r="K62" s="9">
        <f>(INDEX('Resin Fractions'!$A$24:$I$41,MATCH('Disposed Waste by Resin'!$A62,'Resin Fractions'!$A$24:$A$41,0),MATCH('Disposed Waste by Resin'!K$1,'Resin Fractions'!$A$24:$I$24,0)))*$E62</f>
        <v>196.54510709503361</v>
      </c>
      <c r="L62" s="9">
        <f>(INDEX('Resin Fractions'!$A$24:$I$41,MATCH('Disposed Waste by Resin'!$A62,'Resin Fractions'!$A$24:$A$41,0),MATCH('Disposed Waste by Resin'!L$1,'Resin Fractions'!$A$24:$I$24,0)))*$E62</f>
        <v>306.95600185826191</v>
      </c>
      <c r="M62" s="9">
        <f>(INDEX('Resin Fractions'!$A$24:$I$41,MATCH('Disposed Waste by Resin'!$A62,'Resin Fractions'!$A$24:$A$41,0),MATCH('Disposed Waste by Resin'!M$1,'Resin Fractions'!$A$24:$I$24,0)))*$E62</f>
        <v>3970.2155375309603</v>
      </c>
    </row>
    <row r="63" spans="1:13" x14ac:dyDescent="0.2">
      <c r="A63" s="37">
        <v>2019</v>
      </c>
      <c r="B63" s="68" t="s">
        <v>204</v>
      </c>
      <c r="C63" s="68" t="s">
        <v>192</v>
      </c>
      <c r="D63" s="68">
        <v>220855</v>
      </c>
      <c r="E63" s="81">
        <v>1649785.1451905619</v>
      </c>
      <c r="F63" s="9">
        <f>(INDEX('Resin Fractions'!$A$24:$I$41,MATCH('Disposed Waste by Resin'!$A63,'Resin Fractions'!$A$24:$A$41,0),MATCH('Disposed Waste by Resin'!F$1,'Resin Fractions'!$A$24:$I$24,0)))*$E63</f>
        <v>17147.949903614699</v>
      </c>
      <c r="G63" s="9">
        <f>(INDEX('Resin Fractions'!$A$24:$I$41,MATCH('Disposed Waste by Resin'!$A63,'Resin Fractions'!$A$24:$A$41,0),MATCH('Disposed Waste by Resin'!G$1,'Resin Fractions'!$A$24:$I$24,0)))*$E63</f>
        <v>32166.529202711514</v>
      </c>
      <c r="H63" s="9">
        <f>(INDEX('Resin Fractions'!$A$24:$I$41,MATCH('Disposed Waste by Resin'!$A63,'Resin Fractions'!$A$24:$A$41,0),MATCH('Disposed Waste by Resin'!H$1,'Resin Fractions'!$A$24:$I$24,0)))*$E63</f>
        <v>44575.772920774391</v>
      </c>
      <c r="I63" s="9">
        <f>(INDEX('Resin Fractions'!$A$24:$I$41,MATCH('Disposed Waste by Resin'!$A63,'Resin Fractions'!$A$24:$A$41,0),MATCH('Disposed Waste by Resin'!I$1,'Resin Fractions'!$A$24:$I$24,0)))*$E63</f>
        <v>78964.373251213983</v>
      </c>
      <c r="J63" s="9">
        <f>(INDEX('Resin Fractions'!$A$24:$I$41,MATCH('Disposed Waste by Resin'!$A63,'Resin Fractions'!$A$24:$A$41,0),MATCH('Disposed Waste by Resin'!J$1,'Resin Fractions'!$A$24:$I$24,0)))*$E63</f>
        <v>3354.2013282928383</v>
      </c>
      <c r="K63" s="9">
        <f>(INDEX('Resin Fractions'!$A$24:$I$41,MATCH('Disposed Waste by Resin'!$A63,'Resin Fractions'!$A$24:$A$41,0),MATCH('Disposed Waste by Resin'!K$1,'Resin Fractions'!$A$24:$I$24,0)))*$E63</f>
        <v>9990.1458311624483</v>
      </c>
      <c r="L63" s="9">
        <f>(INDEX('Resin Fractions'!$A$24:$I$41,MATCH('Disposed Waste by Resin'!$A63,'Resin Fractions'!$A$24:$A$41,0),MATCH('Disposed Waste by Resin'!L$1,'Resin Fractions'!$A$24:$I$24,0)))*$E63</f>
        <v>15602.195687486004</v>
      </c>
      <c r="M63" s="9">
        <f>(INDEX('Resin Fractions'!$A$24:$I$41,MATCH('Disposed Waste by Resin'!$A63,'Resin Fractions'!$A$24:$A$41,0),MATCH('Disposed Waste by Resin'!M$1,'Resin Fractions'!$A$24:$I$24,0)))*$E63</f>
        <v>201801.16812525588</v>
      </c>
    </row>
    <row r="64" spans="1:13" x14ac:dyDescent="0.2">
      <c r="A64" s="37">
        <v>2019</v>
      </c>
      <c r="B64" s="68" t="s">
        <v>205</v>
      </c>
      <c r="C64" s="68" t="s">
        <v>191</v>
      </c>
      <c r="D64" s="68">
        <v>45084</v>
      </c>
      <c r="E64" s="81">
        <v>32360.16333938294</v>
      </c>
      <c r="F64" s="9">
        <f>(INDEX('Resin Fractions'!$A$24:$I$41,MATCH('Disposed Waste by Resin'!$A64,'Resin Fractions'!$A$24:$A$41,0),MATCH('Disposed Waste by Resin'!F$1,'Resin Fractions'!$A$24:$I$24,0)))*$E64</f>
        <v>336.35316782563916</v>
      </c>
      <c r="G64" s="9">
        <f>(INDEX('Resin Fractions'!$A$24:$I$41,MATCH('Disposed Waste by Resin'!$A64,'Resin Fractions'!$A$24:$A$41,0),MATCH('Disposed Waste by Resin'!G$1,'Resin Fractions'!$A$24:$I$24,0)))*$E64</f>
        <v>630.93921174841398</v>
      </c>
      <c r="H64" s="9">
        <f>(INDEX('Resin Fractions'!$A$24:$I$41,MATCH('Disposed Waste by Resin'!$A64,'Resin Fractions'!$A$24:$A$41,0),MATCH('Disposed Waste by Resin'!H$1,'Resin Fractions'!$A$24:$I$24,0)))*$E64</f>
        <v>874.34372706082615</v>
      </c>
      <c r="I64" s="9">
        <f>(INDEX('Resin Fractions'!$A$24:$I$41,MATCH('Disposed Waste by Resin'!$A64,'Resin Fractions'!$A$24:$A$41,0),MATCH('Disposed Waste by Resin'!I$1,'Resin Fractions'!$A$24:$I$24,0)))*$E64</f>
        <v>1548.8683625564649</v>
      </c>
      <c r="J64" s="9">
        <f>(INDEX('Resin Fractions'!$A$24:$I$41,MATCH('Disposed Waste by Resin'!$A64,'Resin Fractions'!$A$24:$A$41,0),MATCH('Disposed Waste by Resin'!J$1,'Resin Fractions'!$A$24:$I$24,0)))*$E64</f>
        <v>65.79190215959548</v>
      </c>
      <c r="K64" s="9">
        <f>(INDEX('Resin Fractions'!$A$24:$I$41,MATCH('Disposed Waste by Resin'!$A64,'Resin Fractions'!$A$24:$A$41,0),MATCH('Disposed Waste by Resin'!K$1,'Resin Fractions'!$A$24:$I$24,0)))*$E64</f>
        <v>195.95445614424594</v>
      </c>
      <c r="L64" s="9">
        <f>(INDEX('Resin Fractions'!$A$24:$I$41,MATCH('Disposed Waste by Resin'!$A64,'Resin Fractions'!$A$24:$A$41,0),MATCH('Disposed Waste by Resin'!L$1,'Resin Fractions'!$A$24:$I$24,0)))*$E64</f>
        <v>306.03354768462583</v>
      </c>
      <c r="M64" s="9">
        <f>(INDEX('Resin Fractions'!$A$24:$I$41,MATCH('Disposed Waste by Resin'!$A64,'Resin Fractions'!$A$24:$A$41,0),MATCH('Disposed Waste by Resin'!M$1,'Resin Fractions'!$A$24:$I$24,0)))*$E64</f>
        <v>3958.2843751798118</v>
      </c>
    </row>
    <row r="65" spans="1:13" x14ac:dyDescent="0.2">
      <c r="A65" s="37">
        <v>2019</v>
      </c>
      <c r="B65" s="68" t="s">
        <v>206</v>
      </c>
      <c r="C65" s="68" t="s">
        <v>192</v>
      </c>
      <c r="D65" s="68">
        <v>21942</v>
      </c>
      <c r="E65" s="81">
        <v>21546.560798548089</v>
      </c>
      <c r="F65" s="9">
        <f>(INDEX('Resin Fractions'!$A$24:$I$41,MATCH('Disposed Waste by Resin'!$A65,'Resin Fractions'!$A$24:$A$41,0),MATCH('Disposed Waste by Resin'!F$1,'Resin Fractions'!$A$24:$I$24,0)))*$E65</f>
        <v>223.95603830340795</v>
      </c>
      <c r="G65" s="9">
        <f>(INDEX('Resin Fractions'!$A$24:$I$41,MATCH('Disposed Waste by Resin'!$A65,'Resin Fractions'!$A$24:$A$41,0),MATCH('Disposed Waste by Resin'!G$1,'Resin Fractions'!$A$24:$I$24,0)))*$E65</f>
        <v>420.10202308158182</v>
      </c>
      <c r="H65" s="9">
        <f>(INDEX('Resin Fractions'!$A$24:$I$41,MATCH('Disposed Waste by Resin'!$A65,'Resin Fractions'!$A$24:$A$41,0),MATCH('Disposed Waste by Resin'!H$1,'Resin Fractions'!$A$24:$I$24,0)))*$E65</f>
        <v>582.16950502897123</v>
      </c>
      <c r="I65" s="9">
        <f>(INDEX('Resin Fractions'!$A$24:$I$41,MATCH('Disposed Waste by Resin'!$A65,'Resin Fractions'!$A$24:$A$41,0),MATCH('Disposed Waste by Resin'!I$1,'Resin Fractions'!$A$24:$I$24,0)))*$E65</f>
        <v>1031.2922710793359</v>
      </c>
      <c r="J65" s="9">
        <f>(INDEX('Resin Fractions'!$A$24:$I$41,MATCH('Disposed Waste by Resin'!$A65,'Resin Fractions'!$A$24:$A$41,0),MATCH('Disposed Waste by Resin'!J$1,'Resin Fractions'!$A$24:$I$24,0)))*$E65</f>
        <v>43.806615098528198</v>
      </c>
      <c r="K65" s="9">
        <f>(INDEX('Resin Fractions'!$A$24:$I$41,MATCH('Disposed Waste by Resin'!$A65,'Resin Fractions'!$A$24:$A$41,0),MATCH('Disposed Waste by Resin'!K$1,'Resin Fractions'!$A$24:$I$24,0)))*$E65</f>
        <v>130.47352569818426</v>
      </c>
      <c r="L65" s="9">
        <f>(INDEX('Resin Fractions'!$A$24:$I$41,MATCH('Disposed Waste by Resin'!$A65,'Resin Fractions'!$A$24:$A$41,0),MATCH('Disposed Waste by Resin'!L$1,'Resin Fractions'!$A$24:$I$24,0)))*$E65</f>
        <v>203.76814456795921</v>
      </c>
      <c r="M65" s="9">
        <f>(INDEX('Resin Fractions'!$A$24:$I$41,MATCH('Disposed Waste by Resin'!$A65,'Resin Fractions'!$A$24:$A$41,0),MATCH('Disposed Waste by Resin'!M$1,'Resin Fractions'!$A$24:$I$24,0)))*$E65</f>
        <v>2635.5681228579688</v>
      </c>
    </row>
    <row r="66" spans="1:13" x14ac:dyDescent="0.2">
      <c r="A66" s="37">
        <v>2019</v>
      </c>
      <c r="B66" s="68" t="s">
        <v>207</v>
      </c>
      <c r="C66" s="68" t="s">
        <v>190</v>
      </c>
      <c r="D66" s="68">
        <v>1147623</v>
      </c>
      <c r="E66" s="81">
        <v>720979.11070780386</v>
      </c>
      <c r="F66" s="9">
        <f>(INDEX('Resin Fractions'!$A$24:$I$41,MATCH('Disposed Waste by Resin'!$A66,'Resin Fractions'!$A$24:$A$41,0),MATCH('Disposed Waste by Resin'!F$1,'Resin Fractions'!$A$24:$I$24,0)))*$E66</f>
        <v>7493.893194523851</v>
      </c>
      <c r="G66" s="9">
        <f>(INDEX('Resin Fractions'!$A$24:$I$41,MATCH('Disposed Waste by Resin'!$A66,'Resin Fractions'!$A$24:$A$41,0),MATCH('Disposed Waste by Resin'!G$1,'Resin Fractions'!$A$24:$I$24,0)))*$E66</f>
        <v>14057.221745955763</v>
      </c>
      <c r="H66" s="9">
        <f>(INDEX('Resin Fractions'!$A$24:$I$41,MATCH('Disposed Waste by Resin'!$A66,'Resin Fractions'!$A$24:$A$41,0),MATCH('Disposed Waste by Resin'!H$1,'Resin Fractions'!$A$24:$I$24,0)))*$E66</f>
        <v>19480.234267608666</v>
      </c>
      <c r="I66" s="9">
        <f>(INDEX('Resin Fractions'!$A$24:$I$41,MATCH('Disposed Waste by Resin'!$A66,'Resin Fractions'!$A$24:$A$41,0),MATCH('Disposed Waste by Resin'!I$1,'Resin Fractions'!$A$24:$I$24,0)))*$E66</f>
        <v>34508.53207778358</v>
      </c>
      <c r="J66" s="9">
        <f>(INDEX('Resin Fractions'!$A$24:$I$41,MATCH('Disposed Waste by Resin'!$A66,'Resin Fractions'!$A$24:$A$41,0),MATCH('Disposed Waste by Resin'!J$1,'Resin Fractions'!$A$24:$I$24,0)))*$E66</f>
        <v>1465.8327466805827</v>
      </c>
      <c r="K66" s="9">
        <f>(INDEX('Resin Fractions'!$A$24:$I$41,MATCH('Disposed Waste by Resin'!$A66,'Resin Fractions'!$A$24:$A$41,0),MATCH('Disposed Waste by Resin'!K$1,'Resin Fractions'!$A$24:$I$24,0)))*$E66</f>
        <v>4365.8330166143023</v>
      </c>
      <c r="L66" s="9">
        <f>(INDEX('Resin Fractions'!$A$24:$I$41,MATCH('Disposed Waste by Resin'!$A66,'Resin Fractions'!$A$24:$A$41,0),MATCH('Disposed Waste by Resin'!L$1,'Resin Fractions'!$A$24:$I$24,0)))*$E66</f>
        <v>6818.3770502755187</v>
      </c>
      <c r="M66" s="9">
        <f>(INDEX('Resin Fractions'!$A$24:$I$41,MATCH('Disposed Waste by Resin'!$A66,'Resin Fractions'!$A$24:$A$41,0),MATCH('Disposed Waste by Resin'!M$1,'Resin Fractions'!$A$24:$I$24,0)))*$E66</f>
        <v>88189.924099442273</v>
      </c>
    </row>
    <row r="67" spans="1:13" x14ac:dyDescent="0.2">
      <c r="A67" s="37">
        <v>2019</v>
      </c>
      <c r="B67" s="68" t="s">
        <v>208</v>
      </c>
      <c r="C67" s="68" t="s">
        <v>193</v>
      </c>
      <c r="D67" s="68">
        <v>27145</v>
      </c>
      <c r="E67" s="81">
        <v>80.499092558983648</v>
      </c>
      <c r="F67" s="9">
        <f>(INDEX('Resin Fractions'!$A$24:$I$41,MATCH('Disposed Waste by Resin'!$A67,'Resin Fractions'!$A$24:$A$41,0),MATCH('Disposed Waste by Resin'!F$1,'Resin Fractions'!$A$24:$I$24,0)))*$E67</f>
        <v>0.83671162303285795</v>
      </c>
      <c r="G67" s="9">
        <f>(INDEX('Resin Fractions'!$A$24:$I$41,MATCH('Disposed Waste by Resin'!$A67,'Resin Fractions'!$A$24:$A$41,0),MATCH('Disposed Waste by Resin'!G$1,'Resin Fractions'!$A$24:$I$24,0)))*$E67</f>
        <v>1.5695234128752162</v>
      </c>
      <c r="H67" s="9">
        <f>(INDEX('Resin Fractions'!$A$24:$I$41,MATCH('Disposed Waste by Resin'!$A67,'Resin Fractions'!$A$24:$A$41,0),MATCH('Disposed Waste by Resin'!H$1,'Resin Fractions'!$A$24:$I$24,0)))*$E67</f>
        <v>2.1750161108543495</v>
      </c>
      <c r="I67" s="9">
        <f>(INDEX('Resin Fractions'!$A$24:$I$41,MATCH('Disposed Waste by Resin'!$A67,'Resin Fractions'!$A$24:$A$41,0),MATCH('Disposed Waste by Resin'!I$1,'Resin Fractions'!$A$24:$I$24,0)))*$E67</f>
        <v>3.852962556816681</v>
      </c>
      <c r="J67" s="9">
        <f>(INDEX('Resin Fractions'!$A$24:$I$41,MATCH('Disposed Waste by Resin'!$A67,'Resin Fractions'!$A$24:$A$41,0),MATCH('Disposed Waste by Resin'!J$1,'Resin Fractions'!$A$24:$I$24,0)))*$E67</f>
        <v>0.16366383463619016</v>
      </c>
      <c r="K67" s="9">
        <f>(INDEX('Resin Fractions'!$A$24:$I$41,MATCH('Disposed Waste by Resin'!$A67,'Resin Fractions'!$A$24:$A$41,0),MATCH('Disposed Waste by Resin'!K$1,'Resin Fractions'!$A$24:$I$24,0)))*$E67</f>
        <v>0.48745600376199288</v>
      </c>
      <c r="L67" s="9">
        <f>(INDEX('Resin Fractions'!$A$24:$I$41,MATCH('Disposed Waste by Resin'!$A67,'Resin Fractions'!$A$24:$A$41,0),MATCH('Disposed Waste by Resin'!L$1,'Resin Fractions'!$A$24:$I$24,0)))*$E67</f>
        <v>0.76128858259615306</v>
      </c>
      <c r="M67" s="9">
        <f>(INDEX('Resin Fractions'!$A$24:$I$41,MATCH('Disposed Waste by Resin'!$A67,'Resin Fractions'!$A$24:$A$41,0),MATCH('Disposed Waste by Resin'!M$1,'Resin Fractions'!$A$24:$I$24,0)))*$E67</f>
        <v>9.8466221245734413</v>
      </c>
    </row>
    <row r="68" spans="1:13" x14ac:dyDescent="0.2">
      <c r="A68" s="37">
        <v>2019</v>
      </c>
      <c r="B68" s="68" t="s">
        <v>209</v>
      </c>
      <c r="C68" s="68" t="s">
        <v>191</v>
      </c>
      <c r="D68" s="68">
        <v>189691</v>
      </c>
      <c r="E68" s="81">
        <v>110245.2359346642</v>
      </c>
      <c r="F68" s="9">
        <f>(INDEX('Resin Fractions'!$A$24:$I$41,MATCH('Disposed Waste by Resin'!$A68,'Resin Fractions'!$A$24:$A$41,0),MATCH('Disposed Waste by Resin'!F$1,'Resin Fractions'!$A$24:$I$24,0)))*$E68</f>
        <v>1145.894535679942</v>
      </c>
      <c r="G68" s="9">
        <f>(INDEX('Resin Fractions'!$A$24:$I$41,MATCH('Disposed Waste by Resin'!$A68,'Resin Fractions'!$A$24:$A$41,0),MATCH('Disposed Waste by Resin'!G$1,'Resin Fractions'!$A$24:$I$24,0)))*$E68</f>
        <v>2149.4960186119174</v>
      </c>
      <c r="H68" s="9">
        <f>(INDEX('Resin Fractions'!$A$24:$I$41,MATCH('Disposed Waste by Resin'!$A68,'Resin Fractions'!$A$24:$A$41,0),MATCH('Disposed Waste by Resin'!H$1,'Resin Fractions'!$A$24:$I$24,0)))*$E68</f>
        <v>2978.7312711275235</v>
      </c>
      <c r="I68" s="9">
        <f>(INDEX('Resin Fractions'!$A$24:$I$41,MATCH('Disposed Waste by Resin'!$A68,'Resin Fractions'!$A$24:$A$41,0),MATCH('Disposed Waste by Resin'!I$1,'Resin Fractions'!$A$24:$I$24,0)))*$E68</f>
        <v>5276.7149618791309</v>
      </c>
      <c r="J68" s="9">
        <f>(INDEX('Resin Fractions'!$A$24:$I$41,MATCH('Disposed Waste by Resin'!$A68,'Resin Fractions'!$A$24:$A$41,0),MATCH('Disposed Waste by Resin'!J$1,'Resin Fractions'!$A$24:$I$24,0)))*$E68</f>
        <v>224.14113612793821</v>
      </c>
      <c r="K68" s="9">
        <f>(INDEX('Resin Fractions'!$A$24:$I$41,MATCH('Disposed Waste by Resin'!$A68,'Resin Fractions'!$A$24:$A$41,0),MATCH('Disposed Waste by Resin'!K$1,'Resin Fractions'!$A$24:$I$24,0)))*$E68</f>
        <v>667.58146501009412</v>
      </c>
      <c r="L68" s="9">
        <f>(INDEX('Resin Fractions'!$A$24:$I$41,MATCH('Disposed Waste by Resin'!$A68,'Resin Fractions'!$A$24:$A$41,0),MATCH('Disposed Waste by Resin'!L$1,'Resin Fractions'!$A$24:$I$24,0)))*$E68</f>
        <v>1042.6010621322541</v>
      </c>
      <c r="M68" s="9">
        <f>(INDEX('Resin Fractions'!$A$24:$I$41,MATCH('Disposed Waste by Resin'!$A68,'Resin Fractions'!$A$24:$A$41,0),MATCH('Disposed Waste by Resin'!M$1,'Resin Fractions'!$A$24:$I$24,0)))*$E68</f>
        <v>13485.160450568801</v>
      </c>
    </row>
    <row r="69" spans="1:13" x14ac:dyDescent="0.2">
      <c r="A69" s="37">
        <v>2019</v>
      </c>
      <c r="B69" s="68" t="s">
        <v>210</v>
      </c>
      <c r="C69" s="68" t="s">
        <v>192</v>
      </c>
      <c r="D69" s="68">
        <v>1013007</v>
      </c>
      <c r="E69" s="81">
        <v>875664.34664246812</v>
      </c>
      <c r="F69" s="9">
        <f>(INDEX('Resin Fractions'!$A$24:$I$41,MATCH('Disposed Waste by Resin'!$A69,'Resin Fractions'!$A$24:$A$41,0),MATCH('Disposed Waste by Resin'!F$1,'Resin Fractions'!$A$24:$I$24,0)))*$E69</f>
        <v>9101.6993287765981</v>
      </c>
      <c r="G69" s="9">
        <f>(INDEX('Resin Fractions'!$A$24:$I$41,MATCH('Disposed Waste by Resin'!$A69,'Resin Fractions'!$A$24:$A$41,0),MATCH('Disposed Waste by Resin'!G$1,'Resin Fractions'!$A$24:$I$24,0)))*$E69</f>
        <v>17073.182444490219</v>
      </c>
      <c r="H69" s="9">
        <f>(INDEX('Resin Fractions'!$A$24:$I$41,MATCH('Disposed Waste by Resin'!$A69,'Resin Fractions'!$A$24:$A$41,0),MATCH('Disposed Waste by Resin'!H$1,'Resin Fractions'!$A$24:$I$24,0)))*$E69</f>
        <v>23659.696042568194</v>
      </c>
      <c r="I69" s="9">
        <f>(INDEX('Resin Fractions'!$A$24:$I$41,MATCH('Disposed Waste by Resin'!$A69,'Resin Fractions'!$A$24:$A$41,0),MATCH('Disposed Waste by Resin'!I$1,'Resin Fractions'!$A$24:$I$24,0)))*$E69</f>
        <v>41912.297799886779</v>
      </c>
      <c r="J69" s="9">
        <f>(INDEX('Resin Fractions'!$A$24:$I$41,MATCH('Disposed Waste by Resin'!$A69,'Resin Fractions'!$A$24:$A$41,0),MATCH('Disposed Waste by Resin'!J$1,'Resin Fractions'!$A$24:$I$24,0)))*$E69</f>
        <v>1780.3254703857724</v>
      </c>
      <c r="K69" s="9">
        <f>(INDEX('Resin Fractions'!$A$24:$I$41,MATCH('Disposed Waste by Resin'!$A69,'Resin Fractions'!$A$24:$A$41,0),MATCH('Disposed Waste by Resin'!K$1,'Resin Fractions'!$A$24:$I$24,0)))*$E69</f>
        <v>5302.5174505965042</v>
      </c>
      <c r="L69" s="9">
        <f>(INDEX('Resin Fractions'!$A$24:$I$41,MATCH('Disposed Waste by Resin'!$A69,'Resin Fractions'!$A$24:$A$41,0),MATCH('Disposed Waste by Resin'!L$1,'Resin Fractions'!$A$24:$I$24,0)))*$E69</f>
        <v>8281.25197556696</v>
      </c>
      <c r="M69" s="9">
        <f>(INDEX('Resin Fractions'!$A$24:$I$41,MATCH('Disposed Waste by Resin'!$A69,'Resin Fractions'!$A$24:$A$41,0),MATCH('Disposed Waste by Resin'!M$1,'Resin Fractions'!$A$24:$I$24,0)))*$E69</f>
        <v>107110.97051227103</v>
      </c>
    </row>
    <row r="70" spans="1:13" x14ac:dyDescent="0.2">
      <c r="A70" s="37">
        <v>2019</v>
      </c>
      <c r="B70" s="68" t="s">
        <v>211</v>
      </c>
      <c r="C70" s="68" t="s">
        <v>192</v>
      </c>
      <c r="D70" s="68">
        <v>28661</v>
      </c>
      <c r="E70" s="81">
        <v>74023.393829401088</v>
      </c>
      <c r="F70" s="9">
        <f>(INDEX('Resin Fractions'!$A$24:$I$41,MATCH('Disposed Waste by Resin'!$A70,'Resin Fractions'!$A$24:$A$41,0),MATCH('Disposed Waste by Resin'!F$1,'Resin Fractions'!$A$24:$I$24,0)))*$E70</f>
        <v>769.402884237688</v>
      </c>
      <c r="G70" s="9">
        <f>(INDEX('Resin Fractions'!$A$24:$I$41,MATCH('Disposed Waste by Resin'!$A70,'Resin Fractions'!$A$24:$A$41,0),MATCH('Disposed Waste by Resin'!G$1,'Resin Fractions'!$A$24:$I$24,0)))*$E70</f>
        <v>1443.2640918355551</v>
      </c>
      <c r="H70" s="9">
        <f>(INDEX('Resin Fractions'!$A$24:$I$41,MATCH('Disposed Waste by Resin'!$A70,'Resin Fractions'!$A$24:$A$41,0),MATCH('Disposed Waste by Resin'!H$1,'Resin Fractions'!$A$24:$I$24,0)))*$E70</f>
        <v>2000.0483116141174</v>
      </c>
      <c r="I70" s="9">
        <f>(INDEX('Resin Fractions'!$A$24:$I$41,MATCH('Disposed Waste by Resin'!$A70,'Resin Fractions'!$A$24:$A$41,0),MATCH('Disposed Waste by Resin'!I$1,'Resin Fractions'!$A$24:$I$24,0)))*$E70</f>
        <v>3543.013414023239</v>
      </c>
      <c r="J70" s="9">
        <f>(INDEX('Resin Fractions'!$A$24:$I$41,MATCH('Disposed Waste by Resin'!$A70,'Resin Fractions'!$A$24:$A$41,0),MATCH('Disposed Waste by Resin'!J$1,'Resin Fractions'!$A$24:$I$24,0)))*$E70</f>
        <v>150.49800068277486</v>
      </c>
      <c r="K70" s="9">
        <f>(INDEX('Resin Fractions'!$A$24:$I$41,MATCH('Disposed Waste by Resin'!$A70,'Resin Fractions'!$A$24:$A$41,0),MATCH('Disposed Waste by Resin'!K$1,'Resin Fractions'!$A$24:$I$24,0)))*$E70</f>
        <v>448.24291298117447</v>
      </c>
      <c r="L70" s="9">
        <f>(INDEX('Resin Fractions'!$A$24:$I$41,MATCH('Disposed Waste by Resin'!$A70,'Resin Fractions'!$A$24:$A$41,0),MATCH('Disposed Waste by Resin'!L$1,'Resin Fractions'!$A$24:$I$24,0)))*$E70</f>
        <v>700.04720271908946</v>
      </c>
      <c r="M70" s="9">
        <f>(INDEX('Resin Fractions'!$A$24:$I$41,MATCH('Disposed Waste by Resin'!$A70,'Resin Fractions'!$A$24:$A$41,0),MATCH('Disposed Waste by Resin'!M$1,'Resin Fractions'!$A$24:$I$24,0)))*$E70</f>
        <v>9054.516818093638</v>
      </c>
    </row>
    <row r="71" spans="1:13" x14ac:dyDescent="0.2">
      <c r="A71" s="37">
        <v>2019</v>
      </c>
      <c r="B71" s="68" t="s">
        <v>212</v>
      </c>
      <c r="C71" s="68" t="s">
        <v>193</v>
      </c>
      <c r="D71" s="68">
        <v>133717</v>
      </c>
      <c r="E71" s="81">
        <v>20907.078039927401</v>
      </c>
      <c r="F71" s="9">
        <f>(INDEX('Resin Fractions'!$A$24:$I$41,MATCH('Disposed Waste by Resin'!$A71,'Resin Fractions'!$A$24:$A$41,0),MATCH('Disposed Waste by Resin'!F$1,'Resin Fractions'!$A$24:$I$24,0)))*$E71</f>
        <v>217.30922229768723</v>
      </c>
      <c r="G71" s="9">
        <f>(INDEX('Resin Fractions'!$A$24:$I$41,MATCH('Disposed Waste by Resin'!$A71,'Resin Fractions'!$A$24:$A$41,0),MATCH('Disposed Waste by Resin'!G$1,'Resin Fractions'!$A$24:$I$24,0)))*$E71</f>
        <v>407.63376872145005</v>
      </c>
      <c r="H71" s="9">
        <f>(INDEX('Resin Fractions'!$A$24:$I$41,MATCH('Disposed Waste by Resin'!$A71,'Resin Fractions'!$A$24:$A$41,0),MATCH('Disposed Waste by Resin'!H$1,'Resin Fractions'!$A$24:$I$24,0)))*$E71</f>
        <v>564.89123196527873</v>
      </c>
      <c r="I71" s="9">
        <f>(INDEX('Resin Fractions'!$A$24:$I$41,MATCH('Disposed Waste by Resin'!$A71,'Resin Fractions'!$A$24:$A$41,0),MATCH('Disposed Waste by Resin'!I$1,'Resin Fractions'!$A$24:$I$24,0)))*$E71</f>
        <v>1000.6844338184377</v>
      </c>
      <c r="J71" s="9">
        <f>(INDEX('Resin Fractions'!$A$24:$I$41,MATCH('Disposed Waste by Resin'!$A71,'Resin Fractions'!$A$24:$A$41,0),MATCH('Disposed Waste by Resin'!J$1,'Resin Fractions'!$A$24:$I$24,0)))*$E71</f>
        <v>42.506473728823885</v>
      </c>
      <c r="K71" s="9">
        <f>(INDEX('Resin Fractions'!$A$24:$I$41,MATCH('Disposed Waste by Resin'!$A71,'Resin Fractions'!$A$24:$A$41,0),MATCH('Disposed Waste by Resin'!K$1,'Resin Fractions'!$A$24:$I$24,0)))*$E71</f>
        <v>126.60118751296147</v>
      </c>
      <c r="L71" s="9">
        <f>(INDEX('Resin Fractions'!$A$24:$I$41,MATCH('Disposed Waste by Resin'!$A71,'Resin Fractions'!$A$24:$A$41,0),MATCH('Disposed Waste by Resin'!L$1,'Resin Fractions'!$A$24:$I$24,0)))*$E71</f>
        <v>197.72048729097426</v>
      </c>
      <c r="M71" s="9">
        <f>(INDEX('Resin Fractions'!$A$24:$I$41,MATCH('Disposed Waste by Resin'!$A71,'Resin Fractions'!$A$24:$A$41,0),MATCH('Disposed Waste by Resin'!M$1,'Resin Fractions'!$A$24:$I$24,0)))*$E71</f>
        <v>2557.3468053356137</v>
      </c>
    </row>
    <row r="72" spans="1:13" x14ac:dyDescent="0.2">
      <c r="A72" s="37">
        <v>2019</v>
      </c>
      <c r="B72" s="68" t="s">
        <v>213</v>
      </c>
      <c r="C72" s="68" t="s">
        <v>194</v>
      </c>
      <c r="D72" s="68">
        <v>188552</v>
      </c>
      <c r="E72" s="81">
        <v>122588.2304900181</v>
      </c>
      <c r="F72" s="9">
        <f>(INDEX('Resin Fractions'!$A$24:$I$41,MATCH('Disposed Waste by Resin'!$A72,'Resin Fractions'!$A$24:$A$41,0),MATCH('Disposed Waste by Resin'!F$1,'Resin Fractions'!$A$24:$I$24,0)))*$E72</f>
        <v>1274.188242841034</v>
      </c>
      <c r="G72" s="9">
        <f>(INDEX('Resin Fractions'!$A$24:$I$41,MATCH('Disposed Waste by Resin'!$A72,'Resin Fractions'!$A$24:$A$41,0),MATCH('Disposed Waste by Resin'!G$1,'Resin Fractions'!$A$24:$I$24,0)))*$E72</f>
        <v>2390.1523828488744</v>
      </c>
      <c r="H72" s="9">
        <f>(INDEX('Resin Fractions'!$A$24:$I$41,MATCH('Disposed Waste by Resin'!$A72,'Resin Fractions'!$A$24:$A$41,0),MATCH('Disposed Waste by Resin'!H$1,'Resin Fractions'!$A$24:$I$24,0)))*$E72</f>
        <v>3312.2283474381834</v>
      </c>
      <c r="I72" s="9">
        <f>(INDEX('Resin Fractions'!$A$24:$I$41,MATCH('Disposed Waste by Resin'!$A72,'Resin Fractions'!$A$24:$A$41,0),MATCH('Disposed Waste by Resin'!I$1,'Resin Fractions'!$A$24:$I$24,0)))*$E72</f>
        <v>5867.4929986119614</v>
      </c>
      <c r="J72" s="9">
        <f>(INDEX('Resin Fractions'!$A$24:$I$41,MATCH('Disposed Waste by Resin'!$A72,'Resin Fractions'!$A$24:$A$41,0),MATCH('Disposed Waste by Resin'!J$1,'Resin Fractions'!$A$24:$I$24,0)))*$E72</f>
        <v>249.23585155398675</v>
      </c>
      <c r="K72" s="9">
        <f>(INDEX('Resin Fractions'!$A$24:$I$41,MATCH('Disposed Waste by Resin'!$A72,'Resin Fractions'!$A$24:$A$41,0),MATCH('Disposed Waste by Resin'!K$1,'Resin Fractions'!$A$24:$I$24,0)))*$E72</f>
        <v>742.323510033773</v>
      </c>
      <c r="L72" s="9">
        <f>(INDEX('Resin Fractions'!$A$24:$I$41,MATCH('Disposed Waste by Resin'!$A72,'Resin Fractions'!$A$24:$A$41,0),MATCH('Disposed Waste by Resin'!L$1,'Resin Fractions'!$A$24:$I$24,0)))*$E72</f>
        <v>1159.3300901415114</v>
      </c>
      <c r="M72" s="9">
        <f>(INDEX('Resin Fractions'!$A$24:$I$41,MATCH('Disposed Waste by Resin'!$A72,'Resin Fractions'!$A$24:$A$41,0),MATCH('Disposed Waste by Resin'!M$1,'Resin Fractions'!$A$24:$I$24,0)))*$E72</f>
        <v>14994.951423469325</v>
      </c>
    </row>
    <row r="73" spans="1:13" x14ac:dyDescent="0.2">
      <c r="A73" s="37">
        <v>2019</v>
      </c>
      <c r="B73" s="68" t="s">
        <v>214</v>
      </c>
      <c r="C73" s="68" t="s">
        <v>191</v>
      </c>
      <c r="D73" s="68">
        <v>18569</v>
      </c>
      <c r="E73" s="81">
        <v>16366.17967332123</v>
      </c>
      <c r="F73" s="9">
        <f>(INDEX('Resin Fractions'!$A$24:$I$41,MATCH('Disposed Waste by Resin'!$A73,'Resin Fractions'!$A$24:$A$41,0),MATCH('Disposed Waste by Resin'!F$1,'Resin Fractions'!$A$24:$I$24,0)))*$E73</f>
        <v>170.11089593684818</v>
      </c>
      <c r="G73" s="9">
        <f>(INDEX('Resin Fractions'!$A$24:$I$41,MATCH('Disposed Waste by Resin'!$A73,'Resin Fractions'!$A$24:$A$41,0),MATCH('Disposed Waste by Resin'!G$1,'Resin Fractions'!$A$24:$I$24,0)))*$E73</f>
        <v>319.09803402788128</v>
      </c>
      <c r="H73" s="9">
        <f>(INDEX('Resin Fractions'!$A$24:$I$41,MATCH('Disposed Waste by Resin'!$A73,'Resin Fractions'!$A$24:$A$41,0),MATCH('Disposed Waste by Resin'!H$1,'Resin Fractions'!$A$24:$I$24,0)))*$E73</f>
        <v>442.20007121854297</v>
      </c>
      <c r="I73" s="9">
        <f>(INDEX('Resin Fractions'!$A$24:$I$41,MATCH('Disposed Waste by Resin'!$A73,'Resin Fractions'!$A$24:$A$41,0),MATCH('Disposed Waste by Resin'!I$1,'Resin Fractions'!$A$24:$I$24,0)))*$E73</f>
        <v>783.34146975926001</v>
      </c>
      <c r="J73" s="9">
        <f>(INDEX('Resin Fractions'!$A$24:$I$41,MATCH('Disposed Waste by Resin'!$A73,'Resin Fractions'!$A$24:$A$41,0),MATCH('Disposed Waste by Resin'!J$1,'Resin Fractions'!$A$24:$I$24,0)))*$E73</f>
        <v>33.274309542284371</v>
      </c>
      <c r="K73" s="9">
        <f>(INDEX('Resin Fractions'!$A$24:$I$41,MATCH('Disposed Waste by Resin'!$A73,'Resin Fractions'!$A$24:$A$41,0),MATCH('Disposed Waste by Resin'!K$1,'Resin Fractions'!$A$24:$I$24,0)))*$E73</f>
        <v>99.104130081496294</v>
      </c>
      <c r="L73" s="9">
        <f>(INDEX('Resin Fractions'!$A$24:$I$41,MATCH('Disposed Waste by Resin'!$A73,'Resin Fractions'!$A$24:$A$41,0),MATCH('Disposed Waste by Resin'!L$1,'Resin Fractions'!$A$24:$I$24,0)))*$E73</f>
        <v>154.77672269271102</v>
      </c>
      <c r="M73" s="9">
        <f>(INDEX('Resin Fractions'!$A$24:$I$41,MATCH('Disposed Waste by Resin'!$A73,'Resin Fractions'!$A$24:$A$41,0),MATCH('Disposed Waste by Resin'!M$1,'Resin Fractions'!$A$24:$I$24,0)))*$E73</f>
        <v>2001.9056332590242</v>
      </c>
    </row>
    <row r="74" spans="1:13" x14ac:dyDescent="0.2">
      <c r="A74" s="37">
        <v>2019</v>
      </c>
      <c r="B74" s="68" t="s">
        <v>215</v>
      </c>
      <c r="C74" s="68" t="s">
        <v>192</v>
      </c>
      <c r="D74" s="68">
        <v>907065</v>
      </c>
      <c r="E74" s="81">
        <v>985702.11433756794</v>
      </c>
      <c r="F74" s="9">
        <f>(INDEX('Resin Fractions'!$A$24:$I$41,MATCH('Disposed Waste by Resin'!$A74,'Resin Fractions'!$A$24:$A$41,0),MATCH('Disposed Waste by Resin'!F$1,'Resin Fractions'!$A$24:$I$24,0)))*$E74</f>
        <v>10245.437429123725</v>
      </c>
      <c r="G74" s="9">
        <f>(INDEX('Resin Fractions'!$A$24:$I$41,MATCH('Disposed Waste by Resin'!$A74,'Resin Fractions'!$A$24:$A$41,0),MATCH('Disposed Waste by Resin'!G$1,'Resin Fractions'!$A$24:$I$24,0)))*$E74</f>
        <v>19218.633370802672</v>
      </c>
      <c r="H74" s="9">
        <f>(INDEX('Resin Fractions'!$A$24:$I$41,MATCH('Disposed Waste by Resin'!$A74,'Resin Fractions'!$A$24:$A$41,0),MATCH('Disposed Waste by Resin'!H$1,'Resin Fractions'!$A$24:$I$24,0)))*$E74</f>
        <v>26632.821700648434</v>
      </c>
      <c r="I74" s="9">
        <f>(INDEX('Resin Fractions'!$A$24:$I$41,MATCH('Disposed Waste by Resin'!$A74,'Resin Fractions'!$A$24:$A$41,0),MATCH('Disposed Waste by Resin'!I$1,'Resin Fractions'!$A$24:$I$24,0)))*$E74</f>
        <v>47179.082620526315</v>
      </c>
      <c r="J74" s="9">
        <f>(INDEX('Resin Fractions'!$A$24:$I$41,MATCH('Disposed Waste by Resin'!$A74,'Resin Fractions'!$A$24:$A$41,0),MATCH('Disposed Waste by Resin'!J$1,'Resin Fractions'!$A$24:$I$24,0)))*$E74</f>
        <v>2004.0447999246805</v>
      </c>
      <c r="K74" s="9">
        <f>(INDEX('Resin Fractions'!$A$24:$I$41,MATCH('Disposed Waste by Resin'!$A74,'Resin Fractions'!$A$24:$A$41,0),MATCH('Disposed Waste by Resin'!K$1,'Resin Fractions'!$A$24:$I$24,0)))*$E74</f>
        <v>5968.842607793048</v>
      </c>
      <c r="L74" s="9">
        <f>(INDEX('Resin Fractions'!$A$24:$I$41,MATCH('Disposed Waste by Resin'!$A74,'Resin Fractions'!$A$24:$A$41,0),MATCH('Disposed Waste by Resin'!L$1,'Resin Fractions'!$A$24:$I$24,0)))*$E74</f>
        <v>9321.8909882274656</v>
      </c>
      <c r="M74" s="9">
        <f>(INDEX('Resin Fractions'!$A$24:$I$41,MATCH('Disposed Waste by Resin'!$A74,'Resin Fractions'!$A$24:$A$41,0),MATCH('Disposed Waste by Resin'!M$1,'Resin Fractions'!$A$24:$I$24,0)))*$E74</f>
        <v>120570.75351704634</v>
      </c>
    </row>
    <row r="75" spans="1:13" x14ac:dyDescent="0.2">
      <c r="A75" s="37">
        <v>2019</v>
      </c>
      <c r="B75" s="68" t="s">
        <v>216</v>
      </c>
      <c r="C75" s="68" t="s">
        <v>192</v>
      </c>
      <c r="D75" s="68">
        <v>152762</v>
      </c>
      <c r="E75" s="81">
        <v>104716.8602540835</v>
      </c>
      <c r="F75" s="9">
        <f>(INDEX('Resin Fractions'!$A$24:$I$41,MATCH('Disposed Waste by Resin'!$A75,'Resin Fractions'!$A$24:$A$41,0),MATCH('Disposed Waste by Resin'!F$1,'Resin Fractions'!$A$24:$I$24,0)))*$E75</f>
        <v>1088.4323203755305</v>
      </c>
      <c r="G75" s="9">
        <f>(INDEX('Resin Fractions'!$A$24:$I$41,MATCH('Disposed Waste by Resin'!$A75,'Resin Fractions'!$A$24:$A$41,0),MATCH('Disposed Waste by Resin'!G$1,'Resin Fractions'!$A$24:$I$24,0)))*$E75</f>
        <v>2041.7070387611996</v>
      </c>
      <c r="H75" s="9">
        <f>(INDEX('Resin Fractions'!$A$24:$I$41,MATCH('Disposed Waste by Resin'!$A75,'Resin Fractions'!$A$24:$A$41,0),MATCH('Disposed Waste by Resin'!H$1,'Resin Fractions'!$A$24:$I$24,0)))*$E75</f>
        <v>2829.3593243157266</v>
      </c>
      <c r="I75" s="9">
        <f>(INDEX('Resin Fractions'!$A$24:$I$41,MATCH('Disposed Waste by Resin'!$A75,'Resin Fractions'!$A$24:$A$41,0),MATCH('Disposed Waste by Resin'!I$1,'Resin Fractions'!$A$24:$I$24,0)))*$E75</f>
        <v>5012.1079480586222</v>
      </c>
      <c r="J75" s="9">
        <f>(INDEX('Resin Fractions'!$A$24:$I$41,MATCH('Disposed Waste by Resin'!$A75,'Resin Fractions'!$A$24:$A$41,0),MATCH('Disposed Waste by Resin'!J$1,'Resin Fractions'!$A$24:$I$24,0)))*$E75</f>
        <v>212.90131795818269</v>
      </c>
      <c r="K75" s="9">
        <f>(INDEX('Resin Fractions'!$A$24:$I$41,MATCH('Disposed Waste by Resin'!$A75,'Resin Fractions'!$A$24:$A$41,0),MATCH('Disposed Waste by Resin'!K$1,'Resin Fractions'!$A$24:$I$24,0)))*$E75</f>
        <v>634.10481538728891</v>
      </c>
      <c r="L75" s="9">
        <f>(INDEX('Resin Fractions'!$A$24:$I$41,MATCH('Disposed Waste by Resin'!$A75,'Resin Fractions'!$A$24:$A$41,0),MATCH('Disposed Waste by Resin'!L$1,'Resin Fractions'!$A$24:$I$24,0)))*$E75</f>
        <v>990.31861829172863</v>
      </c>
      <c r="M75" s="9">
        <f>(INDEX('Resin Fractions'!$A$24:$I$41,MATCH('Disposed Waste by Resin'!$A75,'Resin Fractions'!$A$24:$A$41,0),MATCH('Disposed Waste by Resin'!M$1,'Resin Fractions'!$A$24:$I$24,0)))*$E75</f>
        <v>12808.93138314828</v>
      </c>
    </row>
    <row r="76" spans="1:13" x14ac:dyDescent="0.2">
      <c r="A76" s="37">
        <v>2019</v>
      </c>
      <c r="B76" s="68" t="s">
        <v>217</v>
      </c>
      <c r="C76" s="68" t="s">
        <v>193</v>
      </c>
      <c r="D76" s="68">
        <v>64187</v>
      </c>
      <c r="E76" s="81">
        <v>48316.034482758623</v>
      </c>
      <c r="F76" s="9">
        <f>(INDEX('Resin Fractions'!$A$24:$I$41,MATCH('Disposed Waste by Resin'!$A76,'Resin Fractions'!$A$24:$A$41,0),MATCH('Disposed Waste by Resin'!F$1,'Resin Fractions'!$A$24:$I$24,0)))*$E76</f>
        <v>502.19929623379238</v>
      </c>
      <c r="G76" s="9">
        <f>(INDEX('Resin Fractions'!$A$24:$I$41,MATCH('Disposed Waste by Resin'!$A76,'Resin Fractions'!$A$24:$A$41,0),MATCH('Disposed Waste by Resin'!G$1,'Resin Fractions'!$A$24:$I$24,0)))*$E76</f>
        <v>942.03729417708837</v>
      </c>
      <c r="H76" s="9">
        <f>(INDEX('Resin Fractions'!$A$24:$I$41,MATCH('Disposed Waste by Resin'!$A76,'Resin Fractions'!$A$24:$A$41,0),MATCH('Disposed Waste by Resin'!H$1,'Resin Fractions'!$A$24:$I$24,0)))*$E76</f>
        <v>1305.4576153835976</v>
      </c>
      <c r="I76" s="9">
        <f>(INDEX('Resin Fractions'!$A$24:$I$41,MATCH('Disposed Waste by Resin'!$A76,'Resin Fractions'!$A$24:$A$41,0),MATCH('Disposed Waste by Resin'!I$1,'Resin Fractions'!$A$24:$I$24,0)))*$E76</f>
        <v>2312.5710593511189</v>
      </c>
      <c r="J76" s="9">
        <f>(INDEX('Resin Fractions'!$A$24:$I$41,MATCH('Disposed Waste by Resin'!$A76,'Resin Fractions'!$A$24:$A$41,0),MATCH('Disposed Waste by Resin'!J$1,'Resin Fractions'!$A$24:$I$24,0)))*$E76</f>
        <v>98.232007672242844</v>
      </c>
      <c r="K76" s="9">
        <f>(INDEX('Resin Fractions'!$A$24:$I$41,MATCH('Disposed Waste by Resin'!$A76,'Resin Fractions'!$A$24:$A$41,0),MATCH('Disposed Waste by Resin'!K$1,'Resin Fractions'!$A$24:$I$24,0)))*$E76</f>
        <v>292.57399478553231</v>
      </c>
      <c r="L76" s="9">
        <f>(INDEX('Resin Fractions'!$A$24:$I$41,MATCH('Disposed Waste by Resin'!$A76,'Resin Fractions'!$A$24:$A$41,0),MATCH('Disposed Waste by Resin'!L$1,'Resin Fractions'!$A$24:$I$24,0)))*$E76</f>
        <v>456.92993844737776</v>
      </c>
      <c r="M76" s="9">
        <f>(INDEX('Resin Fractions'!$A$24:$I$41,MATCH('Disposed Waste by Resin'!$A76,'Resin Fractions'!$A$24:$A$41,0),MATCH('Disposed Waste by Resin'!M$1,'Resin Fractions'!$A$24:$I$24,0)))*$E76</f>
        <v>5910.0012060507506</v>
      </c>
    </row>
    <row r="77" spans="1:13" x14ac:dyDescent="0.2">
      <c r="A77" s="37">
        <v>2019</v>
      </c>
      <c r="B77" s="68" t="s">
        <v>218</v>
      </c>
      <c r="C77" s="68" t="s">
        <v>191</v>
      </c>
      <c r="D77" s="68">
        <v>29235</v>
      </c>
      <c r="E77" s="81">
        <v>20270.62613430127</v>
      </c>
      <c r="F77" s="9">
        <f>(INDEX('Resin Fractions'!$A$24:$I$41,MATCH('Disposed Waste by Resin'!$A77,'Resin Fractions'!$A$24:$A$41,0),MATCH('Disposed Waste by Resin'!F$1,'Resin Fractions'!$A$24:$I$24,0)))*$E77</f>
        <v>210.69390913066491</v>
      </c>
      <c r="G77" s="9">
        <f>(INDEX('Resin Fractions'!$A$24:$I$41,MATCH('Disposed Waste by Resin'!$A77,'Resin Fractions'!$A$24:$A$41,0),MATCH('Disposed Waste by Resin'!G$1,'Resin Fractions'!$A$24:$I$24,0)))*$E77</f>
        <v>395.22460812976607</v>
      </c>
      <c r="H77" s="9">
        <f>(INDEX('Resin Fractions'!$A$24:$I$41,MATCH('Disposed Waste by Resin'!$A77,'Resin Fractions'!$A$24:$A$41,0),MATCH('Disposed Waste by Resin'!H$1,'Resin Fractions'!$A$24:$I$24,0)))*$E77</f>
        <v>547.69484993766173</v>
      </c>
      <c r="I77" s="9">
        <f>(INDEX('Resin Fractions'!$A$24:$I$41,MATCH('Disposed Waste by Resin'!$A77,'Resin Fractions'!$A$24:$A$41,0),MATCH('Disposed Waste by Resin'!I$1,'Resin Fractions'!$A$24:$I$24,0)))*$E77</f>
        <v>970.22166357298056</v>
      </c>
      <c r="J77" s="9">
        <f>(INDEX('Resin Fractions'!$A$24:$I$41,MATCH('Disposed Waste by Resin'!$A77,'Resin Fractions'!$A$24:$A$41,0),MATCH('Disposed Waste by Resin'!J$1,'Resin Fractions'!$A$24:$I$24,0)))*$E77</f>
        <v>41.212494428871409</v>
      </c>
      <c r="K77" s="9">
        <f>(INDEX('Resin Fractions'!$A$24:$I$41,MATCH('Disposed Waste by Resin'!$A77,'Resin Fractions'!$A$24:$A$41,0),MATCH('Disposed Waste by Resin'!K$1,'Resin Fractions'!$A$24:$I$24,0)))*$E77</f>
        <v>122.74720242268363</v>
      </c>
      <c r="L77" s="9">
        <f>(INDEX('Resin Fractions'!$A$24:$I$41,MATCH('Disposed Waste by Resin'!$A77,'Resin Fractions'!$A$24:$A$41,0),MATCH('Disposed Waste by Resin'!L$1,'Resin Fractions'!$A$24:$I$24,0)))*$E77</f>
        <v>191.70149311697517</v>
      </c>
      <c r="M77" s="9">
        <f>(INDEX('Resin Fractions'!$A$24:$I$41,MATCH('Disposed Waste by Resin'!$A77,'Resin Fractions'!$A$24:$A$41,0),MATCH('Disposed Waste by Resin'!M$1,'Resin Fractions'!$A$24:$I$24,0)))*$E77</f>
        <v>2479.4962207396038</v>
      </c>
    </row>
    <row r="78" spans="1:13" x14ac:dyDescent="0.2">
      <c r="A78" s="37">
        <v>2019</v>
      </c>
      <c r="B78" s="68" t="s">
        <v>219</v>
      </c>
      <c r="C78" s="68" t="s">
        <v>194</v>
      </c>
      <c r="D78" s="68">
        <v>10163139</v>
      </c>
      <c r="E78" s="81">
        <v>10110663.085299451</v>
      </c>
      <c r="F78" s="9">
        <f>(INDEX('Resin Fractions'!$A$24:$I$41,MATCH('Disposed Waste by Resin'!$A78,'Resin Fractions'!$A$24:$A$41,0),MATCH('Disposed Waste by Resin'!F$1,'Resin Fractions'!$A$24:$I$24,0)))*$E78</f>
        <v>105090.74141227955</v>
      </c>
      <c r="G78" s="9">
        <f>(INDEX('Resin Fractions'!$A$24:$I$41,MATCH('Disposed Waste by Resin'!$A78,'Resin Fractions'!$A$24:$A$41,0),MATCH('Disposed Waste by Resin'!G$1,'Resin Fractions'!$A$24:$I$24,0)))*$E78</f>
        <v>197131.69338453238</v>
      </c>
      <c r="H78" s="9">
        <f>(INDEX('Resin Fractions'!$A$24:$I$41,MATCH('Disposed Waste by Resin'!$A78,'Resin Fractions'!$A$24:$A$41,0),MATCH('Disposed Waste by Resin'!H$1,'Resin Fractions'!$A$24:$I$24,0)))*$E78</f>
        <v>273181.40370133257</v>
      </c>
      <c r="I78" s="9">
        <f>(INDEX('Resin Fractions'!$A$24:$I$41,MATCH('Disposed Waste by Resin'!$A78,'Resin Fractions'!$A$24:$A$41,0),MATCH('Disposed Waste by Resin'!I$1,'Resin Fractions'!$A$24:$I$24,0)))*$E78</f>
        <v>483930.99914391444</v>
      </c>
      <c r="J78" s="9">
        <f>(INDEX('Resin Fractions'!$A$24:$I$41,MATCH('Disposed Waste by Resin'!$A78,'Resin Fractions'!$A$24:$A$41,0),MATCH('Disposed Waste by Resin'!J$1,'Resin Fractions'!$A$24:$I$24,0)))*$E78</f>
        <v>20556.130990448197</v>
      </c>
      <c r="K78" s="9">
        <f>(INDEX('Resin Fractions'!$A$24:$I$41,MATCH('Disposed Waste by Resin'!$A78,'Resin Fractions'!$A$24:$A$41,0),MATCH('Disposed Waste by Resin'!K$1,'Resin Fractions'!$A$24:$I$24,0)))*$E78</f>
        <v>61224.335160458329</v>
      </c>
      <c r="L78" s="9">
        <f>(INDEX('Resin Fractions'!$A$24:$I$41,MATCH('Disposed Waste by Resin'!$A78,'Resin Fractions'!$A$24:$A$41,0),MATCH('Disposed Waste by Resin'!L$1,'Resin Fractions'!$A$24:$I$24,0)))*$E78</f>
        <v>95617.629026997907</v>
      </c>
      <c r="M78" s="9">
        <f>(INDEX('Resin Fractions'!$A$24:$I$41,MATCH('Disposed Waste by Resin'!$A78,'Resin Fractions'!$A$24:$A$41,0),MATCH('Disposed Waste by Resin'!M$1,'Resin Fractions'!$A$24:$I$24,0)))*$E78</f>
        <v>1236732.9328199634</v>
      </c>
    </row>
    <row r="79" spans="1:13" x14ac:dyDescent="0.2">
      <c r="A79" s="37">
        <v>2019</v>
      </c>
      <c r="B79" s="68" t="s">
        <v>220</v>
      </c>
      <c r="C79" s="68" t="s">
        <v>192</v>
      </c>
      <c r="D79" s="68">
        <v>157969</v>
      </c>
      <c r="E79" s="81">
        <v>143947.5680580762</v>
      </c>
      <c r="F79" s="9">
        <f>(INDEX('Resin Fractions'!$A$24:$I$41,MATCH('Disposed Waste by Resin'!$A79,'Resin Fractions'!$A$24:$A$41,0),MATCH('Disposed Waste by Resin'!F$1,'Resin Fractions'!$A$24:$I$24,0)))*$E79</f>
        <v>1496.1982734557471</v>
      </c>
      <c r="G79" s="9">
        <f>(INDEX('Resin Fractions'!$A$24:$I$41,MATCH('Disposed Waste by Resin'!$A79,'Resin Fractions'!$A$24:$A$41,0),MATCH('Disposed Waste by Resin'!G$1,'Resin Fractions'!$A$24:$I$24,0)))*$E79</f>
        <v>2806.6040387729272</v>
      </c>
      <c r="H79" s="9">
        <f>(INDEX('Resin Fractions'!$A$24:$I$41,MATCH('Disposed Waste by Resin'!$A79,'Resin Fractions'!$A$24:$A$41,0),MATCH('Disposed Waste by Resin'!H$1,'Resin Fractions'!$A$24:$I$24,0)))*$E79</f>
        <v>3889.3392421189255</v>
      </c>
      <c r="I79" s="9">
        <f>(INDEX('Resin Fractions'!$A$24:$I$41,MATCH('Disposed Waste by Resin'!$A79,'Resin Fractions'!$A$24:$A$41,0),MATCH('Disposed Waste by Resin'!I$1,'Resin Fractions'!$A$24:$I$24,0)))*$E79</f>
        <v>6889.8241239949575</v>
      </c>
      <c r="J79" s="9">
        <f>(INDEX('Resin Fractions'!$A$24:$I$41,MATCH('Disposed Waste by Resin'!$A79,'Resin Fractions'!$A$24:$A$41,0),MATCH('Disposed Waste by Resin'!J$1,'Resin Fractions'!$A$24:$I$24,0)))*$E79</f>
        <v>292.66182047550973</v>
      </c>
      <c r="K79" s="9">
        <f>(INDEX('Resin Fractions'!$A$24:$I$41,MATCH('Disposed Waste by Resin'!$A79,'Resin Fractions'!$A$24:$A$41,0),MATCH('Disposed Waste by Resin'!K$1,'Resin Fractions'!$A$24:$I$24,0)))*$E79</f>
        <v>871.66331999871227</v>
      </c>
      <c r="L79" s="9">
        <f>(INDEX('Resin Fractions'!$A$24:$I$41,MATCH('Disposed Waste by Resin'!$A79,'Resin Fractions'!$A$24:$A$41,0),MATCH('Disposed Waste by Resin'!L$1,'Resin Fractions'!$A$24:$I$24,0)))*$E79</f>
        <v>1361.327644467545</v>
      </c>
      <c r="M79" s="9">
        <f>(INDEX('Resin Fractions'!$A$24:$I$41,MATCH('Disposed Waste by Resin'!$A79,'Resin Fractions'!$A$24:$A$41,0),MATCH('Disposed Waste by Resin'!M$1,'Resin Fractions'!$A$24:$I$24,0)))*$E79</f>
        <v>17607.618463284325</v>
      </c>
    </row>
    <row r="80" spans="1:13" x14ac:dyDescent="0.2">
      <c r="A80" s="37">
        <v>2019</v>
      </c>
      <c r="B80" s="68" t="s">
        <v>221</v>
      </c>
      <c r="C80" s="68" t="s">
        <v>190</v>
      </c>
      <c r="D80" s="68">
        <v>261478</v>
      </c>
      <c r="E80" s="81">
        <v>218924.1833030853</v>
      </c>
      <c r="F80" s="9">
        <f>(INDEX('Resin Fractions'!$A$24:$I$41,MATCH('Disposed Waste by Resin'!$A80,'Resin Fractions'!$A$24:$A$41,0),MATCH('Disposed Waste by Resin'!F$1,'Resin Fractions'!$A$24:$I$24,0)))*$E80</f>
        <v>2275.508989103816</v>
      </c>
      <c r="G80" s="9">
        <f>(INDEX('Resin Fractions'!$A$24:$I$41,MATCH('Disposed Waste by Resin'!$A80,'Resin Fractions'!$A$24:$A$41,0),MATCH('Disposed Waste by Resin'!G$1,'Resin Fractions'!$A$24:$I$24,0)))*$E80</f>
        <v>4268.4534746402132</v>
      </c>
      <c r="H80" s="9">
        <f>(INDEX('Resin Fractions'!$A$24:$I$41,MATCH('Disposed Waste by Resin'!$A80,'Resin Fractions'!$A$24:$A$41,0),MATCH('Disposed Waste by Resin'!H$1,'Resin Fractions'!$A$24:$I$24,0)))*$E80</f>
        <v>5915.1427749442591</v>
      </c>
      <c r="I80" s="9">
        <f>(INDEX('Resin Fractions'!$A$24:$I$41,MATCH('Disposed Waste by Resin'!$A80,'Resin Fractions'!$A$24:$A$41,0),MATCH('Disposed Waste by Resin'!I$1,'Resin Fractions'!$A$24:$I$24,0)))*$E80</f>
        <v>10478.461983039144</v>
      </c>
      <c r="J80" s="9">
        <f>(INDEX('Resin Fractions'!$A$24:$I$41,MATCH('Disposed Waste by Resin'!$A80,'Resin Fractions'!$A$24:$A$41,0),MATCH('Disposed Waste by Resin'!J$1,'Resin Fractions'!$A$24:$I$24,0)))*$E80</f>
        <v>445.09782899385658</v>
      </c>
      <c r="K80" s="9">
        <f>(INDEX('Resin Fractions'!$A$24:$I$41,MATCH('Disposed Waste by Resin'!$A80,'Resin Fractions'!$A$24:$A$41,0),MATCH('Disposed Waste by Resin'!K$1,'Resin Fractions'!$A$24:$I$24,0)))*$E80</f>
        <v>1325.6783912388407</v>
      </c>
      <c r="L80" s="9">
        <f>(INDEX('Resin Fractions'!$A$24:$I$41,MATCH('Disposed Waste by Resin'!$A80,'Resin Fractions'!$A$24:$A$41,0),MATCH('Disposed Waste by Resin'!L$1,'Resin Fractions'!$A$24:$I$24,0)))*$E80</f>
        <v>2070.3895647110194</v>
      </c>
      <c r="M80" s="9">
        <f>(INDEX('Resin Fractions'!$A$24:$I$41,MATCH('Disposed Waste by Resin'!$A80,'Resin Fractions'!$A$24:$A$41,0),MATCH('Disposed Waste by Resin'!M$1,'Resin Fractions'!$A$24:$I$24,0)))*$E80</f>
        <v>26778.733006671151</v>
      </c>
    </row>
    <row r="81" spans="1:13" x14ac:dyDescent="0.2">
      <c r="A81" s="37">
        <v>2019</v>
      </c>
      <c r="B81" s="68" t="s">
        <v>222</v>
      </c>
      <c r="C81" s="68" t="s">
        <v>191</v>
      </c>
      <c r="D81" s="68">
        <v>18066</v>
      </c>
      <c r="E81" s="81">
        <v>24855.01814882032</v>
      </c>
      <c r="F81" s="9">
        <f>(INDEX('Resin Fractions'!$A$24:$I$41,MATCH('Disposed Waste by Resin'!$A81,'Resin Fractions'!$A$24:$A$41,0),MATCH('Disposed Waste by Resin'!F$1,'Resin Fractions'!$A$24:$I$24,0)))*$E81</f>
        <v>258.34431065881273</v>
      </c>
      <c r="G81" s="9">
        <f>(INDEX('Resin Fractions'!$A$24:$I$41,MATCH('Disposed Waste by Resin'!$A81,'Resin Fractions'!$A$24:$A$41,0),MATCH('Disposed Waste by Resin'!G$1,'Resin Fractions'!$A$24:$I$24,0)))*$E81</f>
        <v>484.60835609330547</v>
      </c>
      <c r="H81" s="9">
        <f>(INDEX('Resin Fractions'!$A$24:$I$41,MATCH('Disposed Waste by Resin'!$A81,'Resin Fractions'!$A$24:$A$41,0),MATCH('Disposed Waste by Resin'!H$1,'Resin Fractions'!$A$24:$I$24,0)))*$E81</f>
        <v>671.5611715703543</v>
      </c>
      <c r="I81" s="9">
        <f>(INDEX('Resin Fractions'!$A$24:$I$41,MATCH('Disposed Waste by Resin'!$A81,'Resin Fractions'!$A$24:$A$41,0),MATCH('Disposed Waste by Resin'!I$1,'Resin Fractions'!$A$24:$I$24,0)))*$E81</f>
        <v>1189.6463827369739</v>
      </c>
      <c r="J81" s="9">
        <f>(INDEX('Resin Fractions'!$A$24:$I$41,MATCH('Disposed Waste by Resin'!$A81,'Resin Fractions'!$A$24:$A$41,0),MATCH('Disposed Waste by Resin'!J$1,'Resin Fractions'!$A$24:$I$24,0)))*$E81</f>
        <v>50.533086161280742</v>
      </c>
      <c r="K81" s="9">
        <f>(INDEX('Resin Fractions'!$A$24:$I$41,MATCH('Disposed Waste by Resin'!$A81,'Resin Fractions'!$A$24:$A$41,0),MATCH('Disposed Waste by Resin'!K$1,'Resin Fractions'!$A$24:$I$24,0)))*$E81</f>
        <v>150.50763226154717</v>
      </c>
      <c r="L81" s="9">
        <f>(INDEX('Resin Fractions'!$A$24:$I$41,MATCH('Disposed Waste by Resin'!$A81,'Resin Fractions'!$A$24:$A$41,0),MATCH('Disposed Waste by Resin'!L$1,'Resin Fractions'!$A$24:$I$24,0)))*$E81</f>
        <v>235.05658182485206</v>
      </c>
      <c r="M81" s="9">
        <f>(INDEX('Resin Fractions'!$A$24:$I$41,MATCH('Disposed Waste by Resin'!$A81,'Resin Fractions'!$A$24:$A$41,0),MATCH('Disposed Waste by Resin'!M$1,'Resin Fractions'!$A$24:$I$24,0)))*$E81</f>
        <v>3040.2575213071268</v>
      </c>
    </row>
    <row r="82" spans="1:13" x14ac:dyDescent="0.2">
      <c r="A82" s="37">
        <v>2019</v>
      </c>
      <c r="B82" s="68" t="s">
        <v>223</v>
      </c>
      <c r="C82" s="68" t="s">
        <v>193</v>
      </c>
      <c r="D82" s="68">
        <v>88205</v>
      </c>
      <c r="E82" s="81">
        <v>44387.159709618871</v>
      </c>
      <c r="F82" s="9">
        <f>(INDEX('Resin Fractions'!$A$24:$I$41,MATCH('Disposed Waste by Resin'!$A82,'Resin Fractions'!$A$24:$A$41,0),MATCH('Disposed Waste by Resin'!F$1,'Resin Fractions'!$A$24:$I$24,0)))*$E82</f>
        <v>461.36237393286206</v>
      </c>
      <c r="G82" s="9">
        <f>(INDEX('Resin Fractions'!$A$24:$I$41,MATCH('Disposed Waste by Resin'!$A82,'Resin Fractions'!$A$24:$A$41,0),MATCH('Disposed Waste by Resin'!G$1,'Resin Fractions'!$A$24:$I$24,0)))*$E82</f>
        <v>865.43443137861243</v>
      </c>
      <c r="H82" s="9">
        <f>(INDEX('Resin Fractions'!$A$24:$I$41,MATCH('Disposed Waste by Resin'!$A82,'Resin Fractions'!$A$24:$A$41,0),MATCH('Disposed Waste by Resin'!H$1,'Resin Fractions'!$A$24:$I$24,0)))*$E82</f>
        <v>1199.3028047210205</v>
      </c>
      <c r="I82" s="9">
        <f>(INDEX('Resin Fractions'!$A$24:$I$41,MATCH('Disposed Waste by Resin'!$A82,'Resin Fractions'!$A$24:$A$41,0),MATCH('Disposed Waste by Resin'!I$1,'Resin Fractions'!$A$24:$I$24,0)))*$E82</f>
        <v>2124.5216427662394</v>
      </c>
      <c r="J82" s="9">
        <f>(INDEX('Resin Fractions'!$A$24:$I$41,MATCH('Disposed Waste by Resin'!$A82,'Resin Fractions'!$A$24:$A$41,0),MATCH('Disposed Waste by Resin'!J$1,'Resin Fractions'!$A$24:$I$24,0)))*$E82</f>
        <v>90.244157241428482</v>
      </c>
      <c r="K82" s="9">
        <f>(INDEX('Resin Fractions'!$A$24:$I$41,MATCH('Disposed Waste by Resin'!$A82,'Resin Fractions'!$A$24:$A$41,0),MATCH('Disposed Waste by Resin'!K$1,'Resin Fractions'!$A$24:$I$24,0)))*$E82</f>
        <v>268.78299869706427</v>
      </c>
      <c r="L82" s="9">
        <f>(INDEX('Resin Fractions'!$A$24:$I$41,MATCH('Disposed Waste by Resin'!$A82,'Resin Fractions'!$A$24:$A$41,0),MATCH('Disposed Waste by Resin'!L$1,'Resin Fractions'!$A$24:$I$24,0)))*$E82</f>
        <v>419.77414684575496</v>
      </c>
      <c r="M82" s="9">
        <f>(INDEX('Resin Fractions'!$A$24:$I$41,MATCH('Disposed Waste by Resin'!$A82,'Resin Fractions'!$A$24:$A$41,0),MATCH('Disposed Waste by Resin'!M$1,'Resin Fractions'!$A$24:$I$24,0)))*$E82</f>
        <v>5429.4225555829826</v>
      </c>
    </row>
    <row r="83" spans="1:13" x14ac:dyDescent="0.2">
      <c r="A83" s="37">
        <v>2019</v>
      </c>
      <c r="B83" s="68" t="s">
        <v>224</v>
      </c>
      <c r="C83" s="68" t="s">
        <v>192</v>
      </c>
      <c r="D83" s="68">
        <v>280441</v>
      </c>
      <c r="E83" s="81">
        <v>251773.2032667876</v>
      </c>
      <c r="F83" s="9">
        <f>(INDEX('Resin Fractions'!$A$24:$I$41,MATCH('Disposed Waste by Resin'!$A83,'Resin Fractions'!$A$24:$A$41,0),MATCH('Disposed Waste by Resin'!F$1,'Resin Fractions'!$A$24:$I$24,0)))*$E83</f>
        <v>2616.943357307769</v>
      </c>
      <c r="G83" s="9">
        <f>(INDEX('Resin Fractions'!$A$24:$I$41,MATCH('Disposed Waste by Resin'!$A83,'Resin Fractions'!$A$24:$A$41,0),MATCH('Disposed Waste by Resin'!G$1,'Resin Fractions'!$A$24:$I$24,0)))*$E83</f>
        <v>4908.9241219988635</v>
      </c>
      <c r="H83" s="9">
        <f>(INDEX('Resin Fractions'!$A$24:$I$41,MATCH('Disposed Waste by Resin'!$A83,'Resin Fractions'!$A$24:$A$41,0),MATCH('Disposed Waste by Resin'!H$1,'Resin Fractions'!$A$24:$I$24,0)))*$E83</f>
        <v>6802.694986722021</v>
      </c>
      <c r="I83" s="9">
        <f>(INDEX('Resin Fractions'!$A$24:$I$41,MATCH('Disposed Waste by Resin'!$A83,'Resin Fractions'!$A$24:$A$41,0),MATCH('Disposed Waste by Resin'!I$1,'Resin Fractions'!$A$24:$I$24,0)))*$E83</f>
        <v>12050.728699654994</v>
      </c>
      <c r="J83" s="9">
        <f>(INDEX('Resin Fractions'!$A$24:$I$41,MATCH('Disposed Waste by Resin'!$A83,'Resin Fractions'!$A$24:$A$41,0),MATCH('Disposed Waste by Resin'!J$1,'Resin Fractions'!$A$24:$I$24,0)))*$E83</f>
        <v>511.88363241593879</v>
      </c>
      <c r="K83" s="9">
        <f>(INDEX('Resin Fractions'!$A$24:$I$41,MATCH('Disposed Waste by Resin'!$A83,'Resin Fractions'!$A$24:$A$41,0),MATCH('Disposed Waste by Resin'!K$1,'Resin Fractions'!$A$24:$I$24,0)))*$E83</f>
        <v>1524.5930807090547</v>
      </c>
      <c r="L83" s="9">
        <f>(INDEX('Resin Fractions'!$A$24:$I$41,MATCH('Disposed Waste by Resin'!$A83,'Resin Fractions'!$A$24:$A$41,0),MATCH('Disposed Waste by Resin'!L$1,'Resin Fractions'!$A$24:$I$24,0)))*$E83</f>
        <v>2381.0462821083734</v>
      </c>
      <c r="M83" s="9">
        <f>(INDEX('Resin Fractions'!$A$24:$I$41,MATCH('Disposed Waste by Resin'!$A83,'Resin Fractions'!$A$24:$A$41,0),MATCH('Disposed Waste by Resin'!M$1,'Resin Fractions'!$A$24:$I$24,0)))*$E83</f>
        <v>30796.814160917016</v>
      </c>
    </row>
    <row r="84" spans="1:13" x14ac:dyDescent="0.2">
      <c r="A84" s="37">
        <v>2019</v>
      </c>
      <c r="B84" s="68" t="s">
        <v>225</v>
      </c>
      <c r="C84" s="68" t="s">
        <v>191</v>
      </c>
      <c r="D84" s="68">
        <v>9635</v>
      </c>
      <c r="E84" s="81">
        <v>10469.264972776769</v>
      </c>
      <c r="F84" s="9">
        <f>(INDEX('Resin Fractions'!$A$24:$I$41,MATCH('Disposed Waste by Resin'!$A84,'Resin Fractions'!$A$24:$A$41,0),MATCH('Disposed Waste by Resin'!F$1,'Resin Fractions'!$A$24:$I$24,0)))*$E84</f>
        <v>108.81806749454491</v>
      </c>
      <c r="G84" s="9">
        <f>(INDEX('Resin Fractions'!$A$24:$I$41,MATCH('Disposed Waste by Resin'!$A84,'Resin Fractions'!$A$24:$A$41,0),MATCH('Disposed Waste by Resin'!G$1,'Resin Fractions'!$A$24:$I$24,0)))*$E84</f>
        <v>204.12349963234186</v>
      </c>
      <c r="H84" s="9">
        <f>(INDEX('Resin Fractions'!$A$24:$I$41,MATCH('Disposed Waste by Resin'!$A84,'Resin Fractions'!$A$24:$A$41,0),MATCH('Disposed Waste by Resin'!H$1,'Resin Fractions'!$A$24:$I$24,0)))*$E84</f>
        <v>282.87051767580937</v>
      </c>
      <c r="I84" s="9">
        <f>(INDEX('Resin Fractions'!$A$24:$I$41,MATCH('Disposed Waste by Resin'!$A84,'Resin Fractions'!$A$24:$A$41,0),MATCH('Disposed Waste by Resin'!I$1,'Resin Fractions'!$A$24:$I$24,0)))*$E84</f>
        <v>501.09491492646202</v>
      </c>
      <c r="J84" s="9">
        <f>(INDEX('Resin Fractions'!$A$24:$I$41,MATCH('Disposed Waste by Resin'!$A84,'Resin Fractions'!$A$24:$A$41,0),MATCH('Disposed Waste by Resin'!J$1,'Resin Fractions'!$A$24:$I$24,0)))*$E84</f>
        <v>21.285209519741056</v>
      </c>
      <c r="K84" s="9">
        <f>(INDEX('Resin Fractions'!$A$24:$I$41,MATCH('Disposed Waste by Resin'!$A84,'Resin Fractions'!$A$24:$A$41,0),MATCH('Disposed Waste by Resin'!K$1,'Resin Fractions'!$A$24:$I$24,0)))*$E84</f>
        <v>63.395821042527359</v>
      </c>
      <c r="L84" s="9">
        <f>(INDEX('Resin Fractions'!$A$24:$I$41,MATCH('Disposed Waste by Resin'!$A84,'Resin Fractions'!$A$24:$A$41,0),MATCH('Disposed Waste by Resin'!L$1,'Resin Fractions'!$A$24:$I$24,0)))*$E84</f>
        <v>99.008965673853638</v>
      </c>
      <c r="M84" s="9">
        <f>(INDEX('Resin Fractions'!$A$24:$I$41,MATCH('Disposed Waste by Resin'!$A84,'Resin Fractions'!$A$24:$A$41,0),MATCH('Disposed Waste by Resin'!M$1,'Resin Fractions'!$A$24:$I$24,0)))*$E84</f>
        <v>1280.5969959652803</v>
      </c>
    </row>
    <row r="85" spans="1:13" x14ac:dyDescent="0.2">
      <c r="A85" s="37">
        <v>2019</v>
      </c>
      <c r="B85" s="68" t="s">
        <v>226</v>
      </c>
      <c r="C85" s="68" t="s">
        <v>191</v>
      </c>
      <c r="D85" s="68">
        <v>13524</v>
      </c>
      <c r="E85" s="81">
        <v>25108.32123411978</v>
      </c>
      <c r="F85" s="9">
        <f>(INDEX('Resin Fractions'!$A$24:$I$41,MATCH('Disposed Waste by Resin'!$A85,'Resin Fractions'!$A$24:$A$41,0),MATCH('Disposed Waste by Resin'!F$1,'Resin Fractions'!$A$24:$I$24,0)))*$E85</f>
        <v>260.97715568703273</v>
      </c>
      <c r="G85" s="9">
        <f>(INDEX('Resin Fractions'!$A$24:$I$41,MATCH('Disposed Waste by Resin'!$A85,'Resin Fractions'!$A$24:$A$41,0),MATCH('Disposed Waste by Resin'!G$1,'Resin Fractions'!$A$24:$I$24,0)))*$E85</f>
        <v>489.5471089449569</v>
      </c>
      <c r="H85" s="9">
        <f>(INDEX('Resin Fractions'!$A$24:$I$41,MATCH('Disposed Waste by Resin'!$A85,'Resin Fractions'!$A$24:$A$41,0),MATCH('Disposed Waste by Resin'!H$1,'Resin Fractions'!$A$24:$I$24,0)))*$E85</f>
        <v>678.40520265122336</v>
      </c>
      <c r="I85" s="9">
        <f>(INDEX('Resin Fractions'!$A$24:$I$41,MATCH('Disposed Waste by Resin'!$A85,'Resin Fractions'!$A$24:$A$41,0),MATCH('Disposed Waste by Resin'!I$1,'Resin Fractions'!$A$24:$I$24,0)))*$E85</f>
        <v>1201.7703368358334</v>
      </c>
      <c r="J85" s="9">
        <f>(INDEX('Resin Fractions'!$A$24:$I$41,MATCH('Disposed Waste by Resin'!$A85,'Resin Fractions'!$A$24:$A$41,0),MATCH('Disposed Waste by Resin'!J$1,'Resin Fractions'!$A$24:$I$24,0)))*$E85</f>
        <v>51.048080218324444</v>
      </c>
      <c r="K85" s="9">
        <f>(INDEX('Resin Fractions'!$A$24:$I$41,MATCH('Disposed Waste by Resin'!$A85,'Resin Fractions'!$A$24:$A$41,0),MATCH('Disposed Waste by Resin'!K$1,'Resin Fractions'!$A$24:$I$24,0)))*$E85</f>
        <v>152.04148942410072</v>
      </c>
      <c r="L85" s="9">
        <f>(INDEX('Resin Fractions'!$A$24:$I$41,MATCH('Disposed Waste by Resin'!$A85,'Resin Fractions'!$A$24:$A$41,0),MATCH('Disposed Waste by Resin'!L$1,'Resin Fractions'!$A$24:$I$24,0)))*$E85</f>
        <v>237.45209636600745</v>
      </c>
      <c r="M85" s="9">
        <f>(INDEX('Resin Fractions'!$A$24:$I$41,MATCH('Disposed Waste by Resin'!$A85,'Resin Fractions'!$A$24:$A$41,0),MATCH('Disposed Waste by Resin'!M$1,'Resin Fractions'!$A$24:$I$24,0)))*$E85</f>
        <v>3071.2414701274793</v>
      </c>
    </row>
    <row r="86" spans="1:13" x14ac:dyDescent="0.2">
      <c r="A86" s="37">
        <v>2019</v>
      </c>
      <c r="B86" s="68" t="s">
        <v>227</v>
      </c>
      <c r="C86" s="68" t="s">
        <v>193</v>
      </c>
      <c r="D86" s="68">
        <v>440199</v>
      </c>
      <c r="E86" s="81">
        <v>468727.29582577129</v>
      </c>
      <c r="F86" s="9">
        <f>(INDEX('Resin Fractions'!$A$24:$I$41,MATCH('Disposed Waste by Resin'!$A86,'Resin Fractions'!$A$24:$A$41,0),MATCH('Disposed Waste by Resin'!F$1,'Resin Fractions'!$A$24:$I$24,0)))*$E86</f>
        <v>4871.975123978159</v>
      </c>
      <c r="G86" s="9">
        <f>(INDEX('Resin Fractions'!$A$24:$I$41,MATCH('Disposed Waste by Resin'!$A86,'Resin Fractions'!$A$24:$A$41,0),MATCH('Disposed Waste by Resin'!G$1,'Resin Fractions'!$A$24:$I$24,0)))*$E86</f>
        <v>9138.9659394382124</v>
      </c>
      <c r="H86" s="9">
        <f>(INDEX('Resin Fractions'!$A$24:$I$41,MATCH('Disposed Waste by Resin'!$A86,'Resin Fractions'!$A$24:$A$41,0),MATCH('Disposed Waste by Resin'!H$1,'Resin Fractions'!$A$24:$I$24,0)))*$E86</f>
        <v>12664.607607486265</v>
      </c>
      <c r="I86" s="9">
        <f>(INDEX('Resin Fractions'!$A$24:$I$41,MATCH('Disposed Waste by Resin'!$A86,'Resin Fractions'!$A$24:$A$41,0),MATCH('Disposed Waste by Resin'!I$1,'Resin Fractions'!$A$24:$I$24,0)))*$E86</f>
        <v>22434.895385327985</v>
      </c>
      <c r="J86" s="9">
        <f>(INDEX('Resin Fractions'!$A$24:$I$41,MATCH('Disposed Waste by Resin'!$A86,'Resin Fractions'!$A$24:$A$41,0),MATCH('Disposed Waste by Resin'!J$1,'Resin Fractions'!$A$24:$I$24,0)))*$E86</f>
        <v>952.97604227386307</v>
      </c>
      <c r="K86" s="9">
        <f>(INDEX('Resin Fractions'!$A$24:$I$41,MATCH('Disposed Waste by Resin'!$A86,'Resin Fractions'!$A$24:$A$41,0),MATCH('Disposed Waste by Resin'!K$1,'Resin Fractions'!$A$24:$I$24,0)))*$E86</f>
        <v>2838.3417404361444</v>
      </c>
      <c r="L86" s="9">
        <f>(INDEX('Resin Fractions'!$A$24:$I$41,MATCH('Disposed Waste by Resin'!$A86,'Resin Fractions'!$A$24:$A$41,0),MATCH('Disposed Waste by Resin'!L$1,'Resin Fractions'!$A$24:$I$24,0)))*$E86</f>
        <v>4432.8044866079226</v>
      </c>
      <c r="M86" s="9">
        <f>(INDEX('Resin Fractions'!$A$24:$I$41,MATCH('Disposed Waste by Resin'!$A86,'Resin Fractions'!$A$24:$A$41,0),MATCH('Disposed Waste by Resin'!M$1,'Resin Fractions'!$A$24:$I$24,0)))*$E86</f>
        <v>57334.566325548556</v>
      </c>
    </row>
    <row r="87" spans="1:13" x14ac:dyDescent="0.2">
      <c r="A87" s="37">
        <v>2019</v>
      </c>
      <c r="B87" s="68" t="s">
        <v>228</v>
      </c>
      <c r="C87" s="68" t="s">
        <v>190</v>
      </c>
      <c r="D87" s="68">
        <v>139608</v>
      </c>
      <c r="E87" s="81">
        <v>163969.8275862069</v>
      </c>
      <c r="F87" s="9">
        <f>(INDEX('Resin Fractions'!$A$24:$I$41,MATCH('Disposed Waste by Resin'!$A87,'Resin Fractions'!$A$24:$A$41,0),MATCH('Disposed Waste by Resin'!F$1,'Resin Fractions'!$A$24:$I$24,0)))*$E87</f>
        <v>1704.3106475709226</v>
      </c>
      <c r="G87" s="9">
        <f>(INDEX('Resin Fractions'!$A$24:$I$41,MATCH('Disposed Waste by Resin'!$A87,'Resin Fractions'!$A$24:$A$41,0),MATCH('Disposed Waste by Resin'!G$1,'Resin Fractions'!$A$24:$I$24,0)))*$E87</f>
        <v>3196.9861425840836</v>
      </c>
      <c r="H87" s="9">
        <f>(INDEX('Resin Fractions'!$A$24:$I$41,MATCH('Disposed Waste by Resin'!$A87,'Resin Fractions'!$A$24:$A$41,0),MATCH('Disposed Waste by Resin'!H$1,'Resin Fractions'!$A$24:$I$24,0)))*$E87</f>
        <v>4430.3234403877705</v>
      </c>
      <c r="I87" s="9">
        <f>(INDEX('Resin Fractions'!$A$24:$I$41,MATCH('Disposed Waste by Resin'!$A87,'Resin Fractions'!$A$24:$A$41,0),MATCH('Disposed Waste by Resin'!I$1,'Resin Fractions'!$A$24:$I$24,0)))*$E87</f>
        <v>7848.1581102846485</v>
      </c>
      <c r="J87" s="9">
        <f>(INDEX('Resin Fractions'!$A$24:$I$41,MATCH('Disposed Waste by Resin'!$A87,'Resin Fractions'!$A$24:$A$41,0),MATCH('Disposed Waste by Resin'!J$1,'Resin Fractions'!$A$24:$I$24,0)))*$E87</f>
        <v>333.36935727232247</v>
      </c>
      <c r="K87" s="9">
        <f>(INDEX('Resin Fractions'!$A$24:$I$41,MATCH('Disposed Waste by Resin'!$A87,'Resin Fractions'!$A$24:$A$41,0),MATCH('Disposed Waste by Resin'!K$1,'Resin Fractions'!$A$24:$I$24,0)))*$E87</f>
        <v>992.90655772486059</v>
      </c>
      <c r="L87" s="9">
        <f>(INDEX('Resin Fractions'!$A$24:$I$41,MATCH('Disposed Waste by Resin'!$A87,'Resin Fractions'!$A$24:$A$41,0),MATCH('Disposed Waste by Resin'!L$1,'Resin Fractions'!$A$24:$I$24,0)))*$E87</f>
        <v>1550.6803078578091</v>
      </c>
      <c r="M87" s="9">
        <f>(INDEX('Resin Fractions'!$A$24:$I$41,MATCH('Disposed Waste by Resin'!$A87,'Resin Fractions'!$A$24:$A$41,0),MATCH('Disposed Waste by Resin'!M$1,'Resin Fractions'!$A$24:$I$24,0)))*$E87</f>
        <v>20056.734563682418</v>
      </c>
    </row>
    <row r="88" spans="1:13" x14ac:dyDescent="0.2">
      <c r="A88" s="37">
        <v>2019</v>
      </c>
      <c r="B88" s="68" t="s">
        <v>229</v>
      </c>
      <c r="C88" s="68" t="s">
        <v>191</v>
      </c>
      <c r="D88" s="68">
        <v>97696</v>
      </c>
      <c r="E88" s="81">
        <v>8187.2504537205077</v>
      </c>
      <c r="F88" s="9">
        <f>(INDEX('Resin Fractions'!$A$24:$I$41,MATCH('Disposed Waste by Resin'!$A88,'Resin Fractions'!$A$24:$A$41,0),MATCH('Disposed Waste by Resin'!F$1,'Resin Fractions'!$A$24:$I$24,0)))*$E88</f>
        <v>85.098693631727059</v>
      </c>
      <c r="G88" s="9">
        <f>(INDEX('Resin Fractions'!$A$24:$I$41,MATCH('Disposed Waste by Resin'!$A88,'Resin Fractions'!$A$24:$A$41,0),MATCH('Disposed Waste by Resin'!G$1,'Resin Fractions'!$A$24:$I$24,0)))*$E88</f>
        <v>159.63013824996855</v>
      </c>
      <c r="H88" s="9">
        <f>(INDEX('Resin Fractions'!$A$24:$I$41,MATCH('Disposed Waste by Resin'!$A88,'Resin Fractions'!$A$24:$A$41,0),MATCH('Disposed Waste by Resin'!H$1,'Resin Fractions'!$A$24:$I$24,0)))*$E88</f>
        <v>221.21245189681824</v>
      </c>
      <c r="I88" s="9">
        <f>(INDEX('Resin Fractions'!$A$24:$I$41,MATCH('Disposed Waste by Resin'!$A88,'Resin Fractions'!$A$24:$A$41,0),MATCH('Disposed Waste by Resin'!I$1,'Resin Fractions'!$A$24:$I$24,0)))*$E88</f>
        <v>391.86987627657521</v>
      </c>
      <c r="J88" s="9">
        <f>(INDEX('Resin Fractions'!$A$24:$I$41,MATCH('Disposed Waste by Resin'!$A88,'Resin Fractions'!$A$24:$A$41,0),MATCH('Disposed Waste by Resin'!J$1,'Resin Fractions'!$A$24:$I$24,0)))*$E88</f>
        <v>16.645613780067979</v>
      </c>
      <c r="K88" s="9">
        <f>(INDEX('Resin Fractions'!$A$24:$I$41,MATCH('Disposed Waste by Resin'!$A88,'Resin Fractions'!$A$24:$A$41,0),MATCH('Disposed Waste by Resin'!K$1,'Resin Fractions'!$A$24:$I$24,0)))*$E88</f>
        <v>49.577259334257889</v>
      </c>
      <c r="L88" s="9">
        <f>(INDEX('Resin Fractions'!$A$24:$I$41,MATCH('Disposed Waste by Resin'!$A88,'Resin Fractions'!$A$24:$A$41,0),MATCH('Disposed Waste by Resin'!L$1,'Resin Fractions'!$A$24:$I$24,0)))*$E88</f>
        <v>77.427708749705815</v>
      </c>
      <c r="M88" s="9">
        <f>(INDEX('Resin Fractions'!$A$24:$I$41,MATCH('Disposed Waste by Resin'!$A88,'Resin Fractions'!$A$24:$A$41,0),MATCH('Disposed Waste by Resin'!M$1,'Resin Fractions'!$A$24:$I$24,0)))*$E88</f>
        <v>1001.4617419191208</v>
      </c>
    </row>
    <row r="89" spans="1:13" x14ac:dyDescent="0.2">
      <c r="A89" s="37">
        <v>2019</v>
      </c>
      <c r="B89" s="68" t="s">
        <v>230</v>
      </c>
      <c r="C89" s="68" t="s">
        <v>194</v>
      </c>
      <c r="D89" s="68">
        <v>3185378</v>
      </c>
      <c r="E89" s="81">
        <v>3061079.1742286752</v>
      </c>
      <c r="F89" s="9">
        <f>(INDEX('Resin Fractions'!$A$24:$I$41,MATCH('Disposed Waste by Resin'!$A89,'Resin Fractions'!$A$24:$A$41,0),MATCH('Disposed Waste by Resin'!F$1,'Resin Fractions'!$A$24:$I$24,0)))*$E89</f>
        <v>31817.011132445648</v>
      </c>
      <c r="G89" s="9">
        <f>(INDEX('Resin Fractions'!$A$24:$I$41,MATCH('Disposed Waste by Resin'!$A89,'Resin Fractions'!$A$24:$A$41,0),MATCH('Disposed Waste by Resin'!G$1,'Resin Fractions'!$A$24:$I$24,0)))*$E89</f>
        <v>59683.100515652543</v>
      </c>
      <c r="H89" s="9">
        <f>(INDEX('Resin Fractions'!$A$24:$I$41,MATCH('Disposed Waste by Resin'!$A89,'Resin Fractions'!$A$24:$A$41,0),MATCH('Disposed Waste by Resin'!H$1,'Resin Fractions'!$A$24:$I$24,0)))*$E89</f>
        <v>82707.721402818221</v>
      </c>
      <c r="I89" s="9">
        <f>(INDEX('Resin Fractions'!$A$24:$I$41,MATCH('Disposed Waste by Resin'!$A89,'Resin Fractions'!$A$24:$A$41,0),MATCH('Disposed Waste by Resin'!I$1,'Resin Fractions'!$A$24:$I$24,0)))*$E89</f>
        <v>146513.74402900873</v>
      </c>
      <c r="J89" s="9">
        <f>(INDEX('Resin Fractions'!$A$24:$I$41,MATCH('Disposed Waste by Resin'!$A89,'Resin Fractions'!$A$24:$A$41,0),MATCH('Disposed Waste by Resin'!J$1,'Resin Fractions'!$A$24:$I$24,0)))*$E89</f>
        <v>6223.523021854704</v>
      </c>
      <c r="K89" s="9">
        <f>(INDEX('Resin Fractions'!$A$24:$I$41,MATCH('Disposed Waste by Resin'!$A89,'Resin Fractions'!$A$24:$A$41,0),MATCH('Disposed Waste by Resin'!K$1,'Resin Fractions'!$A$24:$I$24,0)))*$E89</f>
        <v>18536.127228704383</v>
      </c>
      <c r="L89" s="9">
        <f>(INDEX('Resin Fractions'!$A$24:$I$41,MATCH('Disposed Waste by Resin'!$A89,'Resin Fractions'!$A$24:$A$41,0),MATCH('Disposed Waste by Resin'!L$1,'Resin Fractions'!$A$24:$I$24,0)))*$E89</f>
        <v>28948.95522027948</v>
      </c>
      <c r="M89" s="9">
        <f>(INDEX('Resin Fractions'!$A$24:$I$41,MATCH('Disposed Waste by Resin'!$A89,'Resin Fractions'!$A$24:$A$41,0),MATCH('Disposed Waste by Resin'!M$1,'Resin Fractions'!$A$24:$I$24,0)))*$E89</f>
        <v>374430.18255076371</v>
      </c>
    </row>
    <row r="90" spans="1:13" x14ac:dyDescent="0.2">
      <c r="A90" s="37">
        <v>2019</v>
      </c>
      <c r="B90" s="68" t="s">
        <v>231</v>
      </c>
      <c r="C90" s="68" t="s">
        <v>192</v>
      </c>
      <c r="D90" s="68">
        <v>395345</v>
      </c>
      <c r="E90" s="81">
        <v>255495.8166969147</v>
      </c>
      <c r="F90" s="9">
        <f>(INDEX('Resin Fractions'!$A$24:$I$41,MATCH('Disposed Waste by Resin'!$A90,'Resin Fractions'!$A$24:$A$41,0),MATCH('Disposed Waste by Resin'!F$1,'Resin Fractions'!$A$24:$I$24,0)))*$E90</f>
        <v>2655.6363888194387</v>
      </c>
      <c r="G90" s="9">
        <f>(INDEX('Resin Fractions'!$A$24:$I$41,MATCH('Disposed Waste by Resin'!$A90,'Resin Fractions'!$A$24:$A$41,0),MATCH('Disposed Waste by Resin'!G$1,'Resin Fractions'!$A$24:$I$24,0)))*$E90</f>
        <v>4981.5054238487828</v>
      </c>
      <c r="H90" s="9">
        <f>(INDEX('Resin Fractions'!$A$24:$I$41,MATCH('Disposed Waste by Resin'!$A90,'Resin Fractions'!$A$24:$A$41,0),MATCH('Disposed Waste by Resin'!H$1,'Resin Fractions'!$A$24:$I$24,0)))*$E90</f>
        <v>6903.2767936420996</v>
      </c>
      <c r="I90" s="9">
        <f>(INDEX('Resin Fractions'!$A$24:$I$41,MATCH('Disposed Waste by Resin'!$A90,'Resin Fractions'!$A$24:$A$41,0),MATCH('Disposed Waste by Resin'!I$1,'Resin Fractions'!$A$24:$I$24,0)))*$E90</f>
        <v>12228.905741207021</v>
      </c>
      <c r="J90" s="9">
        <f>(INDEX('Resin Fractions'!$A$24:$I$41,MATCH('Disposed Waste by Resin'!$A90,'Resin Fractions'!$A$24:$A$41,0),MATCH('Disposed Waste by Resin'!J$1,'Resin Fractions'!$A$24:$I$24,0)))*$E90</f>
        <v>519.45213001603736</v>
      </c>
      <c r="K90" s="9">
        <f>(INDEX('Resin Fractions'!$A$24:$I$41,MATCH('Disposed Waste by Resin'!$A90,'Resin Fractions'!$A$24:$A$41,0),MATCH('Disposed Waste by Resin'!K$1,'Resin Fractions'!$A$24:$I$24,0)))*$E90</f>
        <v>1547.1350772523185</v>
      </c>
      <c r="L90" s="9">
        <f>(INDEX('Resin Fractions'!$A$24:$I$41,MATCH('Disposed Waste by Resin'!$A90,'Resin Fractions'!$A$24:$A$41,0),MATCH('Disposed Waste by Resin'!L$1,'Resin Fractions'!$A$24:$I$24,0)))*$E90</f>
        <v>2416.2514379888366</v>
      </c>
      <c r="M90" s="9">
        <f>(INDEX('Resin Fractions'!$A$24:$I$41,MATCH('Disposed Waste by Resin'!$A90,'Resin Fractions'!$A$24:$A$41,0),MATCH('Disposed Waste by Resin'!M$1,'Resin Fractions'!$A$24:$I$24,0)))*$E90</f>
        <v>31252.162992774538</v>
      </c>
    </row>
    <row r="91" spans="1:13" x14ac:dyDescent="0.2">
      <c r="A91" s="37">
        <v>2019</v>
      </c>
      <c r="B91" s="68" t="s">
        <v>232</v>
      </c>
      <c r="C91" s="68" t="s">
        <v>191</v>
      </c>
      <c r="D91" s="68">
        <v>18287</v>
      </c>
      <c r="E91" s="81">
        <v>157.88566243194191</v>
      </c>
      <c r="F91" s="9">
        <f>(INDEX('Resin Fractions'!$A$24:$I$41,MATCH('Disposed Waste by Resin'!$A91,'Resin Fractions'!$A$24:$A$41,0),MATCH('Disposed Waste by Resin'!F$1,'Resin Fractions'!$A$24:$I$24,0)))*$E91</f>
        <v>1.641071528480295</v>
      </c>
      <c r="G91" s="9">
        <f>(INDEX('Resin Fractions'!$A$24:$I$41,MATCH('Disposed Waste by Resin'!$A91,'Resin Fractions'!$A$24:$A$41,0),MATCH('Disposed Waste by Resin'!G$1,'Resin Fractions'!$A$24:$I$24,0)))*$E91</f>
        <v>3.078360710248663</v>
      </c>
      <c r="H91" s="9">
        <f>(INDEX('Resin Fractions'!$A$24:$I$41,MATCH('Disposed Waste by Resin'!$A91,'Resin Fractions'!$A$24:$A$41,0),MATCH('Disposed Waste by Resin'!H$1,'Resin Fractions'!$A$24:$I$24,0)))*$E91</f>
        <v>4.265934540948578</v>
      </c>
      <c r="I91" s="9">
        <f>(INDEX('Resin Fractions'!$A$24:$I$41,MATCH('Disposed Waste by Resin'!$A91,'Resin Fractions'!$A$24:$A$41,0),MATCH('Disposed Waste by Resin'!I$1,'Resin Fractions'!$A$24:$I$24,0)))*$E91</f>
        <v>7.5569491067583634</v>
      </c>
      <c r="J91" s="9">
        <f>(INDEX('Resin Fractions'!$A$24:$I$41,MATCH('Disposed Waste by Resin'!$A91,'Resin Fractions'!$A$24:$A$41,0),MATCH('Disposed Waste by Resin'!J$1,'Resin Fractions'!$A$24:$I$24,0)))*$E91</f>
        <v>0.32099955572484196</v>
      </c>
      <c r="K91" s="9">
        <f>(INDEX('Resin Fractions'!$A$24:$I$41,MATCH('Disposed Waste by Resin'!$A91,'Resin Fractions'!$A$24:$A$41,0),MATCH('Disposed Waste by Resin'!K$1,'Resin Fractions'!$A$24:$I$24,0)))*$E91</f>
        <v>0.95606436810448825</v>
      </c>
      <c r="L91" s="9">
        <f>(INDEX('Resin Fractions'!$A$24:$I$41,MATCH('Disposed Waste by Resin'!$A91,'Resin Fractions'!$A$24:$A$41,0),MATCH('Disposed Waste by Resin'!L$1,'Resin Fractions'!$A$24:$I$24,0)))*$E91</f>
        <v>1.4931417031440049</v>
      </c>
      <c r="M91" s="9">
        <f>(INDEX('Resin Fractions'!$A$24:$I$41,MATCH('Disposed Waste by Resin'!$A91,'Resin Fractions'!$A$24:$A$41,0),MATCH('Disposed Waste by Resin'!M$1,'Resin Fractions'!$A$24:$I$24,0)))*$E91</f>
        <v>19.312521513409237</v>
      </c>
    </row>
    <row r="92" spans="1:13" x14ac:dyDescent="0.2">
      <c r="A92" s="37">
        <v>2019</v>
      </c>
      <c r="B92" s="68" t="s">
        <v>233</v>
      </c>
      <c r="C92" s="68" t="s">
        <v>194</v>
      </c>
      <c r="D92" s="68">
        <v>2419057</v>
      </c>
      <c r="E92" s="81">
        <v>2282784.9546279488</v>
      </c>
      <c r="F92" s="9">
        <f>(INDEX('Resin Fractions'!$A$24:$I$41,MATCH('Disposed Waste by Resin'!$A92,'Resin Fractions'!$A$24:$A$41,0),MATCH('Disposed Waste by Resin'!F$1,'Resin Fractions'!$A$24:$I$24,0)))*$E92</f>
        <v>23727.381808959057</v>
      </c>
      <c r="G92" s="9">
        <f>(INDEX('Resin Fractions'!$A$24:$I$41,MATCH('Disposed Waste by Resin'!$A92,'Resin Fractions'!$A$24:$A$41,0),MATCH('Disposed Waste by Resin'!G$1,'Resin Fractions'!$A$24:$I$24,0)))*$E92</f>
        <v>44508.382876770782</v>
      </c>
      <c r="H92" s="9">
        <f>(INDEX('Resin Fractions'!$A$24:$I$41,MATCH('Disposed Waste by Resin'!$A92,'Resin Fractions'!$A$24:$A$41,0),MATCH('Disposed Waste by Resin'!H$1,'Resin Fractions'!$A$24:$I$24,0)))*$E92</f>
        <v>61678.882284215302</v>
      </c>
      <c r="I92" s="9">
        <f>(INDEX('Resin Fractions'!$A$24:$I$41,MATCH('Disposed Waste by Resin'!$A92,'Resin Fractions'!$A$24:$A$41,0),MATCH('Disposed Waste by Resin'!I$1,'Resin Fractions'!$A$24:$I$24,0)))*$E92</f>
        <v>109261.91433774594</v>
      </c>
      <c r="J92" s="9">
        <f>(INDEX('Resin Fractions'!$A$24:$I$41,MATCH('Disposed Waste by Resin'!$A92,'Resin Fractions'!$A$24:$A$41,0),MATCH('Disposed Waste by Resin'!J$1,'Resin Fractions'!$A$24:$I$24,0)))*$E92</f>
        <v>4641.1621230445398</v>
      </c>
      <c r="K92" s="9">
        <f>(INDEX('Resin Fractions'!$A$24:$I$41,MATCH('Disposed Waste by Resin'!$A92,'Resin Fractions'!$A$24:$A$41,0),MATCH('Disposed Waste by Resin'!K$1,'Resin Fractions'!$A$24:$I$24,0)))*$E92</f>
        <v>13823.227021044962</v>
      </c>
      <c r="L92" s="9">
        <f>(INDEX('Resin Fractions'!$A$24:$I$41,MATCH('Disposed Waste by Resin'!$A92,'Resin Fractions'!$A$24:$A$41,0),MATCH('Disposed Waste by Resin'!L$1,'Resin Fractions'!$A$24:$I$24,0)))*$E92</f>
        <v>21588.543016272681</v>
      </c>
      <c r="M92" s="9">
        <f>(INDEX('Resin Fractions'!$A$24:$I$41,MATCH('Disposed Waste by Resin'!$A92,'Resin Fractions'!$A$24:$A$41,0),MATCH('Disposed Waste by Resin'!M$1,'Resin Fractions'!$A$24:$I$24,0)))*$E92</f>
        <v>279229.49346805329</v>
      </c>
    </row>
    <row r="93" spans="1:13" x14ac:dyDescent="0.2">
      <c r="A93" s="37">
        <v>2019</v>
      </c>
      <c r="B93" s="68" t="s">
        <v>234</v>
      </c>
      <c r="C93" s="68" t="s">
        <v>192</v>
      </c>
      <c r="D93" s="68">
        <v>1538054</v>
      </c>
      <c r="E93" s="81">
        <v>1276081.3248638839</v>
      </c>
      <c r="F93" s="9">
        <f>(INDEX('Resin Fractions'!$A$24:$I$41,MATCH('Disposed Waste by Resin'!$A93,'Resin Fractions'!$A$24:$A$41,0),MATCH('Disposed Waste by Resin'!F$1,'Resin Fractions'!$A$24:$I$24,0)))*$E93</f>
        <v>13263.653570584554</v>
      </c>
      <c r="G93" s="9">
        <f>(INDEX('Resin Fractions'!$A$24:$I$41,MATCH('Disposed Waste by Resin'!$A93,'Resin Fractions'!$A$24:$A$41,0),MATCH('Disposed Waste by Resin'!G$1,'Resin Fractions'!$A$24:$I$24,0)))*$E93</f>
        <v>24880.274453269907</v>
      </c>
      <c r="H93" s="9">
        <f>(INDEX('Resin Fractions'!$A$24:$I$41,MATCH('Disposed Waste by Resin'!$A93,'Resin Fractions'!$A$24:$A$41,0),MATCH('Disposed Waste by Resin'!H$1,'Resin Fractions'!$A$24:$I$24,0)))*$E93</f>
        <v>34478.617734797896</v>
      </c>
      <c r="I93" s="9">
        <f>(INDEX('Resin Fractions'!$A$24:$I$41,MATCH('Disposed Waste by Resin'!$A93,'Resin Fractions'!$A$24:$A$41,0),MATCH('Disposed Waste by Resin'!I$1,'Resin Fractions'!$A$24:$I$24,0)))*$E93</f>
        <v>61077.627186306316</v>
      </c>
      <c r="J93" s="9">
        <f>(INDEX('Resin Fractions'!$A$24:$I$41,MATCH('Disposed Waste by Resin'!$A93,'Resin Fractions'!$A$24:$A$41,0),MATCH('Disposed Waste by Resin'!J$1,'Resin Fractions'!$A$24:$I$24,0)))*$E93</f>
        <v>2594.4188474152656</v>
      </c>
      <c r="K93" s="9">
        <f>(INDEX('Resin Fractions'!$A$24:$I$41,MATCH('Disposed Waste by Resin'!$A93,'Resin Fractions'!$A$24:$A$41,0),MATCH('Disposed Waste by Resin'!K$1,'Resin Fractions'!$A$24:$I$24,0)))*$E93</f>
        <v>7727.2113674782004</v>
      </c>
      <c r="L93" s="9">
        <f>(INDEX('Resin Fractions'!$A$24:$I$41,MATCH('Disposed Waste by Resin'!$A93,'Resin Fractions'!$A$24:$A$41,0),MATCH('Disposed Waste by Resin'!L$1,'Resin Fractions'!$A$24:$I$24,0)))*$E93</f>
        <v>12068.038436224984</v>
      </c>
      <c r="M93" s="9">
        <f>(INDEX('Resin Fractions'!$A$24:$I$41,MATCH('Disposed Waste by Resin'!$A93,'Resin Fractions'!$A$24:$A$41,0),MATCH('Disposed Waste by Resin'!M$1,'Resin Fractions'!$A$24:$I$24,0)))*$E93</f>
        <v>156089.84159607714</v>
      </c>
    </row>
    <row r="94" spans="1:13" x14ac:dyDescent="0.2">
      <c r="A94" s="37">
        <v>2019</v>
      </c>
      <c r="B94" s="68" t="s">
        <v>235</v>
      </c>
      <c r="C94" s="68" t="s">
        <v>193</v>
      </c>
      <c r="D94" s="68">
        <v>61437</v>
      </c>
      <c r="E94" s="81">
        <v>80022.11433756804</v>
      </c>
      <c r="F94" s="9">
        <f>(INDEX('Resin Fractions'!$A$24:$I$41,MATCH('Disposed Waste by Resin'!$A94,'Resin Fractions'!$A$24:$A$41,0),MATCH('Disposed Waste by Resin'!F$1,'Resin Fractions'!$A$24:$I$24,0)))*$E94</f>
        <v>831.75388737267576</v>
      </c>
      <c r="G94" s="9">
        <f>(INDEX('Resin Fractions'!$A$24:$I$41,MATCH('Disposed Waste by Resin'!$A94,'Resin Fractions'!$A$24:$A$41,0),MATCH('Disposed Waste by Resin'!G$1,'Resin Fractions'!$A$24:$I$24,0)))*$E94</f>
        <v>1560.2235752976082</v>
      </c>
      <c r="H94" s="9">
        <f>(INDEX('Resin Fractions'!$A$24:$I$41,MATCH('Disposed Waste by Resin'!$A94,'Resin Fractions'!$A$24:$A$41,0),MATCH('Disposed Waste by Resin'!H$1,'Resin Fractions'!$A$24:$I$24,0)))*$E94</f>
        <v>2162.1285703476606</v>
      </c>
      <c r="I94" s="9">
        <f>(INDEX('Resin Fractions'!$A$24:$I$41,MATCH('Disposed Waste by Resin'!$A94,'Resin Fractions'!$A$24:$A$41,0),MATCH('Disposed Waste by Resin'!I$1,'Resin Fractions'!$A$24:$I$24,0)))*$E94</f>
        <v>3830.1327438447552</v>
      </c>
      <c r="J94" s="9">
        <f>(INDEX('Resin Fractions'!$A$24:$I$41,MATCH('Disposed Waste by Resin'!$A94,'Resin Fractions'!$A$24:$A$41,0),MATCH('Disposed Waste by Resin'!J$1,'Resin Fractions'!$A$24:$I$24,0)))*$E94</f>
        <v>162.69408352132351</v>
      </c>
      <c r="K94" s="9">
        <f>(INDEX('Resin Fractions'!$A$24:$I$41,MATCH('Disposed Waste by Resin'!$A94,'Resin Fractions'!$A$24:$A$41,0),MATCH('Disposed Waste by Resin'!K$1,'Resin Fractions'!$A$24:$I$24,0)))*$E94</f>
        <v>484.56769918238052</v>
      </c>
      <c r="L94" s="9">
        <f>(INDEX('Resin Fractions'!$A$24:$I$41,MATCH('Disposed Waste by Resin'!$A94,'Resin Fractions'!$A$24:$A$41,0),MATCH('Disposed Waste by Resin'!L$1,'Resin Fractions'!$A$24:$I$24,0)))*$E94</f>
        <v>756.77774821817968</v>
      </c>
      <c r="M94" s="9">
        <f>(INDEX('Resin Fractions'!$A$24:$I$41,MATCH('Disposed Waste by Resin'!$A94,'Resin Fractions'!$A$24:$A$41,0),MATCH('Disposed Waste by Resin'!M$1,'Resin Fractions'!$A$24:$I$24,0)))*$E94</f>
        <v>9788.2783077845852</v>
      </c>
    </row>
    <row r="95" spans="1:13" x14ac:dyDescent="0.2">
      <c r="A95" s="37">
        <v>2019</v>
      </c>
      <c r="B95" s="68" t="s">
        <v>236</v>
      </c>
      <c r="C95" s="68" t="s">
        <v>194</v>
      </c>
      <c r="D95" s="68">
        <v>2165876</v>
      </c>
      <c r="E95" s="81">
        <v>1794982.2867513611</v>
      </c>
      <c r="F95" s="9">
        <f>(INDEX('Resin Fractions'!$A$24:$I$41,MATCH('Disposed Waste by Resin'!$A95,'Resin Fractions'!$A$24:$A$41,0),MATCH('Disposed Waste by Resin'!F$1,'Resin Fractions'!$A$24:$I$24,0)))*$E95</f>
        <v>18657.13630700242</v>
      </c>
      <c r="G95" s="9">
        <f>(INDEX('Resin Fractions'!$A$24:$I$41,MATCH('Disposed Waste by Resin'!$A95,'Resin Fractions'!$A$24:$A$41,0),MATCH('Disposed Waste by Resin'!G$1,'Resin Fractions'!$A$24:$I$24,0)))*$E95</f>
        <v>34997.496682192737</v>
      </c>
      <c r="H95" s="9">
        <f>(INDEX('Resin Fractions'!$A$24:$I$41,MATCH('Disposed Waste by Resin'!$A95,'Resin Fractions'!$A$24:$A$41,0),MATCH('Disposed Waste by Resin'!H$1,'Resin Fractions'!$A$24:$I$24,0)))*$E95</f>
        <v>48498.87456211698</v>
      </c>
      <c r="I95" s="9">
        <f>(INDEX('Resin Fractions'!$A$24:$I$41,MATCH('Disposed Waste by Resin'!$A95,'Resin Fractions'!$A$24:$A$41,0),MATCH('Disposed Waste by Resin'!I$1,'Resin Fractions'!$A$24:$I$24,0)))*$E95</f>
        <v>85914.006247146899</v>
      </c>
      <c r="J95" s="9">
        <f>(INDEX('Resin Fractions'!$A$24:$I$41,MATCH('Disposed Waste by Resin'!$A95,'Resin Fractions'!$A$24:$A$41,0),MATCH('Disposed Waste by Resin'!J$1,'Resin Fractions'!$A$24:$I$24,0)))*$E95</f>
        <v>3649.4036741906139</v>
      </c>
      <c r="K95" s="9">
        <f>(INDEX('Resin Fractions'!$A$24:$I$41,MATCH('Disposed Waste by Resin'!$A95,'Resin Fractions'!$A$24:$A$41,0),MATCH('Disposed Waste by Resin'!K$1,'Resin Fractions'!$A$24:$I$24,0)))*$E95</f>
        <v>10869.375846470153</v>
      </c>
      <c r="L95" s="9">
        <f>(INDEX('Resin Fractions'!$A$24:$I$41,MATCH('Disposed Waste by Resin'!$A95,'Resin Fractions'!$A$24:$A$41,0),MATCH('Disposed Waste by Resin'!L$1,'Resin Fractions'!$A$24:$I$24,0)))*$E95</f>
        <v>16975.340683062703</v>
      </c>
      <c r="M95" s="9">
        <f>(INDEX('Resin Fractions'!$A$24:$I$41,MATCH('Disposed Waste by Resin'!$A95,'Resin Fractions'!$A$24:$A$41,0),MATCH('Disposed Waste by Resin'!M$1,'Resin Fractions'!$A$24:$I$24,0)))*$E95</f>
        <v>219561.63400218252</v>
      </c>
    </row>
    <row r="96" spans="1:13" x14ac:dyDescent="0.2">
      <c r="A96" s="37">
        <v>2019</v>
      </c>
      <c r="B96" s="68" t="s">
        <v>237</v>
      </c>
      <c r="C96" s="68" t="s">
        <v>194</v>
      </c>
      <c r="D96" s="68">
        <v>3333319</v>
      </c>
      <c r="E96" s="81">
        <v>2904542.8947368418</v>
      </c>
      <c r="F96" s="9">
        <f>(INDEX('Resin Fractions'!$A$24:$I$41,MATCH('Disposed Waste by Resin'!$A96,'Resin Fractions'!$A$24:$A$41,0),MATCH('Disposed Waste by Resin'!F$1,'Resin Fractions'!$A$24:$I$24,0)))*$E96</f>
        <v>30189.965158217208</v>
      </c>
      <c r="G96" s="9">
        <f>(INDEX('Resin Fractions'!$A$24:$I$41,MATCH('Disposed Waste by Resin'!$A96,'Resin Fractions'!$A$24:$A$41,0),MATCH('Disposed Waste by Resin'!G$1,'Resin Fractions'!$A$24:$I$24,0)))*$E96</f>
        <v>56631.049271139571</v>
      </c>
      <c r="H96" s="9">
        <f>(INDEX('Resin Fractions'!$A$24:$I$41,MATCH('Disposed Waste by Resin'!$A96,'Resin Fractions'!$A$24:$A$41,0),MATCH('Disposed Waste by Resin'!H$1,'Resin Fractions'!$A$24:$I$24,0)))*$E96</f>
        <v>78478.246026080684</v>
      </c>
      <c r="I96" s="9">
        <f>(INDEX('Resin Fractions'!$A$24:$I$41,MATCH('Disposed Waste by Resin'!$A96,'Resin Fractions'!$A$24:$A$41,0),MATCH('Disposed Waste by Resin'!I$1,'Resin Fractions'!$A$24:$I$24,0)))*$E96</f>
        <v>139021.38101605306</v>
      </c>
      <c r="J96" s="9">
        <f>(INDEX('Resin Fractions'!$A$24:$I$41,MATCH('Disposed Waste by Resin'!$A96,'Resin Fractions'!$A$24:$A$41,0),MATCH('Disposed Waste by Resin'!J$1,'Resin Fractions'!$A$24:$I$24,0)))*$E96</f>
        <v>5905.2669155197909</v>
      </c>
      <c r="K96" s="9">
        <f>(INDEX('Resin Fractions'!$A$24:$I$41,MATCH('Disposed Waste by Resin'!$A96,'Resin Fractions'!$A$24:$A$41,0),MATCH('Disposed Waste by Resin'!K$1,'Resin Fractions'!$A$24:$I$24,0)))*$E96</f>
        <v>17588.233944206186</v>
      </c>
      <c r="L96" s="9">
        <f>(INDEX('Resin Fractions'!$A$24:$I$41,MATCH('Disposed Waste by Resin'!$A96,'Resin Fractions'!$A$24:$A$41,0),MATCH('Disposed Waste by Resin'!L$1,'Resin Fractions'!$A$24:$I$24,0)))*$E96</f>
        <v>27468.574776836656</v>
      </c>
      <c r="M96" s="9">
        <f>(INDEX('Resin Fractions'!$A$24:$I$41,MATCH('Disposed Waste by Resin'!$A96,'Resin Fractions'!$A$24:$A$41,0),MATCH('Disposed Waste by Resin'!M$1,'Resin Fractions'!$A$24:$I$24,0)))*$E96</f>
        <v>355282.71710805316</v>
      </c>
    </row>
    <row r="97" spans="1:13" x14ac:dyDescent="0.2">
      <c r="A97" s="37">
        <v>2019</v>
      </c>
      <c r="B97" s="68" t="s">
        <v>238</v>
      </c>
      <c r="C97" s="68" t="s">
        <v>190</v>
      </c>
      <c r="D97" s="68">
        <v>886885</v>
      </c>
      <c r="E97" s="81">
        <v>647014.13793103443</v>
      </c>
      <c r="F97" s="9">
        <f>(INDEX('Resin Fractions'!$A$24:$I$41,MATCH('Disposed Waste by Resin'!$A97,'Resin Fractions'!$A$24:$A$41,0),MATCH('Disposed Waste by Resin'!F$1,'Resin Fractions'!$A$24:$I$24,0)))*$E97</f>
        <v>6725.097541650056</v>
      </c>
      <c r="G97" s="9">
        <f>(INDEX('Resin Fractions'!$A$24:$I$41,MATCH('Disposed Waste by Resin'!$A97,'Resin Fractions'!$A$24:$A$41,0),MATCH('Disposed Waste by Resin'!G$1,'Resin Fractions'!$A$24:$I$24,0)))*$E97</f>
        <v>12615.096713046158</v>
      </c>
      <c r="H97" s="9">
        <f>(INDEX('Resin Fractions'!$A$24:$I$41,MATCH('Disposed Waste by Resin'!$A97,'Resin Fractions'!$A$24:$A$41,0),MATCH('Disposed Waste by Resin'!H$1,'Resin Fractions'!$A$24:$I$24,0)))*$E97</f>
        <v>17481.764442492316</v>
      </c>
      <c r="I97" s="9">
        <f>(INDEX('Resin Fractions'!$A$24:$I$41,MATCH('Disposed Waste by Resin'!$A97,'Resin Fractions'!$A$24:$A$41,0),MATCH('Disposed Waste by Resin'!I$1,'Resin Fractions'!$A$24:$I$24,0)))*$E97</f>
        <v>30968.31489563283</v>
      </c>
      <c r="J97" s="9">
        <f>(INDEX('Resin Fractions'!$A$24:$I$41,MATCH('Disposed Waste by Resin'!$A97,'Resin Fractions'!$A$24:$A$41,0),MATCH('Disposed Waste by Resin'!J$1,'Resin Fractions'!$A$24:$I$24,0)))*$E97</f>
        <v>1315.4535226596711</v>
      </c>
      <c r="K97" s="9">
        <f>(INDEX('Resin Fractions'!$A$24:$I$41,MATCH('Disposed Waste by Resin'!$A97,'Resin Fractions'!$A$24:$A$41,0),MATCH('Disposed Waste by Resin'!K$1,'Resin Fractions'!$A$24:$I$24,0)))*$E97</f>
        <v>3917.9438677806002</v>
      </c>
      <c r="L97" s="9">
        <f>(INDEX('Resin Fractions'!$A$24:$I$41,MATCH('Disposed Waste by Resin'!$A97,'Resin Fractions'!$A$24:$A$41,0),MATCH('Disposed Waste by Resin'!L$1,'Resin Fractions'!$A$24:$I$24,0)))*$E97</f>
        <v>6118.8823417391322</v>
      </c>
      <c r="M97" s="9">
        <f>(INDEX('Resin Fractions'!$A$24:$I$41,MATCH('Disposed Waste by Resin'!$A97,'Resin Fractions'!$A$24:$A$41,0),MATCH('Disposed Waste by Resin'!M$1,'Resin Fractions'!$A$24:$I$24,0)))*$E97</f>
        <v>79142.553325000772</v>
      </c>
    </row>
    <row r="98" spans="1:13" x14ac:dyDescent="0.2">
      <c r="A98" s="37">
        <v>2019</v>
      </c>
      <c r="B98" s="68" t="s">
        <v>239</v>
      </c>
      <c r="C98" s="68" t="s">
        <v>192</v>
      </c>
      <c r="D98" s="68">
        <v>764373</v>
      </c>
      <c r="E98" s="81">
        <v>798767.5045372051</v>
      </c>
      <c r="F98" s="9">
        <f>(INDEX('Resin Fractions'!$A$24:$I$41,MATCH('Disposed Waste by Resin'!$A98,'Resin Fractions'!$A$24:$A$41,0),MATCH('Disposed Waste by Resin'!F$1,'Resin Fractions'!$A$24:$I$24,0)))*$E98</f>
        <v>8302.4296784156049</v>
      </c>
      <c r="G98" s="9">
        <f>(INDEX('Resin Fractions'!$A$24:$I$41,MATCH('Disposed Waste by Resin'!$A98,'Resin Fractions'!$A$24:$A$41,0),MATCH('Disposed Waste by Resin'!G$1,'Resin Fractions'!$A$24:$I$24,0)))*$E98</f>
        <v>15573.893567762256</v>
      </c>
      <c r="H98" s="9">
        <f>(INDEX('Resin Fractions'!$A$24:$I$41,MATCH('Disposed Waste by Resin'!$A98,'Resin Fractions'!$A$24:$A$41,0),MATCH('Disposed Waste by Resin'!H$1,'Resin Fractions'!$A$24:$I$24,0)))*$E98</f>
        <v>21582.009634734208</v>
      </c>
      <c r="I98" s="9">
        <f>(INDEX('Resin Fractions'!$A$24:$I$41,MATCH('Disposed Waste by Resin'!$A98,'Resin Fractions'!$A$24:$A$41,0),MATCH('Disposed Waste by Resin'!I$1,'Resin Fractions'!$A$24:$I$24,0)))*$E98</f>
        <v>38231.751299913121</v>
      </c>
      <c r="J98" s="9">
        <f>(INDEX('Resin Fractions'!$A$24:$I$41,MATCH('Disposed Waste by Resin'!$A98,'Resin Fractions'!$A$24:$A$41,0),MATCH('Disposed Waste by Resin'!J$1,'Resin Fractions'!$A$24:$I$24,0)))*$E98</f>
        <v>1623.9854216934286</v>
      </c>
      <c r="K98" s="9">
        <f>(INDEX('Resin Fractions'!$A$24:$I$41,MATCH('Disposed Waste by Resin'!$A98,'Resin Fractions'!$A$24:$A$41,0),MATCH('Disposed Waste by Resin'!K$1,'Resin Fractions'!$A$24:$I$24,0)))*$E98</f>
        <v>4836.87459472104</v>
      </c>
      <c r="L98" s="9">
        <f>(INDEX('Resin Fractions'!$A$24:$I$41,MATCH('Disposed Waste by Resin'!$A98,'Resin Fractions'!$A$24:$A$41,0),MATCH('Disposed Waste by Resin'!L$1,'Resin Fractions'!$A$24:$I$24,0)))*$E98</f>
        <v>7554.0302632285056</v>
      </c>
      <c r="M98" s="9">
        <f>(INDEX('Resin Fractions'!$A$24:$I$41,MATCH('Disposed Waste by Resin'!$A98,'Resin Fractions'!$A$24:$A$41,0),MATCH('Disposed Waste by Resin'!M$1,'Resin Fractions'!$A$24:$I$24,0)))*$E98</f>
        <v>97704.974460468176</v>
      </c>
    </row>
    <row r="99" spans="1:13" x14ac:dyDescent="0.2">
      <c r="A99" s="37">
        <v>2019</v>
      </c>
      <c r="B99" s="68" t="s">
        <v>240</v>
      </c>
      <c r="C99" s="68" t="s">
        <v>193</v>
      </c>
      <c r="D99" s="68">
        <v>277850</v>
      </c>
      <c r="E99" s="81">
        <v>261735.46279491831</v>
      </c>
      <c r="F99" s="9">
        <f>(INDEX('Resin Fractions'!$A$24:$I$41,MATCH('Disposed Waste by Resin'!$A99,'Resin Fractions'!$A$24:$A$41,0),MATCH('Disposed Waste by Resin'!F$1,'Resin Fractions'!$A$24:$I$24,0)))*$E99</f>
        <v>2720.4915846713152</v>
      </c>
      <c r="G99" s="9">
        <f>(INDEX('Resin Fractions'!$A$24:$I$41,MATCH('Disposed Waste by Resin'!$A99,'Resin Fractions'!$A$24:$A$41,0),MATCH('Disposed Waste by Resin'!G$1,'Resin Fractions'!$A$24:$I$24,0)))*$E99</f>
        <v>5103.1623311200838</v>
      </c>
      <c r="H99" s="9">
        <f>(INDEX('Resin Fractions'!$A$24:$I$41,MATCH('Disposed Waste by Resin'!$A99,'Resin Fractions'!$A$24:$A$41,0),MATCH('Disposed Waste by Resin'!H$1,'Resin Fractions'!$A$24:$I$24,0)))*$E99</f>
        <v>7071.8666541954126</v>
      </c>
      <c r="I99" s="9">
        <f>(INDEX('Resin Fractions'!$A$24:$I$41,MATCH('Disposed Waste by Resin'!$A99,'Resin Fractions'!$A$24:$A$41,0),MATCH('Disposed Waste by Resin'!I$1,'Resin Fractions'!$A$24:$I$24,0)))*$E99</f>
        <v>12527.55659575895</v>
      </c>
      <c r="J99" s="9">
        <f>(INDEX('Resin Fractions'!$A$24:$I$41,MATCH('Disposed Waste by Resin'!$A99,'Resin Fractions'!$A$24:$A$41,0),MATCH('Disposed Waste by Resin'!J$1,'Resin Fractions'!$A$24:$I$24,0)))*$E99</f>
        <v>532.13804205192457</v>
      </c>
      <c r="K99" s="9">
        <f>(INDEX('Resin Fractions'!$A$24:$I$41,MATCH('Disposed Waste by Resin'!$A99,'Resin Fractions'!$A$24:$A$41,0),MATCH('Disposed Waste by Resin'!K$1,'Resin Fractions'!$A$24:$I$24,0)))*$E99</f>
        <v>1584.9187696534884</v>
      </c>
      <c r="L99" s="9">
        <f>(INDEX('Resin Fractions'!$A$24:$I$41,MATCH('Disposed Waste by Resin'!$A99,'Resin Fractions'!$A$24:$A$41,0),MATCH('Disposed Waste by Resin'!L$1,'Resin Fractions'!$A$24:$I$24,0)))*$E99</f>
        <v>2475.2604427222782</v>
      </c>
      <c r="M99" s="9">
        <f>(INDEX('Resin Fractions'!$A$24:$I$41,MATCH('Disposed Waste by Resin'!$A99,'Resin Fractions'!$A$24:$A$41,0),MATCH('Disposed Waste by Resin'!M$1,'Resin Fractions'!$A$24:$I$24,0)))*$E99</f>
        <v>32015.394420173452</v>
      </c>
    </row>
    <row r="100" spans="1:13" x14ac:dyDescent="0.2">
      <c r="A100" s="37">
        <v>2019</v>
      </c>
      <c r="B100" s="68" t="s">
        <v>241</v>
      </c>
      <c r="C100" s="68" t="s">
        <v>190</v>
      </c>
      <c r="D100" s="68">
        <v>771160</v>
      </c>
      <c r="E100" s="81">
        <v>565672.73139745905</v>
      </c>
      <c r="F100" s="9">
        <f>(INDEX('Resin Fractions'!$A$24:$I$41,MATCH('Disposed Waste by Resin'!$A100,'Resin Fractions'!$A$24:$A$41,0),MATCH('Disposed Waste by Resin'!F$1,'Resin Fractions'!$A$24:$I$24,0)))*$E100</f>
        <v>5879.6308647354726</v>
      </c>
      <c r="G100" s="9">
        <f>(INDEX('Resin Fractions'!$A$24:$I$41,MATCH('Disposed Waste by Resin'!$A100,'Resin Fractions'!$A$24:$A$41,0),MATCH('Disposed Waste by Resin'!G$1,'Resin Fractions'!$A$24:$I$24,0)))*$E100</f>
        <v>11029.150363438517</v>
      </c>
      <c r="H100" s="9">
        <f>(INDEX('Resin Fractions'!$A$24:$I$41,MATCH('Disposed Waste by Resin'!$A100,'Resin Fractions'!$A$24:$A$41,0),MATCH('Disposed Waste by Resin'!H$1,'Resin Fractions'!$A$24:$I$24,0)))*$E100</f>
        <v>15283.989733908529</v>
      </c>
      <c r="I100" s="9">
        <f>(INDEX('Resin Fractions'!$A$24:$I$41,MATCH('Disposed Waste by Resin'!$A100,'Resin Fractions'!$A$24:$A$41,0),MATCH('Disposed Waste by Resin'!I$1,'Resin Fractions'!$A$24:$I$24,0)))*$E100</f>
        <v>27075.036304162622</v>
      </c>
      <c r="J100" s="9">
        <f>(INDEX('Resin Fractions'!$A$24:$I$41,MATCH('Disposed Waste by Resin'!$A100,'Resin Fractions'!$A$24:$A$41,0),MATCH('Disposed Waste by Resin'!J$1,'Resin Fractions'!$A$24:$I$24,0)))*$E100</f>
        <v>1150.0771676624802</v>
      </c>
      <c r="K100" s="9">
        <f>(INDEX('Resin Fractions'!$A$24:$I$41,MATCH('Disposed Waste by Resin'!$A100,'Resin Fractions'!$A$24:$A$41,0),MATCH('Disposed Waste by Resin'!K$1,'Resin Fractions'!$A$24:$I$24,0)))*$E100</f>
        <v>3425.3872971561109</v>
      </c>
      <c r="L100" s="9">
        <f>(INDEX('Resin Fractions'!$A$24:$I$41,MATCH('Disposed Waste by Resin'!$A100,'Resin Fractions'!$A$24:$A$41,0),MATCH('Disposed Waste by Resin'!L$1,'Resin Fractions'!$A$24:$I$24,0)))*$E100</f>
        <v>5349.6279052254586</v>
      </c>
      <c r="M100" s="9">
        <f>(INDEX('Resin Fractions'!$A$24:$I$41,MATCH('Disposed Waste by Resin'!$A100,'Resin Fractions'!$A$24:$A$41,0),MATCH('Disposed Waste by Resin'!M$1,'Resin Fractions'!$A$24:$I$24,0)))*$E100</f>
        <v>69192.899636289192</v>
      </c>
    </row>
    <row r="101" spans="1:13" x14ac:dyDescent="0.2">
      <c r="A101" s="37">
        <v>2019</v>
      </c>
      <c r="B101" s="68" t="s">
        <v>242</v>
      </c>
      <c r="C101" s="68" t="s">
        <v>193</v>
      </c>
      <c r="D101" s="68">
        <v>449795</v>
      </c>
      <c r="E101" s="81">
        <v>394803.91107078042</v>
      </c>
      <c r="F101" s="9">
        <f>(INDEX('Resin Fractions'!$A$24:$I$41,MATCH('Disposed Waste by Resin'!$A101,'Resin Fractions'!$A$24:$A$41,0),MATCH('Disposed Waste by Resin'!F$1,'Resin Fractions'!$A$24:$I$24,0)))*$E101</f>
        <v>4103.6117390976406</v>
      </c>
      <c r="G101" s="9">
        <f>(INDEX('Resin Fractions'!$A$24:$I$41,MATCH('Disposed Waste by Resin'!$A101,'Resin Fractions'!$A$24:$A$41,0),MATCH('Disposed Waste by Resin'!G$1,'Resin Fractions'!$A$24:$I$24,0)))*$E101</f>
        <v>7697.6517650339856</v>
      </c>
      <c r="H101" s="9">
        <f>(INDEX('Resin Fractions'!$A$24:$I$41,MATCH('Disposed Waste by Resin'!$A101,'Resin Fractions'!$A$24:$A$41,0),MATCH('Disposed Waste by Resin'!H$1,'Resin Fractions'!$A$24:$I$24,0)))*$E101</f>
        <v>10667.261454879896</v>
      </c>
      <c r="I101" s="9">
        <f>(INDEX('Resin Fractions'!$A$24:$I$41,MATCH('Disposed Waste by Resin'!$A101,'Resin Fractions'!$A$24:$A$41,0),MATCH('Disposed Waste by Resin'!I$1,'Resin Fractions'!$A$24:$I$24,0)))*$E101</f>
        <v>18896.668748481919</v>
      </c>
      <c r="J101" s="9">
        <f>(INDEX('Resin Fractions'!$A$24:$I$41,MATCH('Disposed Waste by Resin'!$A101,'Resin Fractions'!$A$24:$A$41,0),MATCH('Disposed Waste by Resin'!J$1,'Resin Fractions'!$A$24:$I$24,0)))*$E101</f>
        <v>802.68137144358809</v>
      </c>
      <c r="K101" s="9">
        <f>(INDEX('Resin Fractions'!$A$24:$I$41,MATCH('Disposed Waste by Resin'!$A101,'Resin Fractions'!$A$24:$A$41,0),MATCH('Disposed Waste by Resin'!K$1,'Resin Fractions'!$A$24:$I$24,0)))*$E101</f>
        <v>2390.7044246387668</v>
      </c>
      <c r="L101" s="9">
        <f>(INDEX('Resin Fractions'!$A$24:$I$41,MATCH('Disposed Waste by Resin'!$A101,'Resin Fractions'!$A$24:$A$41,0),MATCH('Disposed Waste by Resin'!L$1,'Resin Fractions'!$A$24:$I$24,0)))*$E101</f>
        <v>3733.7030804696915</v>
      </c>
      <c r="M101" s="9">
        <f>(INDEX('Resin Fractions'!$A$24:$I$41,MATCH('Disposed Waste by Resin'!$A101,'Resin Fractions'!$A$24:$A$41,0),MATCH('Disposed Waste by Resin'!M$1,'Resin Fractions'!$A$24:$I$24,0)))*$E101</f>
        <v>48292.28258404549</v>
      </c>
    </row>
    <row r="102" spans="1:13" x14ac:dyDescent="0.2">
      <c r="A102" s="37">
        <v>2019</v>
      </c>
      <c r="B102" s="68" t="s">
        <v>243</v>
      </c>
      <c r="C102" s="68" t="s">
        <v>190</v>
      </c>
      <c r="D102" s="68">
        <v>1944733</v>
      </c>
      <c r="E102" s="81">
        <v>1317806.197822141</v>
      </c>
      <c r="F102" s="9">
        <f>(INDEX('Resin Fractions'!$A$24:$I$41,MATCH('Disposed Waste by Resin'!$A102,'Resin Fractions'!$A$24:$A$41,0),MATCH('Disposed Waste by Resin'!F$1,'Resin Fractions'!$A$24:$I$24,0)))*$E102</f>
        <v>13697.34400191659</v>
      </c>
      <c r="G102" s="9">
        <f>(INDEX('Resin Fractions'!$A$24:$I$41,MATCH('Disposed Waste by Resin'!$A102,'Resin Fractions'!$A$24:$A$41,0),MATCH('Disposed Waste by Resin'!G$1,'Resin Fractions'!$A$24:$I$24,0)))*$E102</f>
        <v>25693.801201527891</v>
      </c>
      <c r="H102" s="9">
        <f>(INDEX('Resin Fractions'!$A$24:$I$41,MATCH('Disposed Waste by Resin'!$A102,'Resin Fractions'!$A$24:$A$41,0),MATCH('Disposed Waste by Resin'!H$1,'Resin Fractions'!$A$24:$I$24,0)))*$E102</f>
        <v>35605.987845722608</v>
      </c>
      <c r="I102" s="9">
        <f>(INDEX('Resin Fractions'!$A$24:$I$41,MATCH('Disposed Waste by Resin'!$A102,'Resin Fractions'!$A$24:$A$41,0),MATCH('Disposed Waste by Resin'!I$1,'Resin Fractions'!$A$24:$I$24,0)))*$E102</f>
        <v>63074.722657640996</v>
      </c>
      <c r="J102" s="9">
        <f>(INDEX('Resin Fractions'!$A$24:$I$41,MATCH('Disposed Waste by Resin'!$A102,'Resin Fractions'!$A$24:$A$41,0),MATCH('Disposed Waste by Resin'!J$1,'Resin Fractions'!$A$24:$I$24,0)))*$E102</f>
        <v>2679.2502721055821</v>
      </c>
      <c r="K102" s="9">
        <f>(INDEX('Resin Fractions'!$A$24:$I$41,MATCH('Disposed Waste by Resin'!$A102,'Resin Fractions'!$A$24:$A$41,0),MATCH('Disposed Waste by Resin'!K$1,'Resin Fractions'!$A$24:$I$24,0)))*$E102</f>
        <v>7979.8730954946495</v>
      </c>
      <c r="L102" s="9">
        <f>(INDEX('Resin Fractions'!$A$24:$I$41,MATCH('Disposed Waste by Resin'!$A102,'Resin Fractions'!$A$24:$A$41,0),MATCH('Disposed Waste by Resin'!L$1,'Resin Fractions'!$A$24:$I$24,0)))*$E102</f>
        <v>12462.635050716275</v>
      </c>
      <c r="M102" s="9">
        <f>(INDEX('Resin Fractions'!$A$24:$I$41,MATCH('Disposed Waste by Resin'!$A102,'Resin Fractions'!$A$24:$A$41,0),MATCH('Disposed Waste by Resin'!M$1,'Resin Fractions'!$A$24:$I$24,0)))*$E102</f>
        <v>161193.61412512459</v>
      </c>
    </row>
    <row r="103" spans="1:13" x14ac:dyDescent="0.2">
      <c r="A103" s="37">
        <v>2019</v>
      </c>
      <c r="B103" s="68" t="s">
        <v>244</v>
      </c>
      <c r="C103" s="68" t="s">
        <v>193</v>
      </c>
      <c r="D103" s="68">
        <v>271822</v>
      </c>
      <c r="E103" s="81">
        <v>212984.27404718689</v>
      </c>
      <c r="F103" s="9">
        <f>(INDEX('Resin Fractions'!$A$24:$I$41,MATCH('Disposed Waste by Resin'!$A103,'Resin Fractions'!$A$24:$A$41,0),MATCH('Disposed Waste by Resin'!F$1,'Resin Fractions'!$A$24:$I$24,0)))*$E103</f>
        <v>2213.7692730874023</v>
      </c>
      <c r="G103" s="9">
        <f>(INDEX('Resin Fractions'!$A$24:$I$41,MATCH('Disposed Waste by Resin'!$A103,'Resin Fractions'!$A$24:$A$41,0),MATCH('Disposed Waste by Resin'!G$1,'Resin Fractions'!$A$24:$I$24,0)))*$E103</f>
        <v>4152.6406579844761</v>
      </c>
      <c r="H103" s="9">
        <f>(INDEX('Resin Fractions'!$A$24:$I$41,MATCH('Disposed Waste by Resin'!$A103,'Resin Fractions'!$A$24:$A$41,0),MATCH('Disposed Waste by Resin'!H$1,'Resin Fractions'!$A$24:$I$24,0)))*$E103</f>
        <v>5754.6515455664185</v>
      </c>
      <c r="I103" s="9">
        <f>(INDEX('Resin Fractions'!$A$24:$I$41,MATCH('Disposed Waste by Resin'!$A103,'Resin Fractions'!$A$24:$A$41,0),MATCH('Disposed Waste by Resin'!I$1,'Resin Fractions'!$A$24:$I$24,0)))*$E103</f>
        <v>10194.157561382512</v>
      </c>
      <c r="J103" s="9">
        <f>(INDEX('Resin Fractions'!$A$24:$I$41,MATCH('Disposed Waste by Resin'!$A103,'Resin Fractions'!$A$24:$A$41,0),MATCH('Disposed Waste by Resin'!J$1,'Resin Fractions'!$A$24:$I$24,0)))*$E103</f>
        <v>433.02131613752823</v>
      </c>
      <c r="K103" s="9">
        <f>(INDEX('Resin Fractions'!$A$24:$I$41,MATCH('Disposed Waste by Resin'!$A103,'Resin Fractions'!$A$24:$A$41,0),MATCH('Disposed Waste by Resin'!K$1,'Resin Fractions'!$A$24:$I$24,0)))*$E103</f>
        <v>1289.7097320087064</v>
      </c>
      <c r="L103" s="9">
        <f>(INDEX('Resin Fractions'!$A$24:$I$41,MATCH('Disposed Waste by Resin'!$A103,'Resin Fractions'!$A$24:$A$41,0),MATCH('Disposed Waste by Resin'!L$1,'Resin Fractions'!$A$24:$I$24,0)))*$E103</f>
        <v>2014.2152035545962</v>
      </c>
      <c r="M103" s="9">
        <f>(INDEX('Resin Fractions'!$A$24:$I$41,MATCH('Disposed Waste by Resin'!$A103,'Resin Fractions'!$A$24:$A$41,0),MATCH('Disposed Waste by Resin'!M$1,'Resin Fractions'!$A$24:$I$24,0)))*$E103</f>
        <v>26052.165289721641</v>
      </c>
    </row>
    <row r="104" spans="1:13" x14ac:dyDescent="0.2">
      <c r="A104" s="37">
        <v>2019</v>
      </c>
      <c r="B104" s="68" t="s">
        <v>245</v>
      </c>
      <c r="C104" s="68" t="s">
        <v>192</v>
      </c>
      <c r="D104" s="68">
        <v>177633</v>
      </c>
      <c r="E104" s="81">
        <v>181633.45735027219</v>
      </c>
      <c r="F104" s="9">
        <f>(INDEX('Resin Fractions'!$A$24:$I$41,MATCH('Disposed Waste by Resin'!$A104,'Resin Fractions'!$A$24:$A$41,0),MATCH('Disposed Waste by Resin'!F$1,'Resin Fractions'!$A$24:$I$24,0)))*$E104</f>
        <v>1887.9073051073212</v>
      </c>
      <c r="G104" s="9">
        <f>(INDEX('Resin Fractions'!$A$24:$I$41,MATCH('Disposed Waste by Resin'!$A104,'Resin Fractions'!$A$24:$A$41,0),MATCH('Disposed Waste by Resin'!G$1,'Resin Fractions'!$A$24:$I$24,0)))*$E104</f>
        <v>3541.381086548779</v>
      </c>
      <c r="H104" s="9">
        <f>(INDEX('Resin Fractions'!$A$24:$I$41,MATCH('Disposed Waste by Resin'!$A104,'Resin Fractions'!$A$24:$A$41,0),MATCH('Disposed Waste by Resin'!H$1,'Resin Fractions'!$A$24:$I$24,0)))*$E104</f>
        <v>4907.5794949806605</v>
      </c>
      <c r="I104" s="9">
        <f>(INDEX('Resin Fractions'!$A$24:$I$41,MATCH('Disposed Waste by Resin'!$A104,'Resin Fractions'!$A$24:$A$41,0),MATCH('Disposed Waste by Resin'!I$1,'Resin Fractions'!$A$24:$I$24,0)))*$E104</f>
        <v>8693.5999896269404</v>
      </c>
      <c r="J104" s="9">
        <f>(INDEX('Resin Fractions'!$A$24:$I$41,MATCH('Disposed Waste by Resin'!$A104,'Resin Fractions'!$A$24:$A$41,0),MATCH('Disposed Waste by Resin'!J$1,'Resin Fractions'!$A$24:$I$24,0)))*$E104</f>
        <v>369.28153079977733</v>
      </c>
      <c r="K104" s="9">
        <f>(INDEX('Resin Fractions'!$A$24:$I$41,MATCH('Disposed Waste by Resin'!$A104,'Resin Fractions'!$A$24:$A$41,0),MATCH('Disposed Waste by Resin'!K$1,'Resin Fractions'!$A$24:$I$24,0)))*$E104</f>
        <v>1099.8672960762119</v>
      </c>
      <c r="L104" s="9">
        <f>(INDEX('Resin Fractions'!$A$24:$I$41,MATCH('Disposed Waste by Resin'!$A104,'Resin Fractions'!$A$24:$A$41,0),MATCH('Disposed Waste by Resin'!L$1,'Resin Fractions'!$A$24:$I$24,0)))*$E104</f>
        <v>1717.7271557056338</v>
      </c>
      <c r="M104" s="9">
        <f>(INDEX('Resin Fractions'!$A$24:$I$41,MATCH('Disposed Waste by Resin'!$A104,'Resin Fractions'!$A$24:$A$41,0),MATCH('Disposed Waste by Resin'!M$1,'Resin Fractions'!$A$24:$I$24,0)))*$E104</f>
        <v>22217.343858845325</v>
      </c>
    </row>
    <row r="105" spans="1:13" x14ac:dyDescent="0.2">
      <c r="A105" s="37">
        <v>2019</v>
      </c>
      <c r="B105" s="68" t="s">
        <v>246</v>
      </c>
      <c r="C105" s="68" t="s">
        <v>191</v>
      </c>
      <c r="D105" s="68">
        <v>3209</v>
      </c>
      <c r="E105" s="81">
        <v>13.920145190562611</v>
      </c>
      <c r="F105" s="9">
        <f>(INDEX('Resin Fractions'!$A$24:$I$41,MATCH('Disposed Waste by Resin'!$A105,'Resin Fractions'!$A$24:$A$41,0),MATCH('Disposed Waste by Resin'!F$1,'Resin Fractions'!$A$24:$I$24,0)))*$E105</f>
        <v>0.14468669030914261</v>
      </c>
      <c r="G105" s="9">
        <f>(INDEX('Resin Fractions'!$A$24:$I$41,MATCH('Disposed Waste by Resin'!$A105,'Resin Fractions'!$A$24:$A$41,0),MATCH('Disposed Waste by Resin'!G$1,'Resin Fractions'!$A$24:$I$24,0)))*$E105</f>
        <v>0.27140670897876018</v>
      </c>
      <c r="H105" s="9">
        <f>(INDEX('Resin Fractions'!$A$24:$I$41,MATCH('Disposed Waste by Resin'!$A105,'Resin Fractions'!$A$24:$A$41,0),MATCH('Disposed Waste by Resin'!H$1,'Resin Fractions'!$A$24:$I$24,0)))*$E105</f>
        <v>0.3761103273645105</v>
      </c>
      <c r="I105" s="9">
        <f>(INDEX('Resin Fractions'!$A$24:$I$41,MATCH('Disposed Waste by Resin'!$A105,'Resin Fractions'!$A$24:$A$41,0),MATCH('Disposed Waste by Resin'!I$1,'Resin Fractions'!$A$24:$I$24,0)))*$E105</f>
        <v>0.6662658733126805</v>
      </c>
      <c r="J105" s="9">
        <f>(INDEX('Resin Fractions'!$A$24:$I$41,MATCH('Disposed Waste by Resin'!$A105,'Resin Fractions'!$A$24:$A$41,0),MATCH('Disposed Waste by Resin'!J$1,'Resin Fractions'!$A$24:$I$24,0)))*$E105</f>
        <v>2.8301242512897725E-2</v>
      </c>
      <c r="K105" s="9">
        <f>(INDEX('Resin Fractions'!$A$24:$I$41,MATCH('Disposed Waste by Resin'!$A105,'Resin Fractions'!$A$24:$A$41,0),MATCH('Disposed Waste by Resin'!K$1,'Resin Fractions'!$A$24:$I$24,0)))*$E105</f>
        <v>8.429235822014397E-2</v>
      </c>
      <c r="L105" s="9">
        <f>(INDEX('Resin Fractions'!$A$24:$I$41,MATCH('Disposed Waste by Resin'!$A105,'Resin Fractions'!$A$24:$A$41,0),MATCH('Disposed Waste by Resin'!L$1,'Resin Fractions'!$A$24:$I$24,0)))*$E105</f>
        <v>0.1316443113180587</v>
      </c>
      <c r="M105" s="9">
        <f>(INDEX('Resin Fractions'!$A$24:$I$41,MATCH('Disposed Waste by Resin'!$A105,'Resin Fractions'!$A$24:$A$41,0),MATCH('Disposed Waste by Resin'!M$1,'Resin Fractions'!$A$24:$I$24,0)))*$E105</f>
        <v>1.7027075120161943</v>
      </c>
    </row>
    <row r="106" spans="1:13" x14ac:dyDescent="0.2">
      <c r="A106" s="37">
        <v>2019</v>
      </c>
      <c r="B106" s="68" t="s">
        <v>247</v>
      </c>
      <c r="C106" s="68" t="s">
        <v>191</v>
      </c>
      <c r="D106" s="68">
        <v>44589</v>
      </c>
      <c r="E106" s="81">
        <v>863.64791288566232</v>
      </c>
      <c r="F106" s="9">
        <f>(INDEX('Resin Fractions'!$A$24:$I$41,MATCH('Disposed Waste by Resin'!$A106,'Resin Fractions'!$A$24:$A$41,0),MATCH('Disposed Waste by Resin'!F$1,'Resin Fractions'!$A$24:$I$24,0)))*$E106</f>
        <v>8.9767999110054362</v>
      </c>
      <c r="G106" s="9">
        <f>(INDEX('Resin Fractions'!$A$24:$I$41,MATCH('Disposed Waste by Resin'!$A106,'Resin Fractions'!$A$24:$A$41,0),MATCH('Disposed Waste by Resin'!G$1,'Resin Fractions'!$A$24:$I$24,0)))*$E106</f>
        <v>16.838893168412337</v>
      </c>
      <c r="H106" s="9">
        <f>(INDEX('Resin Fractions'!$A$24:$I$41,MATCH('Disposed Waste by Resin'!$A106,'Resin Fractions'!$A$24:$A$41,0),MATCH('Disposed Waste by Resin'!H$1,'Resin Fractions'!$A$24:$I$24,0)))*$E106</f>
        <v>23.335022357620549</v>
      </c>
      <c r="I106" s="9">
        <f>(INDEX('Resin Fractions'!$A$24:$I$41,MATCH('Disposed Waste by Resin'!$A106,'Resin Fractions'!$A$24:$A$41,0),MATCH('Disposed Waste by Resin'!I$1,'Resin Fractions'!$A$24:$I$24,0)))*$E106</f>
        <v>41.337150082569138</v>
      </c>
      <c r="J106" s="9">
        <f>(INDEX('Resin Fractions'!$A$24:$I$41,MATCH('Disposed Waste by Resin'!$A106,'Resin Fractions'!$A$24:$A$41,0),MATCH('Disposed Waste by Resin'!J$1,'Resin Fractions'!$A$24:$I$24,0)))*$E106</f>
        <v>1.7558946903015178</v>
      </c>
      <c r="K106" s="9">
        <f>(INDEX('Resin Fractions'!$A$24:$I$41,MATCH('Disposed Waste by Resin'!$A106,'Resin Fractions'!$A$24:$A$41,0),MATCH('Disposed Waste by Resin'!K$1,'Resin Fractions'!$A$24:$I$24,0)))*$E106</f>
        <v>5.2297528691290625</v>
      </c>
      <c r="L106" s="9">
        <f>(INDEX('Resin Fractions'!$A$24:$I$41,MATCH('Disposed Waste by Resin'!$A106,'Resin Fractions'!$A$24:$A$41,0),MATCH('Disposed Waste by Resin'!L$1,'Resin Fractions'!$A$24:$I$24,0)))*$E106</f>
        <v>8.1676112681779145</v>
      </c>
      <c r="M106" s="9">
        <f>(INDEX('Resin Fractions'!$A$24:$I$41,MATCH('Disposed Waste by Resin'!$A106,'Resin Fractions'!$A$24:$A$41,0),MATCH('Disposed Waste by Resin'!M$1,'Resin Fractions'!$A$24:$I$24,0)))*$E106</f>
        <v>105.64112434721596</v>
      </c>
    </row>
    <row r="107" spans="1:13" x14ac:dyDescent="0.2">
      <c r="A107" s="37">
        <v>2019</v>
      </c>
      <c r="B107" s="68" t="s">
        <v>248</v>
      </c>
      <c r="C107" s="68" t="s">
        <v>190</v>
      </c>
      <c r="D107" s="68">
        <v>438205</v>
      </c>
      <c r="E107" s="81">
        <v>397053.63883847551</v>
      </c>
      <c r="F107" s="9">
        <f>(INDEX('Resin Fractions'!$A$24:$I$41,MATCH('Disposed Waste by Resin'!$A107,'Resin Fractions'!$A$24:$A$41,0),MATCH('Disposed Waste by Resin'!F$1,'Resin Fractions'!$A$24:$I$24,0)))*$E107</f>
        <v>4126.9955228404324</v>
      </c>
      <c r="G107" s="9">
        <f>(INDEX('Resin Fractions'!$A$24:$I$41,MATCH('Disposed Waste by Resin'!$A107,'Resin Fractions'!$A$24:$A$41,0),MATCH('Disposed Waste by Resin'!G$1,'Resin Fractions'!$A$24:$I$24,0)))*$E107</f>
        <v>7741.5156185476844</v>
      </c>
      <c r="H107" s="9">
        <f>(INDEX('Resin Fractions'!$A$24:$I$41,MATCH('Disposed Waste by Resin'!$A107,'Resin Fractions'!$A$24:$A$41,0),MATCH('Disposed Waste by Resin'!H$1,'Resin Fractions'!$A$24:$I$24,0)))*$E107</f>
        <v>10728.047160460215</v>
      </c>
      <c r="I107" s="9">
        <f>(INDEX('Resin Fractions'!$A$24:$I$41,MATCH('Disposed Waste by Resin'!$A107,'Resin Fractions'!$A$24:$A$41,0),MATCH('Disposed Waste by Resin'!I$1,'Resin Fractions'!$A$24:$I$24,0)))*$E107</f>
        <v>19004.348432518218</v>
      </c>
      <c r="J107" s="9">
        <f>(INDEX('Resin Fractions'!$A$24:$I$41,MATCH('Disposed Waste by Resin'!$A107,'Resin Fractions'!$A$24:$A$41,0),MATCH('Disposed Waste by Resin'!J$1,'Resin Fractions'!$A$24:$I$24,0)))*$E107</f>
        <v>807.25532453602455</v>
      </c>
      <c r="K107" s="9">
        <f>(INDEX('Resin Fractions'!$A$24:$I$41,MATCH('Disposed Waste by Resin'!$A107,'Resin Fractions'!$A$24:$A$41,0),MATCH('Disposed Waste by Resin'!K$1,'Resin Fractions'!$A$24:$I$24,0)))*$E107</f>
        <v>2404.3274764314256</v>
      </c>
      <c r="L107" s="9">
        <f>(INDEX('Resin Fractions'!$A$24:$I$41,MATCH('Disposed Waste by Resin'!$A107,'Resin Fractions'!$A$24:$A$41,0),MATCH('Disposed Waste by Resin'!L$1,'Resin Fractions'!$A$24:$I$24,0)))*$E107</f>
        <v>3754.9789981111339</v>
      </c>
      <c r="M107" s="9">
        <f>(INDEX('Resin Fractions'!$A$24:$I$41,MATCH('Disposed Waste by Resin'!$A107,'Resin Fractions'!$A$24:$A$41,0),MATCH('Disposed Waste by Resin'!M$1,'Resin Fractions'!$A$24:$I$24,0)))*$E107</f>
        <v>48567.468533445135</v>
      </c>
    </row>
    <row r="108" spans="1:13" x14ac:dyDescent="0.2">
      <c r="A108" s="37">
        <v>2019</v>
      </c>
      <c r="B108" s="68" t="s">
        <v>249</v>
      </c>
      <c r="C108" s="68" t="s">
        <v>190</v>
      </c>
      <c r="D108" s="68">
        <v>495919</v>
      </c>
      <c r="E108" s="81">
        <v>429075.32667876588</v>
      </c>
      <c r="F108" s="9">
        <f>(INDEX('Resin Fractions'!$A$24:$I$41,MATCH('Disposed Waste by Resin'!$A108,'Resin Fractions'!$A$24:$A$41,0),MATCH('Disposed Waste by Resin'!F$1,'Resin Fractions'!$A$24:$I$24,0)))*$E108</f>
        <v>4459.8305592785018</v>
      </c>
      <c r="G108" s="9">
        <f>(INDEX('Resin Fractions'!$A$24:$I$41,MATCH('Disposed Waste by Resin'!$A108,'Resin Fractions'!$A$24:$A$41,0),MATCH('Disposed Waste by Resin'!G$1,'Resin Fractions'!$A$24:$I$24,0)))*$E108</f>
        <v>8365.8554363945932</v>
      </c>
      <c r="H108" s="9">
        <f>(INDEX('Resin Fractions'!$A$24:$I$41,MATCH('Disposed Waste by Resin'!$A108,'Resin Fractions'!$A$24:$A$41,0),MATCH('Disposed Waste by Resin'!H$1,'Resin Fractions'!$A$24:$I$24,0)))*$E108</f>
        <v>11593.245571216807</v>
      </c>
      <c r="I108" s="9">
        <f>(INDEX('Resin Fractions'!$A$24:$I$41,MATCH('Disposed Waste by Resin'!$A108,'Resin Fractions'!$A$24:$A$41,0),MATCH('Disposed Waste by Resin'!I$1,'Resin Fractions'!$A$24:$I$24,0)))*$E108</f>
        <v>20537.016197242501</v>
      </c>
      <c r="J108" s="9">
        <f>(INDEX('Resin Fractions'!$A$24:$I$41,MATCH('Disposed Waste by Resin'!$A108,'Resin Fractions'!$A$24:$A$41,0),MATCH('Disposed Waste by Resin'!J$1,'Resin Fractions'!$A$24:$I$24,0)))*$E108</f>
        <v>872.35906740896348</v>
      </c>
      <c r="K108" s="9">
        <f>(INDEX('Resin Fractions'!$A$24:$I$41,MATCH('Disposed Waste by Resin'!$A108,'Resin Fractions'!$A$24:$A$41,0),MATCH('Disposed Waste by Resin'!K$1,'Resin Fractions'!$A$24:$I$24,0)))*$E108</f>
        <v>2598.2323204755335</v>
      </c>
      <c r="L108" s="9">
        <f>(INDEX('Resin Fractions'!$A$24:$I$41,MATCH('Disposed Waste by Resin'!$A108,'Resin Fractions'!$A$24:$A$41,0),MATCH('Disposed Waste by Resin'!L$1,'Resin Fractions'!$A$24:$I$24,0)))*$E108</f>
        <v>4057.8115465700989</v>
      </c>
      <c r="M108" s="9">
        <f>(INDEX('Resin Fractions'!$A$24:$I$41,MATCH('Disposed Waste by Resin'!$A108,'Resin Fractions'!$A$24:$A$41,0),MATCH('Disposed Waste by Resin'!M$1,'Resin Fractions'!$A$24:$I$24,0)))*$E108</f>
        <v>52484.350698587004</v>
      </c>
    </row>
    <row r="109" spans="1:13" x14ac:dyDescent="0.2">
      <c r="A109" s="37">
        <v>2019</v>
      </c>
      <c r="B109" s="68" t="s">
        <v>250</v>
      </c>
      <c r="C109" s="68" t="s">
        <v>192</v>
      </c>
      <c r="D109" s="68">
        <v>553131</v>
      </c>
      <c r="E109" s="81">
        <v>331741.54264972772</v>
      </c>
      <c r="F109" s="9">
        <f>(INDEX('Resin Fractions'!$A$24:$I$41,MATCH('Disposed Waste by Resin'!$A109,'Resin Fractions'!$A$24:$A$41,0),MATCH('Disposed Waste by Resin'!F$1,'Resin Fractions'!$A$24:$I$24,0)))*$E109</f>
        <v>3448.1383050932404</v>
      </c>
      <c r="G109" s="9">
        <f>(INDEX('Resin Fractions'!$A$24:$I$41,MATCH('Disposed Waste by Resin'!$A109,'Resin Fractions'!$A$24:$A$41,0),MATCH('Disposed Waste by Resin'!G$1,'Resin Fractions'!$A$24:$I$24,0)))*$E109</f>
        <v>6468.0992252251499</v>
      </c>
      <c r="H109" s="9">
        <f>(INDEX('Resin Fractions'!$A$24:$I$41,MATCH('Disposed Waste by Resin'!$A109,'Resin Fractions'!$A$24:$A$41,0),MATCH('Disposed Waste by Resin'!H$1,'Resin Fractions'!$A$24:$I$24,0)))*$E109</f>
        <v>8963.3706041362002</v>
      </c>
      <c r="I109" s="9">
        <f>(INDEX('Resin Fractions'!$A$24:$I$41,MATCH('Disposed Waste by Resin'!$A109,'Resin Fractions'!$A$24:$A$41,0),MATCH('Disposed Waste by Resin'!I$1,'Resin Fractions'!$A$24:$I$24,0)))*$E109</f>
        <v>15878.287589806627</v>
      </c>
      <c r="J109" s="9">
        <f>(INDEX('Resin Fractions'!$A$24:$I$41,MATCH('Disposed Waste by Resin'!$A109,'Resin Fractions'!$A$24:$A$41,0),MATCH('Disposed Waste by Resin'!J$1,'Resin Fractions'!$A$24:$I$24,0)))*$E109</f>
        <v>674.46838532244396</v>
      </c>
      <c r="K109" s="9">
        <f>(INDEX('Resin Fractions'!$A$24:$I$41,MATCH('Disposed Waste by Resin'!$A109,'Resin Fractions'!$A$24:$A$41,0),MATCH('Disposed Waste by Resin'!K$1,'Resin Fractions'!$A$24:$I$24,0)))*$E109</f>
        <v>2008.8351498296279</v>
      </c>
      <c r="L109" s="9">
        <f>(INDEX('Resin Fractions'!$A$24:$I$41,MATCH('Disposed Waste by Resin'!$A109,'Resin Fractions'!$A$24:$A$41,0),MATCH('Disposed Waste by Resin'!L$1,'Resin Fractions'!$A$24:$I$24,0)))*$E109</f>
        <v>3137.3154747927392</v>
      </c>
      <c r="M109" s="9">
        <f>(INDEX('Resin Fractions'!$A$24:$I$41,MATCH('Disposed Waste by Resin'!$A109,'Resin Fractions'!$A$24:$A$41,0),MATCH('Disposed Waste by Resin'!M$1,'Resin Fractions'!$A$24:$I$24,0)))*$E109</f>
        <v>40578.51473420603</v>
      </c>
    </row>
    <row r="110" spans="1:13" x14ac:dyDescent="0.2">
      <c r="A110" s="37">
        <v>2019</v>
      </c>
      <c r="B110" s="68" t="s">
        <v>251</v>
      </c>
      <c r="C110" s="68" t="s">
        <v>192</v>
      </c>
      <c r="D110" s="68">
        <v>64538</v>
      </c>
      <c r="E110" s="81">
        <v>60143.774954627937</v>
      </c>
      <c r="F110" s="9">
        <f>(INDEX('Resin Fractions'!$A$24:$I$41,MATCH('Disposed Waste by Resin'!$A110,'Resin Fractions'!$A$24:$A$41,0),MATCH('Disposed Waste by Resin'!F$1,'Resin Fractions'!$A$24:$I$24,0)))*$E110</f>
        <v>625.13742649629012</v>
      </c>
      <c r="G110" s="9">
        <f>(INDEX('Resin Fractions'!$A$24:$I$41,MATCH('Disposed Waste by Resin'!$A110,'Resin Fractions'!$A$24:$A$41,0),MATCH('Disposed Waste by Resin'!G$1,'Resin Fractions'!$A$24:$I$24,0)))*$E110</f>
        <v>1172.6475408504707</v>
      </c>
      <c r="H110" s="9">
        <f>(INDEX('Resin Fractions'!$A$24:$I$41,MATCH('Disposed Waste by Resin'!$A110,'Resin Fractions'!$A$24:$A$41,0),MATCH('Disposed Waste by Resin'!H$1,'Resin Fractions'!$A$24:$I$24,0)))*$E110</f>
        <v>1625.0329703786874</v>
      </c>
      <c r="I110" s="9">
        <f>(INDEX('Resin Fractions'!$A$24:$I$41,MATCH('Disposed Waste by Resin'!$A110,'Resin Fractions'!$A$24:$A$41,0),MATCH('Disposed Waste by Resin'!I$1,'Resin Fractions'!$A$24:$I$24,0)))*$E110</f>
        <v>2878.6872691266035</v>
      </c>
      <c r="J110" s="9">
        <f>(INDEX('Resin Fractions'!$A$24:$I$41,MATCH('Disposed Waste by Resin'!$A110,'Resin Fractions'!$A$24:$A$41,0),MATCH('Disposed Waste by Resin'!J$1,'Resin Fractions'!$A$24:$I$24,0)))*$E110</f>
        <v>122.27915279116957</v>
      </c>
      <c r="K110" s="9">
        <f>(INDEX('Resin Fractions'!$A$24:$I$41,MATCH('Disposed Waste by Resin'!$A110,'Resin Fractions'!$A$24:$A$41,0),MATCH('Disposed Waste by Resin'!K$1,'Resin Fractions'!$A$24:$I$24,0)))*$E110</f>
        <v>364.19595871918636</v>
      </c>
      <c r="L110" s="9">
        <f>(INDEX('Resin Fractions'!$A$24:$I$41,MATCH('Disposed Waste by Resin'!$A110,'Resin Fractions'!$A$24:$A$41,0),MATCH('Disposed Waste by Resin'!L$1,'Resin Fractions'!$A$24:$I$24,0)))*$E110</f>
        <v>568.78615313137379</v>
      </c>
      <c r="M110" s="9">
        <f>(INDEX('Resin Fractions'!$A$24:$I$41,MATCH('Disposed Waste by Resin'!$A110,'Resin Fractions'!$A$24:$A$41,0),MATCH('Disposed Waste by Resin'!M$1,'Resin Fractions'!$A$24:$I$24,0)))*$E110</f>
        <v>7356.7664714937819</v>
      </c>
    </row>
    <row r="111" spans="1:13" x14ac:dyDescent="0.2">
      <c r="A111" s="37">
        <v>2019</v>
      </c>
      <c r="B111" s="68" t="s">
        <v>252</v>
      </c>
      <c r="C111" s="68" t="s">
        <v>191</v>
      </c>
      <c r="D111" s="68">
        <v>13637</v>
      </c>
      <c r="E111" s="81">
        <v>7942.3139745916505</v>
      </c>
      <c r="F111" s="9">
        <f>(INDEX('Resin Fractions'!$A$24:$I$41,MATCH('Disposed Waste by Resin'!$A111,'Resin Fractions'!$A$24:$A$41,0),MATCH('Disposed Waste by Resin'!F$1,'Resin Fractions'!$A$24:$I$24,0)))*$E111</f>
        <v>82.552811529494733</v>
      </c>
      <c r="G111" s="9">
        <f>(INDEX('Resin Fractions'!$A$24:$I$41,MATCH('Disposed Waste by Resin'!$A111,'Resin Fractions'!$A$24:$A$41,0),MATCH('Disposed Waste by Resin'!G$1,'Resin Fractions'!$A$24:$I$24,0)))*$E111</f>
        <v>154.85451250762517</v>
      </c>
      <c r="H111" s="9">
        <f>(INDEX('Resin Fractions'!$A$24:$I$41,MATCH('Disposed Waste by Resin'!$A111,'Resin Fractions'!$A$24:$A$41,0),MATCH('Disposed Waste by Resin'!H$1,'Resin Fractions'!$A$24:$I$24,0)))*$E111</f>
        <v>214.59447930475636</v>
      </c>
      <c r="I111" s="9">
        <f>(INDEX('Resin Fractions'!$A$24:$I$41,MATCH('Disposed Waste by Resin'!$A111,'Resin Fractions'!$A$24:$A$41,0),MATCH('Disposed Waste by Resin'!I$1,'Resin Fractions'!$A$24:$I$24,0)))*$E111</f>
        <v>380.14637663351402</v>
      </c>
      <c r="J111" s="9">
        <f>(INDEX('Resin Fractions'!$A$24:$I$41,MATCH('Disposed Waste by Resin'!$A111,'Resin Fractions'!$A$24:$A$41,0),MATCH('Disposed Waste by Resin'!J$1,'Resin Fractions'!$A$24:$I$24,0)))*$E111</f>
        <v>16.147629987429038</v>
      </c>
      <c r="K111" s="9">
        <f>(INDEX('Resin Fractions'!$A$24:$I$41,MATCH('Disposed Waste by Resin'!$A111,'Resin Fractions'!$A$24:$A$41,0),MATCH('Disposed Waste by Resin'!K$1,'Resin Fractions'!$A$24:$I$24,0)))*$E111</f>
        <v>48.09406550565415</v>
      </c>
      <c r="L111" s="9">
        <f>(INDEX('Resin Fractions'!$A$24:$I$41,MATCH('Disposed Waste by Resin'!$A111,'Resin Fractions'!$A$24:$A$41,0),MATCH('Disposed Waste by Resin'!L$1,'Resin Fractions'!$A$24:$I$24,0)))*$E111</f>
        <v>75.11131810361907</v>
      </c>
      <c r="M111" s="9">
        <f>(INDEX('Resin Fractions'!$A$24:$I$41,MATCH('Disposed Waste by Resin'!$A111,'Resin Fractions'!$A$24:$A$41,0),MATCH('Disposed Waste by Resin'!M$1,'Resin Fractions'!$A$24:$I$24,0)))*$E111</f>
        <v>971.50119357209257</v>
      </c>
    </row>
    <row r="112" spans="1:13" x14ac:dyDescent="0.2">
      <c r="A112" s="37">
        <v>2019</v>
      </c>
      <c r="B112" s="68" t="s">
        <v>253</v>
      </c>
      <c r="C112" s="68" t="s">
        <v>192</v>
      </c>
      <c r="D112" s="68">
        <v>475535</v>
      </c>
      <c r="E112" s="81">
        <v>405293.64791288559</v>
      </c>
      <c r="F112" s="9">
        <f>(INDEX('Resin Fractions'!$A$24:$I$41,MATCH('Disposed Waste by Resin'!$A112,'Resin Fractions'!$A$24:$A$41,0),MATCH('Disposed Waste by Resin'!F$1,'Resin Fractions'!$A$24:$I$24,0)))*$E112</f>
        <v>4212.6425922332128</v>
      </c>
      <c r="G112" s="9">
        <f>(INDEX('Resin Fractions'!$A$24:$I$41,MATCH('Disposed Waste by Resin'!$A112,'Resin Fractions'!$A$24:$A$41,0),MATCH('Disposed Waste by Resin'!G$1,'Resin Fractions'!$A$24:$I$24,0)))*$E112</f>
        <v>7902.1744129945237</v>
      </c>
      <c r="H112" s="9">
        <f>(INDEX('Resin Fractions'!$A$24:$I$41,MATCH('Disposed Waste by Resin'!$A112,'Resin Fractions'!$A$24:$A$41,0),MATCH('Disposed Waste by Resin'!H$1,'Resin Fractions'!$A$24:$I$24,0)))*$E112</f>
        <v>10950.685104823326</v>
      </c>
      <c r="I112" s="9">
        <f>(INDEX('Resin Fractions'!$A$24:$I$41,MATCH('Disposed Waste by Resin'!$A112,'Resin Fractions'!$A$24:$A$41,0),MATCH('Disposed Waste by Resin'!I$1,'Resin Fractions'!$A$24:$I$24,0)))*$E112</f>
        <v>19398.743517261177</v>
      </c>
      <c r="J112" s="9">
        <f>(INDEX('Resin Fractions'!$A$24:$I$41,MATCH('Disposed Waste by Resin'!$A112,'Resin Fractions'!$A$24:$A$41,0),MATCH('Disposed Waste by Resin'!J$1,'Resin Fractions'!$A$24:$I$24,0)))*$E112</f>
        <v>824.00820260811975</v>
      </c>
      <c r="K112" s="9">
        <f>(INDEX('Resin Fractions'!$A$24:$I$41,MATCH('Disposed Waste by Resin'!$A112,'Resin Fractions'!$A$24:$A$41,0),MATCH('Disposed Waste by Resin'!K$1,'Resin Fractions'!$A$24:$I$24,0)))*$E112</f>
        <v>2454.224211496251</v>
      </c>
      <c r="L112" s="9">
        <f>(INDEX('Resin Fractions'!$A$24:$I$41,MATCH('Disposed Waste by Resin'!$A112,'Resin Fractions'!$A$24:$A$41,0),MATCH('Disposed Waste by Resin'!L$1,'Resin Fractions'!$A$24:$I$24,0)))*$E112</f>
        <v>3832.9056508152089</v>
      </c>
      <c r="M112" s="9">
        <f>(INDEX('Resin Fractions'!$A$24:$I$41,MATCH('Disposed Waste by Resin'!$A112,'Resin Fractions'!$A$24:$A$41,0),MATCH('Disposed Waste by Resin'!M$1,'Resin Fractions'!$A$24:$I$24,0)))*$E112</f>
        <v>49575.383692231822</v>
      </c>
    </row>
    <row r="113" spans="1:13" x14ac:dyDescent="0.2">
      <c r="A113" s="37">
        <v>2019</v>
      </c>
      <c r="B113" s="68" t="s">
        <v>254</v>
      </c>
      <c r="C113" s="68" t="s">
        <v>191</v>
      </c>
      <c r="D113" s="68">
        <v>54532</v>
      </c>
      <c r="E113" s="81">
        <v>42250.390199637019</v>
      </c>
      <c r="F113" s="9">
        <f>(INDEX('Resin Fractions'!$A$24:$I$41,MATCH('Disposed Waste by Resin'!$A113,'Resin Fractions'!$A$24:$A$41,0),MATCH('Disposed Waste by Resin'!F$1,'Resin Fractions'!$A$24:$I$24,0)))*$E113</f>
        <v>439.15268401077958</v>
      </c>
      <c r="G113" s="9">
        <f>(INDEX('Resin Fractions'!$A$24:$I$41,MATCH('Disposed Waste by Resin'!$A113,'Resin Fractions'!$A$24:$A$41,0),MATCH('Disposed Waste by Resin'!G$1,'Resin Fractions'!$A$24:$I$24,0)))*$E113</f>
        <v>823.77297076802131</v>
      </c>
      <c r="H113" s="9">
        <f>(INDEX('Resin Fractions'!$A$24:$I$41,MATCH('Disposed Waste by Resin'!$A113,'Resin Fractions'!$A$24:$A$41,0),MATCH('Disposed Waste by Resin'!H$1,'Resin Fractions'!$A$24:$I$24,0)))*$E113</f>
        <v>1141.5691339223399</v>
      </c>
      <c r="I113" s="9">
        <f>(INDEX('Resin Fractions'!$A$24:$I$41,MATCH('Disposed Waste by Resin'!$A113,'Resin Fractions'!$A$24:$A$41,0),MATCH('Disposed Waste by Resin'!I$1,'Resin Fractions'!$A$24:$I$24,0)))*$E113</f>
        <v>2022.2485282155983</v>
      </c>
      <c r="J113" s="9">
        <f>(INDEX('Resin Fractions'!$A$24:$I$41,MATCH('Disposed Waste by Resin'!$A113,'Resin Fractions'!$A$24:$A$41,0),MATCH('Disposed Waste by Resin'!J$1,'Resin Fractions'!$A$24:$I$24,0)))*$E113</f>
        <v>85.899861167766772</v>
      </c>
      <c r="K113" s="9">
        <f>(INDEX('Resin Fractions'!$A$24:$I$41,MATCH('Disposed Waste by Resin'!$A113,'Resin Fractions'!$A$24:$A$41,0),MATCH('Disposed Waste by Resin'!K$1,'Resin Fractions'!$A$24:$I$24,0)))*$E113</f>
        <v>255.84395686211394</v>
      </c>
      <c r="L113" s="9">
        <f>(INDEX('Resin Fractions'!$A$24:$I$41,MATCH('Disposed Waste by Resin'!$A113,'Resin Fractions'!$A$24:$A$41,0),MATCH('Disposed Waste by Resin'!L$1,'Resin Fractions'!$A$24:$I$24,0)))*$E113</f>
        <v>399.56648760541208</v>
      </c>
      <c r="M113" s="9">
        <f>(INDEX('Resin Fractions'!$A$24:$I$41,MATCH('Disposed Waste by Resin'!$A113,'Resin Fractions'!$A$24:$A$41,0),MATCH('Disposed Waste by Resin'!M$1,'Resin Fractions'!$A$24:$I$24,0)))*$E113</f>
        <v>5168.0536225520318</v>
      </c>
    </row>
    <row r="114" spans="1:13" x14ac:dyDescent="0.2">
      <c r="A114" s="37">
        <v>2019</v>
      </c>
      <c r="B114" s="68" t="s">
        <v>255</v>
      </c>
      <c r="C114" s="68" t="s">
        <v>194</v>
      </c>
      <c r="D114" s="68">
        <v>844259</v>
      </c>
      <c r="E114" s="81">
        <v>910209.90018148813</v>
      </c>
      <c r="F114" s="9">
        <f>(INDEX('Resin Fractions'!$A$24:$I$41,MATCH('Disposed Waste by Resin'!$A114,'Resin Fractions'!$A$24:$A$41,0),MATCH('Disposed Waste by Resin'!F$1,'Resin Fractions'!$A$24:$I$24,0)))*$E114</f>
        <v>9460.7675524217611</v>
      </c>
      <c r="G114" s="9">
        <f>(INDEX('Resin Fractions'!$A$24:$I$41,MATCH('Disposed Waste by Resin'!$A114,'Resin Fractions'!$A$24:$A$41,0),MATCH('Disposed Waste by Resin'!G$1,'Resin Fractions'!$A$24:$I$24,0)))*$E114</f>
        <v>17746.731094128696</v>
      </c>
      <c r="H114" s="9">
        <f>(INDEX('Resin Fractions'!$A$24:$I$41,MATCH('Disposed Waste by Resin'!$A114,'Resin Fractions'!$A$24:$A$41,0),MATCH('Disposed Waste by Resin'!H$1,'Resin Fractions'!$A$24:$I$24,0)))*$E114</f>
        <v>24593.087129563308</v>
      </c>
      <c r="I114" s="9">
        <f>(INDEX('Resin Fractions'!$A$24:$I$41,MATCH('Disposed Waste by Resin'!$A114,'Resin Fractions'!$A$24:$A$41,0),MATCH('Disposed Waste by Resin'!I$1,'Resin Fractions'!$A$24:$I$24,0)))*$E114</f>
        <v>43565.766429894284</v>
      </c>
      <c r="J114" s="9">
        <f>(INDEX('Resin Fractions'!$A$24:$I$41,MATCH('Disposed Waste by Resin'!$A114,'Resin Fractions'!$A$24:$A$41,0),MATCH('Disposed Waste by Resin'!J$1,'Resin Fractions'!$A$24:$I$24,0)))*$E114</f>
        <v>1850.5605200254079</v>
      </c>
      <c r="K114" s="9">
        <f>(INDEX('Resin Fractions'!$A$24:$I$41,MATCH('Disposed Waste by Resin'!$A114,'Resin Fractions'!$A$24:$A$41,0),MATCH('Disposed Waste by Resin'!K$1,'Resin Fractions'!$A$24:$I$24,0)))*$E114</f>
        <v>5511.7053673862247</v>
      </c>
      <c r="L114" s="9">
        <f>(INDEX('Resin Fractions'!$A$24:$I$41,MATCH('Disposed Waste by Resin'!$A114,'Resin Fractions'!$A$24:$A$41,0),MATCH('Disposed Waste by Resin'!L$1,'Resin Fractions'!$A$24:$I$24,0)))*$E114</f>
        <v>8607.9529935871324</v>
      </c>
      <c r="M114" s="9">
        <f>(INDEX('Resin Fractions'!$A$24:$I$41,MATCH('Disposed Waste by Resin'!$A114,'Resin Fractions'!$A$24:$A$41,0),MATCH('Disposed Waste by Resin'!M$1,'Resin Fractions'!$A$24:$I$24,0)))*$E114</f>
        <v>111336.57108700683</v>
      </c>
    </row>
    <row r="115" spans="1:13" x14ac:dyDescent="0.2">
      <c r="A115" s="37">
        <v>2019</v>
      </c>
      <c r="B115" s="68" t="s">
        <v>256</v>
      </c>
      <c r="C115" s="68" t="s">
        <v>192</v>
      </c>
      <c r="D115" s="68">
        <v>220330</v>
      </c>
      <c r="E115" s="81">
        <v>174460.2813067151</v>
      </c>
      <c r="F115" s="9">
        <f>(INDEX('Resin Fractions'!$A$24:$I$41,MATCH('Disposed Waste by Resin'!$A115,'Resin Fractions'!$A$24:$A$41,0),MATCH('Disposed Waste by Resin'!F$1,'Resin Fractions'!$A$24:$I$24,0)))*$E115</f>
        <v>1813.3489519767272</v>
      </c>
      <c r="G115" s="9">
        <f>(INDEX('Resin Fractions'!$A$24:$I$41,MATCH('Disposed Waste by Resin'!$A115,'Resin Fractions'!$A$24:$A$41,0),MATCH('Disposed Waste by Resin'!G$1,'Resin Fractions'!$A$24:$I$24,0)))*$E115</f>
        <v>3401.5227678132092</v>
      </c>
      <c r="H115" s="9">
        <f>(INDEX('Resin Fractions'!$A$24:$I$41,MATCH('Disposed Waste by Resin'!$A115,'Resin Fractions'!$A$24:$A$41,0),MATCH('Disposed Waste by Resin'!H$1,'Resin Fractions'!$A$24:$I$24,0)))*$E115</f>
        <v>4713.7664597678804</v>
      </c>
      <c r="I115" s="9">
        <f>(INDEX('Resin Fractions'!$A$24:$I$41,MATCH('Disposed Waste by Resin'!$A115,'Resin Fractions'!$A$24:$A$41,0),MATCH('Disposed Waste by Resin'!I$1,'Resin Fractions'!$A$24:$I$24,0)))*$E115</f>
        <v>8350.2671913220547</v>
      </c>
      <c r="J115" s="9">
        <f>(INDEX('Resin Fractions'!$A$24:$I$41,MATCH('Disposed Waste by Resin'!$A115,'Resin Fractions'!$A$24:$A$41,0),MATCH('Disposed Waste by Resin'!J$1,'Resin Fractions'!$A$24:$I$24,0)))*$E115</f>
        <v>354.69764593239455</v>
      </c>
      <c r="K115" s="9">
        <f>(INDEX('Resin Fractions'!$A$24:$I$41,MATCH('Disposed Waste by Resin'!$A115,'Resin Fractions'!$A$24:$A$41,0),MATCH('Disposed Waste by Resin'!K$1,'Resin Fractions'!$A$24:$I$24,0)))*$E115</f>
        <v>1056.4306855838445</v>
      </c>
      <c r="L115" s="9">
        <f>(INDEX('Resin Fractions'!$A$24:$I$41,MATCH('Disposed Waste by Resin'!$A115,'Resin Fractions'!$A$24:$A$41,0),MATCH('Disposed Waste by Resin'!L$1,'Resin Fractions'!$A$24:$I$24,0)))*$E115</f>
        <v>1649.8896577995429</v>
      </c>
      <c r="M115" s="9">
        <f>(INDEX('Resin Fractions'!$A$24:$I$41,MATCH('Disposed Waste by Resin'!$A115,'Resin Fractions'!$A$24:$A$41,0),MATCH('Disposed Waste by Resin'!M$1,'Resin Fractions'!$A$24:$I$24,0)))*$E115</f>
        <v>21339.923360195655</v>
      </c>
    </row>
    <row r="116" spans="1:13" x14ac:dyDescent="0.2">
      <c r="A116" s="37">
        <v>2019</v>
      </c>
      <c r="B116" s="68" t="s">
        <v>257</v>
      </c>
      <c r="C116" s="68" t="s">
        <v>192</v>
      </c>
      <c r="D116" s="68">
        <v>77224</v>
      </c>
      <c r="E116" s="81">
        <v>153778.1397459165</v>
      </c>
      <c r="F116" s="9">
        <f>(INDEX('Resin Fractions'!$A$24:$I$41,MATCH('Disposed Waste by Resin'!$A116,'Resin Fractions'!$A$24:$A$41,0),MATCH('Disposed Waste by Resin'!F$1,'Resin Fractions'!$A$24:$I$24,0)))*$E116</f>
        <v>1598.3777307738133</v>
      </c>
      <c r="G116" s="9">
        <f>(INDEX('Resin Fractions'!$A$24:$I$41,MATCH('Disposed Waste by Resin'!$A116,'Resin Fractions'!$A$24:$A$41,0),MATCH('Disposed Waste by Resin'!G$1,'Resin Fractions'!$A$24:$I$24,0)))*$E116</f>
        <v>2998.274676733326</v>
      </c>
      <c r="H116" s="9">
        <f>(INDEX('Resin Fractions'!$A$24:$I$41,MATCH('Disposed Waste by Resin'!$A116,'Resin Fractions'!$A$24:$A$41,0),MATCH('Disposed Waste by Resin'!H$1,'Resin Fractions'!$A$24:$I$24,0)))*$E116</f>
        <v>4154.9528176296608</v>
      </c>
      <c r="I116" s="9">
        <f>(INDEX('Resin Fractions'!$A$24:$I$41,MATCH('Disposed Waste by Resin'!$A116,'Resin Fractions'!$A$24:$A$41,0),MATCH('Disposed Waste by Resin'!I$1,'Resin Fractions'!$A$24:$I$24,0)))*$E116</f>
        <v>7360.3489885777171</v>
      </c>
      <c r="J116" s="9">
        <f>(INDEX('Resin Fractions'!$A$24:$I$41,MATCH('Disposed Waste by Resin'!$A116,'Resin Fractions'!$A$24:$A$41,0),MATCH('Disposed Waste by Resin'!J$1,'Resin Fractions'!$A$24:$I$24,0)))*$E116</f>
        <v>312.64849371557165</v>
      </c>
      <c r="K116" s="9">
        <f>(INDEX('Resin Fractions'!$A$24:$I$41,MATCH('Disposed Waste by Resin'!$A116,'Resin Fractions'!$A$24:$A$41,0),MATCH('Disposed Waste by Resin'!K$1,'Resin Fractions'!$A$24:$I$24,0)))*$E116</f>
        <v>931.19158345260439</v>
      </c>
      <c r="L116" s="9">
        <f>(INDEX('Resin Fractions'!$A$24:$I$41,MATCH('Disposed Waste by Resin'!$A116,'Resin Fractions'!$A$24:$A$41,0),MATCH('Disposed Waste by Resin'!L$1,'Resin Fractions'!$A$24:$I$24,0)))*$E116</f>
        <v>1454.296419002018</v>
      </c>
      <c r="M116" s="9">
        <f>(INDEX('Resin Fractions'!$A$24:$I$41,MATCH('Disposed Waste by Resin'!$A116,'Resin Fractions'!$A$24:$A$41,0),MATCH('Disposed Waste by Resin'!M$1,'Resin Fractions'!$A$24:$I$24,0)))*$E116</f>
        <v>18810.090709884713</v>
      </c>
    </row>
    <row r="117" spans="1:13" x14ac:dyDescent="0.2">
      <c r="A117" s="37">
        <v>2018</v>
      </c>
      <c r="B117" s="68" t="s">
        <v>201</v>
      </c>
      <c r="C117" s="68" t="s">
        <v>190</v>
      </c>
      <c r="D117" s="68">
        <v>1651760</v>
      </c>
      <c r="E117" s="81">
        <v>1218230.798548094</v>
      </c>
      <c r="F117" s="9">
        <f>(INDEX('Resin Fractions'!$A$24:$I$41,MATCH('Disposed Waste by Resin'!$A117,'Resin Fractions'!$A$24:$A$41,0),MATCH('Disposed Waste by Resin'!F$1,'Resin Fractions'!$A$24:$I$24,0)))*$E117</f>
        <v>11318.65035213752</v>
      </c>
      <c r="G117" s="9">
        <f>(INDEX('Resin Fractions'!$A$24:$I$41,MATCH('Disposed Waste by Resin'!$A117,'Resin Fractions'!$A$24:$A$41,0),MATCH('Disposed Waste by Resin'!G$1,'Resin Fractions'!$A$24:$I$24,0)))*$E117</f>
        <v>23347.691038929963</v>
      </c>
      <c r="H117" s="9">
        <f>(INDEX('Resin Fractions'!$A$24:$I$41,MATCH('Disposed Waste by Resin'!$A117,'Resin Fractions'!$A$24:$A$41,0),MATCH('Disposed Waste by Resin'!H$1,'Resin Fractions'!$A$24:$I$24,0)))*$E117</f>
        <v>29140.992645399623</v>
      </c>
      <c r="I117" s="9">
        <f>(INDEX('Resin Fractions'!$A$24:$I$41,MATCH('Disposed Waste by Resin'!$A117,'Resin Fractions'!$A$24:$A$41,0),MATCH('Disposed Waste by Resin'!I$1,'Resin Fractions'!$A$24:$I$24,0)))*$E117</f>
        <v>60609.823645848955</v>
      </c>
      <c r="J117" s="9">
        <f>(INDEX('Resin Fractions'!$A$24:$I$41,MATCH('Disposed Waste by Resin'!$A117,'Resin Fractions'!$A$24:$A$41,0),MATCH('Disposed Waste by Resin'!J$1,'Resin Fractions'!$A$24:$I$24,0)))*$E117</f>
        <v>1973.5541536591418</v>
      </c>
      <c r="K117" s="9">
        <f>(INDEX('Resin Fractions'!$A$24:$I$41,MATCH('Disposed Waste by Resin'!$A117,'Resin Fractions'!$A$24:$A$41,0),MATCH('Disposed Waste by Resin'!K$1,'Resin Fractions'!$A$24:$I$24,0)))*$E117</f>
        <v>5440.9506080040273</v>
      </c>
      <c r="L117" s="9">
        <f>(INDEX('Resin Fractions'!$A$24:$I$41,MATCH('Disposed Waste by Resin'!$A117,'Resin Fractions'!$A$24:$A$41,0),MATCH('Disposed Waste by Resin'!L$1,'Resin Fractions'!$A$24:$I$24,0)))*$E117</f>
        <v>8390.0188826837748</v>
      </c>
      <c r="M117" s="9">
        <f>(INDEX('Resin Fractions'!$A$24:$I$41,MATCH('Disposed Waste by Resin'!$A117,'Resin Fractions'!$A$24:$A$41,0),MATCH('Disposed Waste by Resin'!M$1,'Resin Fractions'!$A$24:$I$24,0)))*$E117</f>
        <v>140221.68132666298</v>
      </c>
    </row>
    <row r="118" spans="1:13" x14ac:dyDescent="0.2">
      <c r="A118" s="37">
        <v>2018</v>
      </c>
      <c r="B118" s="68" t="s">
        <v>202</v>
      </c>
      <c r="C118" s="68" t="s">
        <v>191</v>
      </c>
      <c r="D118" s="68">
        <v>1159</v>
      </c>
      <c r="E118" s="81">
        <v>514.43738656987284</v>
      </c>
      <c r="F118" s="9">
        <f>(INDEX('Resin Fractions'!$A$24:$I$41,MATCH('Disposed Waste by Resin'!$A118,'Resin Fractions'!$A$24:$A$41,0),MATCH('Disposed Waste by Resin'!F$1,'Resin Fractions'!$A$24:$I$24,0)))*$E118</f>
        <v>4.7796664750155911</v>
      </c>
      <c r="G118" s="9">
        <f>(INDEX('Resin Fractions'!$A$24:$I$41,MATCH('Disposed Waste by Resin'!$A118,'Resin Fractions'!$A$24:$A$41,0),MATCH('Disposed Waste by Resin'!G$1,'Resin Fractions'!$A$24:$I$24,0)))*$E118</f>
        <v>9.8593182628634679</v>
      </c>
      <c r="H118" s="9">
        <f>(INDEX('Resin Fractions'!$A$24:$I$41,MATCH('Disposed Waste by Resin'!$A118,'Resin Fractions'!$A$24:$A$41,0),MATCH('Disposed Waste by Resin'!H$1,'Resin Fractions'!$A$24:$I$24,0)))*$E118</f>
        <v>12.305727384677867</v>
      </c>
      <c r="I118" s="9">
        <f>(INDEX('Resin Fractions'!$A$24:$I$41,MATCH('Disposed Waste by Resin'!$A118,'Resin Fractions'!$A$24:$A$41,0),MATCH('Disposed Waste by Resin'!I$1,'Resin Fractions'!$A$24:$I$24,0)))*$E118</f>
        <v>25.594459862607454</v>
      </c>
      <c r="J118" s="9">
        <f>(INDEX('Resin Fractions'!$A$24:$I$41,MATCH('Disposed Waste by Resin'!$A118,'Resin Fractions'!$A$24:$A$41,0),MATCH('Disposed Waste by Resin'!J$1,'Resin Fractions'!$A$24:$I$24,0)))*$E118</f>
        <v>0.83339712168871483</v>
      </c>
      <c r="K118" s="9">
        <f>(INDEX('Resin Fractions'!$A$24:$I$41,MATCH('Disposed Waste by Resin'!$A118,'Resin Fractions'!$A$24:$A$41,0),MATCH('Disposed Waste by Resin'!K$1,'Resin Fractions'!$A$24:$I$24,0)))*$E118</f>
        <v>2.2976175077606618</v>
      </c>
      <c r="L118" s="9">
        <f>(INDEX('Resin Fractions'!$A$24:$I$41,MATCH('Disposed Waste by Resin'!$A118,'Resin Fractions'!$A$24:$A$41,0),MATCH('Disposed Waste by Resin'!L$1,'Resin Fractions'!$A$24:$I$24,0)))*$E118</f>
        <v>3.5429570426423025</v>
      </c>
      <c r="M118" s="9">
        <f>(INDEX('Resin Fractions'!$A$24:$I$41,MATCH('Disposed Waste by Resin'!$A118,'Resin Fractions'!$A$24:$A$41,0),MATCH('Disposed Waste by Resin'!M$1,'Resin Fractions'!$A$24:$I$24,0)))*$E118</f>
        <v>59.213143657256047</v>
      </c>
    </row>
    <row r="119" spans="1:13" x14ac:dyDescent="0.2">
      <c r="A119" s="37">
        <v>2018</v>
      </c>
      <c r="B119" s="68" t="s">
        <v>203</v>
      </c>
      <c r="C119" s="68" t="s">
        <v>191</v>
      </c>
      <c r="D119" s="68">
        <v>37519</v>
      </c>
      <c r="E119" s="81">
        <v>34410.154264972771</v>
      </c>
      <c r="F119" s="9">
        <f>(INDEX('Resin Fractions'!$A$24:$I$41,MATCH('Disposed Waste by Resin'!$A119,'Resin Fractions'!$A$24:$A$41,0),MATCH('Disposed Waste by Resin'!F$1,'Resin Fractions'!$A$24:$I$24,0)))*$E119</f>
        <v>319.70666408411648</v>
      </c>
      <c r="G119" s="9">
        <f>(INDEX('Resin Fractions'!$A$24:$I$41,MATCH('Disposed Waste by Resin'!$A119,'Resin Fractions'!$A$24:$A$41,0),MATCH('Disposed Waste by Resin'!G$1,'Resin Fractions'!$A$24:$I$24,0)))*$E119</f>
        <v>659.47901771815646</v>
      </c>
      <c r="H119" s="9">
        <f>(INDEX('Resin Fractions'!$A$24:$I$41,MATCH('Disposed Waste by Resin'!$A119,'Resin Fractions'!$A$24:$A$41,0),MATCH('Disposed Waste by Resin'!H$1,'Resin Fractions'!$A$24:$I$24,0)))*$E119</f>
        <v>823.11664879735929</v>
      </c>
      <c r="I119" s="9">
        <f>(INDEX('Resin Fractions'!$A$24:$I$41,MATCH('Disposed Waste by Resin'!$A119,'Resin Fractions'!$A$24:$A$41,0),MATCH('Disposed Waste by Resin'!I$1,'Resin Fractions'!$A$24:$I$24,0)))*$E119</f>
        <v>1711.9854333941473</v>
      </c>
      <c r="J119" s="9">
        <f>(INDEX('Resin Fractions'!$A$24:$I$41,MATCH('Disposed Waste by Resin'!$A119,'Resin Fractions'!$A$24:$A$41,0),MATCH('Disposed Waste by Resin'!J$1,'Resin Fractions'!$A$24:$I$24,0)))*$E119</f>
        <v>55.745022173651634</v>
      </c>
      <c r="K119" s="9">
        <f>(INDEX('Resin Fractions'!$A$24:$I$41,MATCH('Disposed Waste by Resin'!$A119,'Resin Fractions'!$A$24:$A$41,0),MATCH('Disposed Waste by Resin'!K$1,'Resin Fractions'!$A$24:$I$24,0)))*$E119</f>
        <v>153.68512271455648</v>
      </c>
      <c r="L119" s="9">
        <f>(INDEX('Resin Fractions'!$A$24:$I$41,MATCH('Disposed Waste by Resin'!$A119,'Resin Fractions'!$A$24:$A$41,0),MATCH('Disposed Waste by Resin'!L$1,'Resin Fractions'!$A$24:$I$24,0)))*$E119</f>
        <v>236.9845224593422</v>
      </c>
      <c r="M119" s="9">
        <f>(INDEX('Resin Fractions'!$A$24:$I$41,MATCH('Disposed Waste by Resin'!$A119,'Resin Fractions'!$A$24:$A$41,0),MATCH('Disposed Waste by Resin'!M$1,'Resin Fractions'!$A$24:$I$24,0)))*$E119</f>
        <v>3960.702431341329</v>
      </c>
    </row>
    <row r="120" spans="1:13" x14ac:dyDescent="0.2">
      <c r="A120" s="37">
        <v>2018</v>
      </c>
      <c r="B120" s="68" t="s">
        <v>204</v>
      </c>
      <c r="C120" s="68" t="s">
        <v>192</v>
      </c>
      <c r="D120" s="68">
        <v>226098</v>
      </c>
      <c r="E120" s="81">
        <v>187700.4718693285</v>
      </c>
      <c r="F120" s="9">
        <f>(INDEX('Resin Fractions'!$A$24:$I$41,MATCH('Disposed Waste by Resin'!$A120,'Resin Fractions'!$A$24:$A$41,0),MATCH('Disposed Waste by Resin'!F$1,'Resin Fractions'!$A$24:$I$24,0)))*$E120</f>
        <v>1743.9355617606977</v>
      </c>
      <c r="G120" s="9">
        <f>(INDEX('Resin Fractions'!$A$24:$I$41,MATCH('Disposed Waste by Resin'!$A120,'Resin Fractions'!$A$24:$A$41,0),MATCH('Disposed Waste by Resin'!G$1,'Resin Fractions'!$A$24:$I$24,0)))*$E120</f>
        <v>3597.3254249436354</v>
      </c>
      <c r="H120" s="9">
        <f>(INDEX('Resin Fractions'!$A$24:$I$41,MATCH('Disposed Waste by Resin'!$A120,'Resin Fractions'!$A$24:$A$41,0),MATCH('Disposed Waste by Resin'!H$1,'Resin Fractions'!$A$24:$I$24,0)))*$E120</f>
        <v>4489.9357960750176</v>
      </c>
      <c r="I120" s="9">
        <f>(INDEX('Resin Fractions'!$A$24:$I$41,MATCH('Disposed Waste by Resin'!$A120,'Resin Fractions'!$A$24:$A$41,0),MATCH('Disposed Waste by Resin'!I$1,'Resin Fractions'!$A$24:$I$24,0)))*$E120</f>
        <v>9338.536270632223</v>
      </c>
      <c r="J120" s="9">
        <f>(INDEX('Resin Fractions'!$A$24:$I$41,MATCH('Disposed Waste by Resin'!$A120,'Resin Fractions'!$A$24:$A$41,0),MATCH('Disposed Waste by Resin'!J$1,'Resin Fractions'!$A$24:$I$24,0)))*$E120</f>
        <v>304.07788601551255</v>
      </c>
      <c r="K120" s="9">
        <f>(INDEX('Resin Fractions'!$A$24:$I$41,MATCH('Disposed Waste by Resin'!$A120,'Resin Fractions'!$A$24:$A$41,0),MATCH('Disposed Waste by Resin'!K$1,'Resin Fractions'!$A$24:$I$24,0)))*$E120</f>
        <v>838.32143938343177</v>
      </c>
      <c r="L120" s="9">
        <f>(INDEX('Resin Fractions'!$A$24:$I$41,MATCH('Disposed Waste by Resin'!$A120,'Resin Fractions'!$A$24:$A$41,0),MATCH('Disposed Waste by Resin'!L$1,'Resin Fractions'!$A$24:$I$24,0)))*$E120</f>
        <v>1292.702914053071</v>
      </c>
      <c r="M120" s="9">
        <f>(INDEX('Resin Fractions'!$A$24:$I$41,MATCH('Disposed Waste by Resin'!$A120,'Resin Fractions'!$A$24:$A$41,0),MATCH('Disposed Waste by Resin'!M$1,'Resin Fractions'!$A$24:$I$24,0)))*$E120</f>
        <v>21604.835292863587</v>
      </c>
    </row>
    <row r="121" spans="1:13" x14ac:dyDescent="0.2">
      <c r="A121" s="37">
        <v>2018</v>
      </c>
      <c r="B121" s="68" t="s">
        <v>205</v>
      </c>
      <c r="C121" s="68" t="s">
        <v>191</v>
      </c>
      <c r="D121" s="68">
        <v>45155</v>
      </c>
      <c r="E121" s="81">
        <v>36173.811252268599</v>
      </c>
      <c r="F121" s="9">
        <f>(INDEX('Resin Fractions'!$A$24:$I$41,MATCH('Disposed Waste by Resin'!$A121,'Resin Fractions'!$A$24:$A$41,0),MATCH('Disposed Waste by Resin'!F$1,'Resin Fractions'!$A$24:$I$24,0)))*$E121</f>
        <v>336.09289960212914</v>
      </c>
      <c r="G121" s="9">
        <f>(INDEX('Resin Fractions'!$A$24:$I$41,MATCH('Disposed Waste by Resin'!$A121,'Resin Fractions'!$A$24:$A$41,0),MATCH('Disposed Waste by Resin'!G$1,'Resin Fractions'!$A$24:$I$24,0)))*$E121</f>
        <v>693.27993498860212</v>
      </c>
      <c r="H121" s="9">
        <f>(INDEX('Resin Fractions'!$A$24:$I$41,MATCH('Disposed Waste by Resin'!$A121,'Resin Fractions'!$A$24:$A$41,0),MATCH('Disposed Waste by Resin'!H$1,'Resin Fractions'!$A$24:$I$24,0)))*$E121</f>
        <v>865.30464417315204</v>
      </c>
      <c r="I121" s="9">
        <f>(INDEX('Resin Fractions'!$A$24:$I$41,MATCH('Disposed Waste by Resin'!$A121,'Resin Fractions'!$A$24:$A$41,0),MATCH('Disposed Waste by Resin'!I$1,'Resin Fractions'!$A$24:$I$24,0)))*$E121</f>
        <v>1799.7314820896559</v>
      </c>
      <c r="J121" s="9">
        <f>(INDEX('Resin Fractions'!$A$24:$I$41,MATCH('Disposed Waste by Resin'!$A121,'Resin Fractions'!$A$24:$A$41,0),MATCH('Disposed Waste by Resin'!J$1,'Resin Fractions'!$A$24:$I$24,0)))*$E121</f>
        <v>58.602175823892601</v>
      </c>
      <c r="K121" s="9">
        <f>(INDEX('Resin Fractions'!$A$24:$I$41,MATCH('Disposed Waste by Resin'!$A121,'Resin Fractions'!$A$24:$A$41,0),MATCH('Disposed Waste by Resin'!K$1,'Resin Fractions'!$A$24:$I$24,0)))*$E121</f>
        <v>161.56209526259451</v>
      </c>
      <c r="L121" s="9">
        <f>(INDEX('Resin Fractions'!$A$24:$I$41,MATCH('Disposed Waste by Resin'!$A121,'Resin Fractions'!$A$24:$A$41,0),MATCH('Disposed Waste by Resin'!L$1,'Resin Fractions'!$A$24:$I$24,0)))*$E121</f>
        <v>249.13091987732292</v>
      </c>
      <c r="M121" s="9">
        <f>(INDEX('Resin Fractions'!$A$24:$I$41,MATCH('Disposed Waste by Resin'!$A121,'Resin Fractions'!$A$24:$A$41,0),MATCH('Disposed Waste by Resin'!M$1,'Resin Fractions'!$A$24:$I$24,0)))*$E121</f>
        <v>4163.7041518173482</v>
      </c>
    </row>
    <row r="122" spans="1:13" x14ac:dyDescent="0.2">
      <c r="A122" s="37">
        <v>2018</v>
      </c>
      <c r="B122" s="68" t="s">
        <v>206</v>
      </c>
      <c r="C122" s="68" t="s">
        <v>192</v>
      </c>
      <c r="D122" s="68">
        <v>21982</v>
      </c>
      <c r="E122" s="81">
        <v>21501.25226860254</v>
      </c>
      <c r="F122" s="9">
        <f>(INDEX('Resin Fractions'!$A$24:$I$41,MATCH('Disposed Waste by Resin'!$A122,'Resin Fractions'!$A$24:$A$41,0),MATCH('Disposed Waste by Resin'!F$1,'Resin Fractions'!$A$24:$I$24,0)))*$E122</f>
        <v>199.76933504838499</v>
      </c>
      <c r="G122" s="9">
        <f>(INDEX('Resin Fractions'!$A$24:$I$41,MATCH('Disposed Waste by Resin'!$A122,'Resin Fractions'!$A$24:$A$41,0),MATCH('Disposed Waste by Resin'!G$1,'Resin Fractions'!$A$24:$I$24,0)))*$E122</f>
        <v>412.07675550127345</v>
      </c>
      <c r="H122" s="9">
        <f>(INDEX('Resin Fractions'!$A$24:$I$41,MATCH('Disposed Waste by Resin'!$A122,'Resin Fractions'!$A$24:$A$41,0),MATCH('Disposed Waste by Resin'!H$1,'Resin Fractions'!$A$24:$I$24,0)))*$E122</f>
        <v>514.32604968859891</v>
      </c>
      <c r="I122" s="9">
        <f>(INDEX('Resin Fractions'!$A$24:$I$41,MATCH('Disposed Waste by Resin'!$A122,'Resin Fractions'!$A$24:$A$41,0),MATCH('Disposed Waste by Resin'!I$1,'Resin Fractions'!$A$24:$I$24,0)))*$E122</f>
        <v>1069.7374501761635</v>
      </c>
      <c r="J122" s="9">
        <f>(INDEX('Resin Fractions'!$A$24:$I$41,MATCH('Disposed Waste by Resin'!$A122,'Resin Fractions'!$A$24:$A$41,0),MATCH('Disposed Waste by Resin'!J$1,'Resin Fractions'!$A$24:$I$24,0)))*$E122</f>
        <v>34.832386255664311</v>
      </c>
      <c r="K122" s="9">
        <f>(INDEX('Resin Fractions'!$A$24:$I$41,MATCH('Disposed Waste by Resin'!$A122,'Resin Fractions'!$A$24:$A$41,0),MATCH('Disposed Waste by Resin'!K$1,'Resin Fractions'!$A$24:$I$24,0)))*$E122</f>
        <v>96.030449848360547</v>
      </c>
      <c r="L122" s="9">
        <f>(INDEX('Resin Fractions'!$A$24:$I$41,MATCH('Disposed Waste by Resin'!$A122,'Resin Fractions'!$A$24:$A$41,0),MATCH('Disposed Waste by Resin'!L$1,'Resin Fractions'!$A$24:$I$24,0)))*$E122</f>
        <v>148.08024288166189</v>
      </c>
      <c r="M122" s="9">
        <f>(INDEX('Resin Fractions'!$A$24:$I$41,MATCH('Disposed Waste by Resin'!$A122,'Resin Fractions'!$A$24:$A$41,0),MATCH('Disposed Waste by Resin'!M$1,'Resin Fractions'!$A$24:$I$24,0)))*$E122</f>
        <v>2474.8526694001075</v>
      </c>
    </row>
    <row r="123" spans="1:13" x14ac:dyDescent="0.2">
      <c r="A123" s="37">
        <v>2018</v>
      </c>
      <c r="B123" s="68" t="s">
        <v>207</v>
      </c>
      <c r="C123" s="68" t="s">
        <v>190</v>
      </c>
      <c r="D123" s="68">
        <v>1143188</v>
      </c>
      <c r="E123" s="81">
        <v>794816.72413793101</v>
      </c>
      <c r="F123" s="9">
        <f>(INDEX('Resin Fractions'!$A$24:$I$41,MATCH('Disposed Waste by Resin'!$A123,'Resin Fractions'!$A$24:$A$41,0),MATCH('Disposed Waste by Resin'!F$1,'Resin Fractions'!$A$24:$I$24,0)))*$E123</f>
        <v>7384.6865514075444</v>
      </c>
      <c r="G123" s="9">
        <f>(INDEX('Resin Fractions'!$A$24:$I$41,MATCH('Disposed Waste by Resin'!$A123,'Resin Fractions'!$A$24:$A$41,0),MATCH('Disposed Waste by Resin'!G$1,'Resin Fractions'!$A$24:$I$24,0)))*$E123</f>
        <v>15232.856803377092</v>
      </c>
      <c r="H123" s="9">
        <f>(INDEX('Resin Fractions'!$A$24:$I$41,MATCH('Disposed Waste by Resin'!$A123,'Resin Fractions'!$A$24:$A$41,0),MATCH('Disposed Waste by Resin'!H$1,'Resin Fractions'!$A$24:$I$24,0)))*$E123</f>
        <v>19012.611025881626</v>
      </c>
      <c r="I123" s="9">
        <f>(INDEX('Resin Fractions'!$A$24:$I$41,MATCH('Disposed Waste by Resin'!$A123,'Resin Fractions'!$A$24:$A$41,0),MATCH('Disposed Waste by Resin'!I$1,'Resin Fractions'!$A$24:$I$24,0)))*$E123</f>
        <v>39543.985867198178</v>
      </c>
      <c r="J123" s="9">
        <f>(INDEX('Resin Fractions'!$A$24:$I$41,MATCH('Disposed Waste by Resin'!$A123,'Resin Fractions'!$A$24:$A$41,0),MATCH('Disposed Waste by Resin'!J$1,'Resin Fractions'!$A$24:$I$24,0)))*$E123</f>
        <v>1287.6163114490816</v>
      </c>
      <c r="K123" s="9">
        <f>(INDEX('Resin Fractions'!$A$24:$I$41,MATCH('Disposed Waste by Resin'!$A123,'Resin Fractions'!$A$24:$A$41,0),MATCH('Disposed Waste by Resin'!K$1,'Resin Fractions'!$A$24:$I$24,0)))*$E123</f>
        <v>3549.8680082658557</v>
      </c>
      <c r="L123" s="9">
        <f>(INDEX('Resin Fractions'!$A$24:$I$41,MATCH('Disposed Waste by Resin'!$A123,'Resin Fractions'!$A$24:$A$41,0),MATCH('Disposed Waste by Resin'!L$1,'Resin Fractions'!$A$24:$I$24,0)))*$E123</f>
        <v>5473.9441259716587</v>
      </c>
      <c r="M123" s="9">
        <f>(INDEX('Resin Fractions'!$A$24:$I$41,MATCH('Disposed Waste by Resin'!$A123,'Resin Fractions'!$A$24:$A$41,0),MATCH('Disposed Waste by Resin'!M$1,'Resin Fractions'!$A$24:$I$24,0)))*$E123</f>
        <v>91485.568693551017</v>
      </c>
    </row>
    <row r="124" spans="1:13" x14ac:dyDescent="0.2">
      <c r="A124" s="37">
        <v>2018</v>
      </c>
      <c r="B124" s="68" t="s">
        <v>208</v>
      </c>
      <c r="C124" s="68" t="s">
        <v>193</v>
      </c>
      <c r="D124" s="68">
        <v>26895</v>
      </c>
      <c r="E124" s="81">
        <v>184.5099818511797</v>
      </c>
      <c r="F124" s="9">
        <f>(INDEX('Resin Fractions'!$A$24:$I$41,MATCH('Disposed Waste by Resin'!$A124,'Resin Fractions'!$A$24:$A$41,0),MATCH('Disposed Waste by Resin'!F$1,'Resin Fractions'!$A$24:$I$24,0)))*$E124</f>
        <v>1.7142925409058236</v>
      </c>
      <c r="G124" s="9">
        <f>(INDEX('Resin Fractions'!$A$24:$I$41,MATCH('Disposed Waste by Resin'!$A124,'Resin Fractions'!$A$24:$A$41,0),MATCH('Disposed Waste by Resin'!G$1,'Resin Fractions'!$A$24:$I$24,0)))*$E124</f>
        <v>3.5361789038613356</v>
      </c>
      <c r="H124" s="9">
        <f>(INDEX('Resin Fractions'!$A$24:$I$41,MATCH('Disposed Waste by Resin'!$A124,'Resin Fractions'!$A$24:$A$41,0),MATCH('Disposed Waste by Resin'!H$1,'Resin Fractions'!$A$24:$I$24,0)))*$E124</f>
        <v>4.413616886501476</v>
      </c>
      <c r="I124" s="9">
        <f>(INDEX('Resin Fractions'!$A$24:$I$41,MATCH('Disposed Waste by Resin'!$A124,'Resin Fractions'!$A$24:$A$41,0),MATCH('Disposed Waste by Resin'!I$1,'Resin Fractions'!$A$24:$I$24,0)))*$E124</f>
        <v>9.1798019506870148</v>
      </c>
      <c r="J124" s="9">
        <f>(INDEX('Resin Fractions'!$A$24:$I$41,MATCH('Disposed Waste by Resin'!$A124,'Resin Fractions'!$A$24:$A$41,0),MATCH('Disposed Waste by Resin'!J$1,'Resin Fractions'!$A$24:$I$24,0)))*$E124</f>
        <v>0.29890923912608075</v>
      </c>
      <c r="K124" s="9">
        <f>(INDEX('Resin Fractions'!$A$24:$I$41,MATCH('Disposed Waste by Resin'!$A124,'Resin Fractions'!$A$24:$A$41,0),MATCH('Disposed Waste by Resin'!K$1,'Resin Fractions'!$A$24:$I$24,0)))*$E124</f>
        <v>0.82407184183199367</v>
      </c>
      <c r="L124" s="9">
        <f>(INDEX('Resin Fractions'!$A$24:$I$41,MATCH('Disposed Waste by Resin'!$A124,'Resin Fractions'!$A$24:$A$41,0),MATCH('Disposed Waste by Resin'!L$1,'Resin Fractions'!$A$24:$I$24,0)))*$E124</f>
        <v>1.2707298433269119</v>
      </c>
      <c r="M124" s="9">
        <f>(INDEX('Resin Fractions'!$A$24:$I$41,MATCH('Disposed Waste by Resin'!$A124,'Resin Fractions'!$A$24:$A$41,0),MATCH('Disposed Waste by Resin'!M$1,'Resin Fractions'!$A$24:$I$24,0)))*$E124</f>
        <v>21.237601206240633</v>
      </c>
    </row>
    <row r="125" spans="1:13" x14ac:dyDescent="0.2">
      <c r="A125" s="37">
        <v>2018</v>
      </c>
      <c r="B125" s="68" t="s">
        <v>209</v>
      </c>
      <c r="C125" s="68" t="s">
        <v>191</v>
      </c>
      <c r="D125" s="68">
        <v>187940</v>
      </c>
      <c r="E125" s="81">
        <v>110100.2087114337</v>
      </c>
      <c r="F125" s="9">
        <f>(INDEX('Resin Fractions'!$A$24:$I$41,MATCH('Disposed Waste by Resin'!$A125,'Resin Fractions'!$A$24:$A$41,0),MATCH('Disposed Waste by Resin'!F$1,'Resin Fractions'!$A$24:$I$24,0)))*$E125</f>
        <v>1022.9471850385877</v>
      </c>
      <c r="G125" s="9">
        <f>(INDEX('Resin Fractions'!$A$24:$I$41,MATCH('Disposed Waste by Resin'!$A125,'Resin Fractions'!$A$24:$A$41,0),MATCH('Disposed Waste by Resin'!G$1,'Resin Fractions'!$A$24:$I$24,0)))*$E125</f>
        <v>2110.0974128875437</v>
      </c>
      <c r="H125" s="9">
        <f>(INDEX('Resin Fractions'!$A$24:$I$41,MATCH('Disposed Waste by Resin'!$A125,'Resin Fractions'!$A$24:$A$41,0),MATCH('Disposed Waste by Resin'!H$1,'Resin Fractions'!$A$24:$I$24,0)))*$E125</f>
        <v>2633.6794112747011</v>
      </c>
      <c r="I125" s="9">
        <f>(INDEX('Resin Fractions'!$A$24:$I$41,MATCH('Disposed Waste by Resin'!$A125,'Resin Fractions'!$A$24:$A$41,0),MATCH('Disposed Waste by Resin'!I$1,'Resin Fractions'!$A$24:$I$24,0)))*$E125</f>
        <v>5477.7421826178806</v>
      </c>
      <c r="J125" s="9">
        <f>(INDEX('Resin Fractions'!$A$24:$I$41,MATCH('Disposed Waste by Resin'!$A125,'Resin Fractions'!$A$24:$A$41,0),MATCH('Disposed Waste by Resin'!J$1,'Resin Fractions'!$A$24:$I$24,0)))*$E125</f>
        <v>178.36416915428211</v>
      </c>
      <c r="K125" s="9">
        <f>(INDEX('Resin Fractions'!$A$24:$I$41,MATCH('Disposed Waste by Resin'!$A125,'Resin Fractions'!$A$24:$A$41,0),MATCH('Disposed Waste by Resin'!K$1,'Resin Fractions'!$A$24:$I$24,0)))*$E125</f>
        <v>491.73752481369064</v>
      </c>
      <c r="L125" s="9">
        <f>(INDEX('Resin Fractions'!$A$24:$I$41,MATCH('Disposed Waste by Resin'!$A125,'Resin Fractions'!$A$24:$A$41,0),MATCH('Disposed Waste by Resin'!L$1,'Resin Fractions'!$A$24:$I$24,0)))*$E125</f>
        <v>758.26586487329348</v>
      </c>
      <c r="M125" s="9">
        <f>(INDEX('Resin Fractions'!$A$24:$I$41,MATCH('Disposed Waste by Resin'!$A125,'Resin Fractions'!$A$24:$A$41,0),MATCH('Disposed Waste by Resin'!M$1,'Resin Fractions'!$A$24:$I$24,0)))*$E125</f>
        <v>12672.833750659976</v>
      </c>
    </row>
    <row r="126" spans="1:13" x14ac:dyDescent="0.2">
      <c r="A126" s="37">
        <v>2018</v>
      </c>
      <c r="B126" s="68" t="s">
        <v>210</v>
      </c>
      <c r="C126" s="68" t="s">
        <v>192</v>
      </c>
      <c r="D126" s="68">
        <v>1003012</v>
      </c>
      <c r="E126" s="81">
        <v>798447.72232304898</v>
      </c>
      <c r="F126" s="9">
        <f>(INDEX('Resin Fractions'!$A$24:$I$41,MATCH('Disposed Waste by Resin'!$A126,'Resin Fractions'!$A$24:$A$41,0),MATCH('Disposed Waste by Resin'!F$1,'Resin Fractions'!$A$24:$I$24,0)))*$E126</f>
        <v>7418.4223582313234</v>
      </c>
      <c r="G126" s="9">
        <f>(INDEX('Resin Fractions'!$A$24:$I$41,MATCH('Disposed Waste by Resin'!$A126,'Resin Fractions'!$A$24:$A$41,0),MATCH('Disposed Waste by Resin'!G$1,'Resin Fractions'!$A$24:$I$24,0)))*$E126</f>
        <v>15302.445771157323</v>
      </c>
      <c r="H126" s="9">
        <f>(INDEX('Resin Fractions'!$A$24:$I$41,MATCH('Disposed Waste by Resin'!$A126,'Resin Fractions'!$A$24:$A$41,0),MATCH('Disposed Waste by Resin'!H$1,'Resin Fractions'!$A$24:$I$24,0)))*$E126</f>
        <v>19099.467220565006</v>
      </c>
      <c r="I126" s="9">
        <f>(INDEX('Resin Fractions'!$A$24:$I$41,MATCH('Disposed Waste by Resin'!$A126,'Resin Fractions'!$A$24:$A$41,0),MATCH('Disposed Waste by Resin'!I$1,'Resin Fractions'!$A$24:$I$24,0)))*$E126</f>
        <v>39724.636495897335</v>
      </c>
      <c r="J126" s="9">
        <f>(INDEX('Resin Fractions'!$A$24:$I$41,MATCH('Disposed Waste by Resin'!$A126,'Resin Fractions'!$A$24:$A$41,0),MATCH('Disposed Waste by Resin'!J$1,'Resin Fractions'!$A$24:$I$24,0)))*$E126</f>
        <v>1293.4985888949554</v>
      </c>
      <c r="K126" s="9">
        <f>(INDEX('Resin Fractions'!$A$24:$I$41,MATCH('Disposed Waste by Resin'!$A126,'Resin Fractions'!$A$24:$A$41,0),MATCH('Disposed Waste by Resin'!K$1,'Resin Fractions'!$A$24:$I$24,0)))*$E126</f>
        <v>3566.0850352910502</v>
      </c>
      <c r="L126" s="9">
        <f>(INDEX('Resin Fractions'!$A$24:$I$41,MATCH('Disposed Waste by Resin'!$A126,'Resin Fractions'!$A$24:$A$41,0),MATCH('Disposed Waste by Resin'!L$1,'Resin Fractions'!$A$24:$I$24,0)))*$E126</f>
        <v>5498.9509993592283</v>
      </c>
      <c r="M126" s="9">
        <f>(INDEX('Resin Fractions'!$A$24:$I$41,MATCH('Disposed Waste by Resin'!$A126,'Resin Fractions'!$A$24:$A$41,0),MATCH('Disposed Waste by Resin'!M$1,'Resin Fractions'!$A$24:$I$24,0)))*$E126</f>
        <v>91903.506469396205</v>
      </c>
    </row>
    <row r="127" spans="1:13" x14ac:dyDescent="0.2">
      <c r="A127" s="37">
        <v>2018</v>
      </c>
      <c r="B127" s="68" t="s">
        <v>211</v>
      </c>
      <c r="C127" s="68" t="s">
        <v>192</v>
      </c>
      <c r="D127" s="68">
        <v>28476</v>
      </c>
      <c r="E127" s="81">
        <v>20787.822141560799</v>
      </c>
      <c r="F127" s="9">
        <f>(INDEX('Resin Fractions'!$A$24:$I$41,MATCH('Disposed Waste by Resin'!$A127,'Resin Fractions'!$A$24:$A$41,0),MATCH('Disposed Waste by Resin'!F$1,'Resin Fractions'!$A$24:$I$24,0)))*$E127</f>
        <v>193.1408159136771</v>
      </c>
      <c r="G127" s="9">
        <f>(INDEX('Resin Fractions'!$A$24:$I$41,MATCH('Disposed Waste by Resin'!$A127,'Resin Fractions'!$A$24:$A$41,0),MATCH('Disposed Waste by Resin'!G$1,'Resin Fractions'!$A$24:$I$24,0)))*$E127</f>
        <v>398.40369272541267</v>
      </c>
      <c r="H127" s="9">
        <f>(INDEX('Resin Fractions'!$A$24:$I$41,MATCH('Disposed Waste by Resin'!$A127,'Resin Fractions'!$A$24:$A$41,0),MATCH('Disposed Waste by Resin'!H$1,'Resin Fractions'!$A$24:$I$24,0)))*$E127</f>
        <v>497.26026698969838</v>
      </c>
      <c r="I127" s="9">
        <f>(INDEX('Resin Fractions'!$A$24:$I$41,MATCH('Disposed Waste by Resin'!$A127,'Resin Fractions'!$A$24:$A$41,0),MATCH('Disposed Waste by Resin'!I$1,'Resin Fractions'!$A$24:$I$24,0)))*$E127</f>
        <v>1034.2426373417068</v>
      </c>
      <c r="J127" s="9">
        <f>(INDEX('Resin Fractions'!$A$24:$I$41,MATCH('Disposed Waste by Resin'!$A127,'Resin Fractions'!$A$24:$A$41,0),MATCH('Disposed Waste by Resin'!J$1,'Resin Fractions'!$A$24:$I$24,0)))*$E127</f>
        <v>33.676617585025816</v>
      </c>
      <c r="K127" s="9">
        <f>(INDEX('Resin Fractions'!$A$24:$I$41,MATCH('Disposed Waste by Resin'!$A127,'Resin Fractions'!$A$24:$A$41,0),MATCH('Disposed Waste by Resin'!K$1,'Resin Fractions'!$A$24:$I$24,0)))*$E127</f>
        <v>92.844076553478772</v>
      </c>
      <c r="L127" s="9">
        <f>(INDEX('Resin Fractions'!$A$24:$I$41,MATCH('Disposed Waste by Resin'!$A127,'Resin Fractions'!$A$24:$A$41,0),MATCH('Disposed Waste by Resin'!L$1,'Resin Fractions'!$A$24:$I$24,0)))*$E127</f>
        <v>143.16681248367036</v>
      </c>
      <c r="M127" s="9">
        <f>(INDEX('Resin Fractions'!$A$24:$I$41,MATCH('Disposed Waste by Resin'!$A127,'Resin Fractions'!$A$24:$A$41,0),MATCH('Disposed Waste by Resin'!M$1,'Resin Fractions'!$A$24:$I$24,0)))*$E127</f>
        <v>2392.7349195926695</v>
      </c>
    </row>
    <row r="128" spans="1:13" x14ac:dyDescent="0.2">
      <c r="A128" s="37">
        <v>2018</v>
      </c>
      <c r="B128" s="68" t="s">
        <v>212</v>
      </c>
      <c r="C128" s="68" t="s">
        <v>193</v>
      </c>
      <c r="D128" s="68">
        <v>134932</v>
      </c>
      <c r="E128" s="81">
        <v>24720.75317604356</v>
      </c>
      <c r="F128" s="9">
        <f>(INDEX('Resin Fractions'!$A$24:$I$41,MATCH('Disposed Waste by Resin'!$A128,'Resin Fractions'!$A$24:$A$41,0),MATCH('Disposed Waste by Resin'!F$1,'Resin Fractions'!$A$24:$I$24,0)))*$E128</f>
        <v>229.68189769508922</v>
      </c>
      <c r="G128" s="9">
        <f>(INDEX('Resin Fractions'!$A$24:$I$41,MATCH('Disposed Waste by Resin'!$A128,'Resin Fractions'!$A$24:$A$41,0),MATCH('Disposed Waste by Resin'!G$1,'Resin Fractions'!$A$24:$I$24,0)))*$E128</f>
        <v>473.77927736829065</v>
      </c>
      <c r="H128" s="9">
        <f>(INDEX('Resin Fractions'!$A$24:$I$41,MATCH('Disposed Waste by Resin'!$A128,'Resin Fractions'!$A$24:$A$41,0),MATCH('Disposed Waste by Resin'!H$1,'Resin Fractions'!$A$24:$I$24,0)))*$E128</f>
        <v>591.33892145100356</v>
      </c>
      <c r="I128" s="9">
        <f>(INDEX('Resin Fractions'!$A$24:$I$41,MATCH('Disposed Waste by Resin'!$A128,'Resin Fractions'!$A$24:$A$41,0),MATCH('Disposed Waste by Resin'!I$1,'Resin Fractions'!$A$24:$I$24,0)))*$E128</f>
        <v>1229.9151295290528</v>
      </c>
      <c r="J128" s="9">
        <f>(INDEX('Resin Fractions'!$A$24:$I$41,MATCH('Disposed Waste by Resin'!$A128,'Resin Fractions'!$A$24:$A$41,0),MATCH('Disposed Waste by Resin'!J$1,'Resin Fractions'!$A$24:$I$24,0)))*$E128</f>
        <v>40.048031268220406</v>
      </c>
      <c r="K128" s="9">
        <f>(INDEX('Resin Fractions'!$A$24:$I$41,MATCH('Disposed Waste by Resin'!$A128,'Resin Fractions'!$A$24:$A$41,0),MATCH('Disposed Waste by Resin'!K$1,'Resin Fractions'!$A$24:$I$24,0)))*$E128</f>
        <v>110.40961793431596</v>
      </c>
      <c r="L128" s="9">
        <f>(INDEX('Resin Fractions'!$A$24:$I$41,MATCH('Disposed Waste by Resin'!$A128,'Resin Fractions'!$A$24:$A$41,0),MATCH('Disposed Waste by Resin'!L$1,'Resin Fractions'!$A$24:$I$24,0)))*$E128</f>
        <v>170.25311311154002</v>
      </c>
      <c r="M128" s="9">
        <f>(INDEX('Resin Fractions'!$A$24:$I$41,MATCH('Disposed Waste by Resin'!$A128,'Resin Fractions'!$A$24:$A$41,0),MATCH('Disposed Waste by Resin'!M$1,'Resin Fractions'!$A$24:$I$24,0)))*$E128</f>
        <v>2845.4259883575123</v>
      </c>
    </row>
    <row r="129" spans="1:13" x14ac:dyDescent="0.2">
      <c r="A129" s="37">
        <v>2018</v>
      </c>
      <c r="B129" s="68" t="s">
        <v>213</v>
      </c>
      <c r="C129" s="68" t="s">
        <v>194</v>
      </c>
      <c r="D129" s="68">
        <v>188042</v>
      </c>
      <c r="E129" s="81">
        <v>138243.96551724139</v>
      </c>
      <c r="F129" s="9">
        <f>(INDEX('Resin Fractions'!$A$24:$I$41,MATCH('Disposed Waste by Resin'!$A129,'Resin Fractions'!$A$24:$A$41,0),MATCH('Disposed Waste by Resin'!F$1,'Resin Fractions'!$A$24:$I$24,0)))*$E129</f>
        <v>1284.4324005332048</v>
      </c>
      <c r="G129" s="9">
        <f>(INDEX('Resin Fractions'!$A$24:$I$41,MATCH('Disposed Waste by Resin'!$A129,'Resin Fractions'!$A$24:$A$41,0),MATCH('Disposed Waste by Resin'!G$1,'Resin Fractions'!$A$24:$I$24,0)))*$E129</f>
        <v>2649.4793915404493</v>
      </c>
      <c r="H129" s="9">
        <f>(INDEX('Resin Fractions'!$A$24:$I$41,MATCH('Disposed Waste by Resin'!$A129,'Resin Fractions'!$A$24:$A$41,0),MATCH('Disposed Waste by Resin'!H$1,'Resin Fractions'!$A$24:$I$24,0)))*$E129</f>
        <v>3306.8991419442991</v>
      </c>
      <c r="I129" s="9">
        <f>(INDEX('Resin Fractions'!$A$24:$I$41,MATCH('Disposed Waste by Resin'!$A129,'Resin Fractions'!$A$24:$A$41,0),MATCH('Disposed Waste by Resin'!I$1,'Resin Fractions'!$A$24:$I$24,0)))*$E129</f>
        <v>6877.9597265879138</v>
      </c>
      <c r="J129" s="9">
        <f>(INDEX('Resin Fractions'!$A$24:$I$41,MATCH('Disposed Waste by Resin'!$A129,'Resin Fractions'!$A$24:$A$41,0),MATCH('Disposed Waste by Resin'!J$1,'Resin Fractions'!$A$24:$I$24,0)))*$E129</f>
        <v>223.95752322961147</v>
      </c>
      <c r="K129" s="9">
        <f>(INDEX('Resin Fractions'!$A$24:$I$41,MATCH('Disposed Waste by Resin'!$A129,'Resin Fractions'!$A$24:$A$41,0),MATCH('Disposed Waste by Resin'!K$1,'Resin Fractions'!$A$24:$I$24,0)))*$E129</f>
        <v>617.43520942860766</v>
      </c>
      <c r="L129" s="9">
        <f>(INDEX('Resin Fractions'!$A$24:$I$41,MATCH('Disposed Waste by Resin'!$A129,'Resin Fractions'!$A$24:$A$41,0),MATCH('Disposed Waste by Resin'!L$1,'Resin Fractions'!$A$24:$I$24,0)))*$E129</f>
        <v>952.09338204968219</v>
      </c>
      <c r="M129" s="9">
        <f>(INDEX('Resin Fractions'!$A$24:$I$41,MATCH('Disposed Waste by Resin'!$A129,'Resin Fractions'!$A$24:$A$41,0),MATCH('Disposed Waste by Resin'!M$1,'Resin Fractions'!$A$24:$I$24,0)))*$E129</f>
        <v>15912.256775313766</v>
      </c>
    </row>
    <row r="130" spans="1:13" x14ac:dyDescent="0.2">
      <c r="A130" s="37">
        <v>2018</v>
      </c>
      <c r="B130" s="68" t="s">
        <v>214</v>
      </c>
      <c r="C130" s="68" t="s">
        <v>191</v>
      </c>
      <c r="D130" s="68">
        <v>18579</v>
      </c>
      <c r="E130" s="81">
        <v>18954.101633393831</v>
      </c>
      <c r="F130" s="9">
        <f>(INDEX('Resin Fractions'!$A$24:$I$41,MATCH('Disposed Waste by Resin'!$A130,'Resin Fractions'!$A$24:$A$41,0),MATCH('Disposed Waste by Resin'!F$1,'Resin Fractions'!$A$24:$I$24,0)))*$E130</f>
        <v>176.10361631223685</v>
      </c>
      <c r="G130" s="9">
        <f>(INDEX('Resin Fractions'!$A$24:$I$41,MATCH('Disposed Waste by Resin'!$A130,'Resin Fractions'!$A$24:$A$41,0),MATCH('Disposed Waste by Resin'!G$1,'Resin Fractions'!$A$24:$I$24,0)))*$E130</f>
        <v>363.25999095112053</v>
      </c>
      <c r="H130" s="9">
        <f>(INDEX('Resin Fractions'!$A$24:$I$41,MATCH('Disposed Waste by Resin'!$A130,'Resin Fractions'!$A$24:$A$41,0),MATCH('Disposed Waste by Resin'!H$1,'Resin Fractions'!$A$24:$I$24,0)))*$E130</f>
        <v>453.39629974646465</v>
      </c>
      <c r="I130" s="9">
        <f>(INDEX('Resin Fractions'!$A$24:$I$41,MATCH('Disposed Waste by Resin'!$A130,'Resin Fractions'!$A$24:$A$41,0),MATCH('Disposed Waste by Resin'!I$1,'Resin Fractions'!$A$24:$I$24,0)))*$E130</f>
        <v>943.01076506575009</v>
      </c>
      <c r="J130" s="9">
        <f>(INDEX('Resin Fractions'!$A$24:$I$41,MATCH('Disposed Waste by Resin'!$A130,'Resin Fractions'!$A$24:$A$41,0),MATCH('Disposed Waste by Resin'!J$1,'Resin Fractions'!$A$24:$I$24,0)))*$E130</f>
        <v>30.705959865769348</v>
      </c>
      <c r="K130" s="9">
        <f>(INDEX('Resin Fractions'!$A$24:$I$41,MATCH('Disposed Waste by Resin'!$A130,'Resin Fractions'!$A$24:$A$41,0),MATCH('Disposed Waste by Resin'!K$1,'Resin Fractions'!$A$24:$I$24,0)))*$E130</f>
        <v>84.654181235028872</v>
      </c>
      <c r="L130" s="9">
        <f>(INDEX('Resin Fractions'!$A$24:$I$41,MATCH('Disposed Waste by Resin'!$A130,'Resin Fractions'!$A$24:$A$41,0),MATCH('Disposed Waste by Resin'!L$1,'Resin Fractions'!$A$24:$I$24,0)))*$E130</f>
        <v>130.5378839527045</v>
      </c>
      <c r="M130" s="9">
        <f>(INDEX('Resin Fractions'!$A$24:$I$41,MATCH('Disposed Waste by Resin'!$A130,'Resin Fractions'!$A$24:$A$41,0),MATCH('Disposed Waste by Resin'!M$1,'Resin Fractions'!$A$24:$I$24,0)))*$E130</f>
        <v>2181.6686971290742</v>
      </c>
    </row>
    <row r="131" spans="1:13" x14ac:dyDescent="0.2">
      <c r="A131" s="37">
        <v>2018</v>
      </c>
      <c r="B131" s="68" t="s">
        <v>215</v>
      </c>
      <c r="C131" s="68" t="s">
        <v>192</v>
      </c>
      <c r="D131" s="68">
        <v>898824</v>
      </c>
      <c r="E131" s="81">
        <v>940142.98548094358</v>
      </c>
      <c r="F131" s="9">
        <f>(INDEX('Resin Fractions'!$A$24:$I$41,MATCH('Disposed Waste by Resin'!$A131,'Resin Fractions'!$A$24:$A$41,0),MATCH('Disposed Waste by Resin'!F$1,'Resin Fractions'!$A$24:$I$24,0)))*$E131</f>
        <v>8734.9209577986258</v>
      </c>
      <c r="G131" s="9">
        <f>(INDEX('Resin Fractions'!$A$24:$I$41,MATCH('Disposed Waste by Resin'!$A131,'Resin Fractions'!$A$24:$A$41,0),MATCH('Disposed Waste by Resin'!G$1,'Resin Fractions'!$A$24:$I$24,0)))*$E131</f>
        <v>18018.070125617276</v>
      </c>
      <c r="H131" s="9">
        <f>(INDEX('Resin Fractions'!$A$24:$I$41,MATCH('Disposed Waste by Resin'!$A131,'Resin Fractions'!$A$24:$A$41,0),MATCH('Disposed Waste by Resin'!H$1,'Resin Fractions'!$A$24:$I$24,0)))*$E131</f>
        <v>22488.923985648718</v>
      </c>
      <c r="I131" s="9">
        <f>(INDEX('Resin Fractions'!$A$24:$I$41,MATCH('Disposed Waste by Resin'!$A131,'Resin Fractions'!$A$24:$A$41,0),MATCH('Disposed Waste by Resin'!I$1,'Resin Fractions'!$A$24:$I$24,0)))*$E131</f>
        <v>46774.306329961299</v>
      </c>
      <c r="J131" s="9">
        <f>(INDEX('Resin Fractions'!$A$24:$I$41,MATCH('Disposed Waste by Resin'!$A131,'Resin Fractions'!$A$24:$A$41,0),MATCH('Disposed Waste by Resin'!J$1,'Resin Fractions'!$A$24:$I$24,0)))*$E131</f>
        <v>1523.047271699865</v>
      </c>
      <c r="K131" s="9">
        <f>(INDEX('Resin Fractions'!$A$24:$I$41,MATCH('Disposed Waste by Resin'!$A131,'Resin Fractions'!$A$24:$A$41,0),MATCH('Disposed Waste by Resin'!K$1,'Resin Fractions'!$A$24:$I$24,0)))*$E131</f>
        <v>4198.9346801605407</v>
      </c>
      <c r="L131" s="9">
        <f>(INDEX('Resin Fractions'!$A$24:$I$41,MATCH('Disposed Waste by Resin'!$A131,'Resin Fractions'!$A$24:$A$41,0),MATCH('Disposed Waste by Resin'!L$1,'Resin Fractions'!$A$24:$I$24,0)))*$E131</f>
        <v>6474.8136477986236</v>
      </c>
      <c r="M131" s="9">
        <f>(INDEX('Resin Fractions'!$A$24:$I$41,MATCH('Disposed Waste by Resin'!$A131,'Resin Fractions'!$A$24:$A$41,0),MATCH('Disposed Waste by Resin'!M$1,'Resin Fractions'!$A$24:$I$24,0)))*$E131</f>
        <v>108213.01699868494</v>
      </c>
    </row>
    <row r="132" spans="1:13" x14ac:dyDescent="0.2">
      <c r="A132" s="37">
        <v>2018</v>
      </c>
      <c r="B132" s="68" t="s">
        <v>216</v>
      </c>
      <c r="C132" s="68" t="s">
        <v>192</v>
      </c>
      <c r="D132" s="68">
        <v>150807</v>
      </c>
      <c r="E132" s="81">
        <v>98734.156079854802</v>
      </c>
      <c r="F132" s="9">
        <f>(INDEX('Resin Fractions'!$A$24:$I$41,MATCH('Disposed Waste by Resin'!$A132,'Resin Fractions'!$A$24:$A$41,0),MATCH('Disposed Waste by Resin'!F$1,'Resin Fractions'!$A$24:$I$24,0)))*$E132</f>
        <v>917.34455557448348</v>
      </c>
      <c r="G132" s="9">
        <f>(INDEX('Resin Fractions'!$A$24:$I$41,MATCH('Disposed Waste by Resin'!$A132,'Resin Fractions'!$A$24:$A$41,0),MATCH('Disposed Waste by Resin'!G$1,'Resin Fractions'!$A$24:$I$24,0)))*$E132</f>
        <v>1892.2642358815162</v>
      </c>
      <c r="H132" s="9">
        <f>(INDEX('Resin Fractions'!$A$24:$I$41,MATCH('Disposed Waste by Resin'!$A132,'Resin Fractions'!$A$24:$A$41,0),MATCH('Disposed Waste by Resin'!H$1,'Resin Fractions'!$A$24:$I$24,0)))*$E132</f>
        <v>2361.7949239190893</v>
      </c>
      <c r="I132" s="9">
        <f>(INDEX('Resin Fractions'!$A$24:$I$41,MATCH('Disposed Waste by Resin'!$A132,'Resin Fractions'!$A$24:$A$41,0),MATCH('Disposed Waste by Resin'!I$1,'Resin Fractions'!$A$24:$I$24,0)))*$E132</f>
        <v>4912.2545538611048</v>
      </c>
      <c r="J132" s="9">
        <f>(INDEX('Resin Fractions'!$A$24:$I$41,MATCH('Disposed Waste by Resin'!$A132,'Resin Fractions'!$A$24:$A$41,0),MATCH('Disposed Waste by Resin'!J$1,'Resin Fractions'!$A$24:$I$24,0)))*$E132</f>
        <v>159.95097486589668</v>
      </c>
      <c r="K132" s="9">
        <f>(INDEX('Resin Fractions'!$A$24:$I$41,MATCH('Disposed Waste by Resin'!$A132,'Resin Fractions'!$A$24:$A$41,0),MATCH('Disposed Waste by Resin'!K$1,'Resin Fractions'!$A$24:$I$24,0)))*$E132</f>
        <v>440.9736375026003</v>
      </c>
      <c r="L132" s="9">
        <f>(INDEX('Resin Fractions'!$A$24:$I$41,MATCH('Disposed Waste by Resin'!$A132,'Resin Fractions'!$A$24:$A$41,0),MATCH('Disposed Waste by Resin'!L$1,'Resin Fractions'!$A$24:$I$24,0)))*$E132</f>
        <v>679.98726913086284</v>
      </c>
      <c r="M132" s="9">
        <f>(INDEX('Resin Fractions'!$A$24:$I$41,MATCH('Disposed Waste by Resin'!$A132,'Resin Fractions'!$A$24:$A$41,0),MATCH('Disposed Waste by Resin'!M$1,'Resin Fractions'!$A$24:$I$24,0)))*$E132</f>
        <v>11364.570150735552</v>
      </c>
    </row>
    <row r="133" spans="1:13" x14ac:dyDescent="0.2">
      <c r="A133" s="37">
        <v>2018</v>
      </c>
      <c r="B133" s="68" t="s">
        <v>217</v>
      </c>
      <c r="C133" s="68" t="s">
        <v>193</v>
      </c>
      <c r="D133" s="68">
        <v>64599</v>
      </c>
      <c r="E133" s="81">
        <v>84179.600725952798</v>
      </c>
      <c r="F133" s="9">
        <f>(INDEX('Resin Fractions'!$A$24:$I$41,MATCH('Disposed Waste by Resin'!$A133,'Resin Fractions'!$A$24:$A$41,0),MATCH('Disposed Waste by Resin'!F$1,'Resin Fractions'!$A$24:$I$24,0)))*$E133</f>
        <v>782.11736933195448</v>
      </c>
      <c r="G133" s="9">
        <f>(INDEX('Resin Fractions'!$A$24:$I$41,MATCH('Disposed Waste by Resin'!$A133,'Resin Fractions'!$A$24:$A$41,0),MATCH('Disposed Waste by Resin'!G$1,'Resin Fractions'!$A$24:$I$24,0)))*$E133</f>
        <v>1613.3226248034634</v>
      </c>
      <c r="H133" s="9">
        <f>(INDEX('Resin Fractions'!$A$24:$I$41,MATCH('Disposed Waste by Resin'!$A133,'Resin Fractions'!$A$24:$A$41,0),MATCH('Disposed Waste by Resin'!H$1,'Resin Fractions'!$A$24:$I$24,0)))*$E133</f>
        <v>2013.6390645937386</v>
      </c>
      <c r="I133" s="9">
        <f>(INDEX('Resin Fractions'!$A$24:$I$41,MATCH('Disposed Waste by Resin'!$A133,'Resin Fractions'!$A$24:$A$41,0),MATCH('Disposed Waste by Resin'!I$1,'Resin Fractions'!$A$24:$I$24,0)))*$E133</f>
        <v>4188.1314777616453</v>
      </c>
      <c r="J133" s="9">
        <f>(INDEX('Resin Fractions'!$A$24:$I$41,MATCH('Disposed Waste by Resin'!$A133,'Resin Fractions'!$A$24:$A$41,0),MATCH('Disposed Waste by Resin'!J$1,'Resin Fractions'!$A$24:$I$24,0)))*$E133</f>
        <v>136.37235314036724</v>
      </c>
      <c r="K133" s="9">
        <f>(INDEX('Resin Fractions'!$A$24:$I$41,MATCH('Disposed Waste by Resin'!$A133,'Resin Fractions'!$A$24:$A$41,0),MATCH('Disposed Waste by Resin'!K$1,'Resin Fractions'!$A$24:$I$24,0)))*$E133</f>
        <v>375.96902844459424</v>
      </c>
      <c r="L133" s="9">
        <f>(INDEX('Resin Fractions'!$A$24:$I$41,MATCH('Disposed Waste by Resin'!$A133,'Resin Fractions'!$A$24:$A$41,0),MATCH('Disposed Waste by Resin'!L$1,'Resin Fractions'!$A$24:$I$24,0)))*$E133</f>
        <v>579.74928927200517</v>
      </c>
      <c r="M133" s="9">
        <f>(INDEX('Resin Fractions'!$A$24:$I$41,MATCH('Disposed Waste by Resin'!$A133,'Resin Fractions'!$A$24:$A$41,0),MATCH('Disposed Waste by Resin'!M$1,'Resin Fractions'!$A$24:$I$24,0)))*$E133</f>
        <v>9689.3012073477657</v>
      </c>
    </row>
    <row r="134" spans="1:13" x14ac:dyDescent="0.2">
      <c r="A134" s="37">
        <v>2018</v>
      </c>
      <c r="B134" s="68" t="s">
        <v>218</v>
      </c>
      <c r="C134" s="68" t="s">
        <v>191</v>
      </c>
      <c r="D134" s="68">
        <v>29629</v>
      </c>
      <c r="E134" s="81">
        <v>18837.604355716881</v>
      </c>
      <c r="F134" s="9">
        <f>(INDEX('Resin Fractions'!$A$24:$I$41,MATCH('Disposed Waste by Resin'!$A134,'Resin Fractions'!$A$24:$A$41,0),MATCH('Disposed Waste by Resin'!F$1,'Resin Fractions'!$A$24:$I$24,0)))*$E134</f>
        <v>175.02123360234904</v>
      </c>
      <c r="G134" s="9">
        <f>(INDEX('Resin Fractions'!$A$24:$I$41,MATCH('Disposed Waste by Resin'!$A134,'Resin Fractions'!$A$24:$A$41,0),MATCH('Disposed Waste by Resin'!G$1,'Resin Fractions'!$A$24:$I$24,0)))*$E134</f>
        <v>361.02729214780709</v>
      </c>
      <c r="H134" s="9">
        <f>(INDEX('Resin Fractions'!$A$24:$I$41,MATCH('Disposed Waste by Resin'!$A134,'Resin Fractions'!$A$24:$A$41,0),MATCH('Disposed Waste by Resin'!H$1,'Resin Fractions'!$A$24:$I$24,0)))*$E134</f>
        <v>450.60959765681213</v>
      </c>
      <c r="I134" s="9">
        <f>(INDEX('Resin Fractions'!$A$24:$I$41,MATCH('Disposed Waste by Resin'!$A134,'Resin Fractions'!$A$24:$A$41,0),MATCH('Disposed Waste by Resin'!I$1,'Resin Fractions'!$A$24:$I$24,0)))*$E134</f>
        <v>937.21475378148705</v>
      </c>
      <c r="J134" s="9">
        <f>(INDEX('Resin Fractions'!$A$24:$I$41,MATCH('Disposed Waste by Resin'!$A134,'Resin Fractions'!$A$24:$A$41,0),MATCH('Disposed Waste by Resin'!J$1,'Resin Fractions'!$A$24:$I$24,0)))*$E134</f>
        <v>30.517232338503298</v>
      </c>
      <c r="K134" s="9">
        <f>(INDEX('Resin Fractions'!$A$24:$I$41,MATCH('Disposed Waste by Resin'!$A134,'Resin Fractions'!$A$24:$A$41,0),MATCH('Disposed Waste by Resin'!K$1,'Resin Fractions'!$A$24:$I$24,0)))*$E134</f>
        <v>84.133872657571587</v>
      </c>
      <c r="L134" s="9">
        <f>(INDEX('Resin Fractions'!$A$24:$I$41,MATCH('Disposed Waste by Resin'!$A134,'Resin Fractions'!$A$24:$A$41,0),MATCH('Disposed Waste by Resin'!L$1,'Resin Fractions'!$A$24:$I$24,0)))*$E134</f>
        <v>129.73556114108641</v>
      </c>
      <c r="M134" s="9">
        <f>(INDEX('Resin Fractions'!$A$24:$I$41,MATCH('Disposed Waste by Resin'!$A134,'Resin Fractions'!$A$24:$A$41,0),MATCH('Disposed Waste by Resin'!M$1,'Resin Fractions'!$A$24:$I$24,0)))*$E134</f>
        <v>2168.2595433256161</v>
      </c>
    </row>
    <row r="135" spans="1:13" x14ac:dyDescent="0.2">
      <c r="A135" s="37">
        <v>2018</v>
      </c>
      <c r="B135" s="68" t="s">
        <v>219</v>
      </c>
      <c r="C135" s="68" t="s">
        <v>194</v>
      </c>
      <c r="D135" s="68">
        <v>10192593</v>
      </c>
      <c r="E135" s="81">
        <v>9453070.65335753</v>
      </c>
      <c r="F135" s="9">
        <f>(INDEX('Resin Fractions'!$A$24:$I$41,MATCH('Disposed Waste by Resin'!$A135,'Resin Fractions'!$A$24:$A$41,0),MATCH('Disposed Waste by Resin'!F$1,'Resin Fractions'!$A$24:$I$24,0)))*$E135</f>
        <v>87829.00711993617</v>
      </c>
      <c r="G135" s="9">
        <f>(INDEX('Resin Fractions'!$A$24:$I$41,MATCH('Disposed Waste by Resin'!$A135,'Resin Fractions'!$A$24:$A$41,0),MATCH('Disposed Waste by Resin'!G$1,'Resin Fractions'!$A$24:$I$24,0)))*$E135</f>
        <v>181170.40978344154</v>
      </c>
      <c r="H135" s="9">
        <f>(INDEX('Resin Fractions'!$A$24:$I$41,MATCH('Disposed Waste by Resin'!$A135,'Resin Fractions'!$A$24:$A$41,0),MATCH('Disposed Waste by Resin'!H$1,'Resin Fractions'!$A$24:$I$24,0)))*$E135</f>
        <v>226124.52641506548</v>
      </c>
      <c r="I135" s="9">
        <f>(INDEX('Resin Fractions'!$A$24:$I$41,MATCH('Disposed Waste by Resin'!$A135,'Resin Fractions'!$A$24:$A$41,0),MATCH('Disposed Waste by Resin'!I$1,'Resin Fractions'!$A$24:$I$24,0)))*$E135</f>
        <v>470312.31347508152</v>
      </c>
      <c r="J135" s="9">
        <f>(INDEX('Resin Fractions'!$A$24:$I$41,MATCH('Disposed Waste by Resin'!$A135,'Resin Fractions'!$A$24:$A$41,0),MATCH('Disposed Waste by Resin'!J$1,'Resin Fractions'!$A$24:$I$24,0)))*$E135</f>
        <v>15314.131669468354</v>
      </c>
      <c r="K135" s="9">
        <f>(INDEX('Resin Fractions'!$A$24:$I$41,MATCH('Disposed Waste by Resin'!$A135,'Resin Fractions'!$A$24:$A$41,0),MATCH('Disposed Waste by Resin'!K$1,'Resin Fractions'!$A$24:$I$24,0)))*$E135</f>
        <v>42219.988675536799</v>
      </c>
      <c r="L135" s="9">
        <f>(INDEX('Resin Fractions'!$A$24:$I$41,MATCH('Disposed Waste by Resin'!$A135,'Resin Fractions'!$A$24:$A$41,0),MATCH('Disposed Waste by Resin'!L$1,'Resin Fractions'!$A$24:$I$24,0)))*$E135</f>
        <v>65103.789343971686</v>
      </c>
      <c r="M135" s="9">
        <f>(INDEX('Resin Fractions'!$A$24:$I$41,MATCH('Disposed Waste by Resin'!$A135,'Resin Fractions'!$A$24:$A$41,0),MATCH('Disposed Waste by Resin'!M$1,'Resin Fractions'!$A$24:$I$24,0)))*$E135</f>
        <v>1088074.1664825014</v>
      </c>
    </row>
    <row r="136" spans="1:13" x14ac:dyDescent="0.2">
      <c r="A136" s="37">
        <v>2018</v>
      </c>
      <c r="B136" s="68" t="s">
        <v>220</v>
      </c>
      <c r="C136" s="68" t="s">
        <v>192</v>
      </c>
      <c r="D136" s="68">
        <v>157195</v>
      </c>
      <c r="E136" s="81">
        <v>130412.831215971</v>
      </c>
      <c r="F136" s="9">
        <f>(INDEX('Resin Fractions'!$A$24:$I$41,MATCH('Disposed Waste by Resin'!$A136,'Resin Fractions'!$A$24:$A$41,0),MATCH('Disposed Waste by Resin'!F$1,'Resin Fractions'!$A$24:$I$24,0)))*$E136</f>
        <v>1211.672894598574</v>
      </c>
      <c r="G136" s="9">
        <f>(INDEX('Resin Fractions'!$A$24:$I$41,MATCH('Disposed Waste by Resin'!$A136,'Resin Fractions'!$A$24:$A$41,0),MATCH('Disposed Waste by Resin'!G$1,'Resin Fractions'!$A$24:$I$24,0)))*$E136</f>
        <v>2499.393788411438</v>
      </c>
      <c r="H136" s="9">
        <f>(INDEX('Resin Fractions'!$A$24:$I$41,MATCH('Disposed Waste by Resin'!$A136,'Resin Fractions'!$A$24:$A$41,0),MATCH('Disposed Waste by Resin'!H$1,'Resin Fractions'!$A$24:$I$24,0)))*$E136</f>
        <v>3119.5725472214949</v>
      </c>
      <c r="I136" s="9">
        <f>(INDEX('Resin Fractions'!$A$24:$I$41,MATCH('Disposed Waste by Resin'!$A136,'Resin Fractions'!$A$24:$A$41,0),MATCH('Disposed Waste by Resin'!I$1,'Resin Fractions'!$A$24:$I$24,0)))*$E136</f>
        <v>6488.3425296555724</v>
      </c>
      <c r="J136" s="9">
        <f>(INDEX('Resin Fractions'!$A$24:$I$41,MATCH('Disposed Waste by Resin'!$A136,'Resin Fractions'!$A$24:$A$41,0),MATCH('Disposed Waste by Resin'!J$1,'Resin Fractions'!$A$24:$I$24,0)))*$E136</f>
        <v>211.27095542443493</v>
      </c>
      <c r="K136" s="9">
        <f>(INDEX('Resin Fractions'!$A$24:$I$41,MATCH('Disposed Waste by Resin'!$A136,'Resin Fractions'!$A$24:$A$41,0),MATCH('Disposed Waste by Resin'!K$1,'Resin Fractions'!$A$24:$I$24,0)))*$E136</f>
        <v>582.45923033774886</v>
      </c>
      <c r="L136" s="9">
        <f>(INDEX('Resin Fractions'!$A$24:$I$41,MATCH('Disposed Waste by Resin'!$A136,'Resin Fractions'!$A$24:$A$41,0),MATCH('Disposed Waste by Resin'!L$1,'Resin Fractions'!$A$24:$I$24,0)))*$E136</f>
        <v>898.15995273661815</v>
      </c>
      <c r="M136" s="9">
        <f>(INDEX('Resin Fractions'!$A$24:$I$41,MATCH('Disposed Waste by Resin'!$A136,'Resin Fractions'!$A$24:$A$41,0),MATCH('Disposed Waste by Resin'!M$1,'Resin Fractions'!$A$24:$I$24,0)))*$E136</f>
        <v>15010.871898385878</v>
      </c>
    </row>
    <row r="137" spans="1:13" x14ac:dyDescent="0.2">
      <c r="A137" s="37">
        <v>2018</v>
      </c>
      <c r="B137" s="68" t="s">
        <v>221</v>
      </c>
      <c r="C137" s="68" t="s">
        <v>190</v>
      </c>
      <c r="D137" s="68">
        <v>262179</v>
      </c>
      <c r="E137" s="81">
        <v>227282.8584392014</v>
      </c>
      <c r="F137" s="9">
        <f>(INDEX('Resin Fractions'!$A$24:$I$41,MATCH('Disposed Waste by Resin'!$A137,'Resin Fractions'!$A$24:$A$41,0),MATCH('Disposed Waste by Resin'!F$1,'Resin Fractions'!$A$24:$I$24,0)))*$E137</f>
        <v>2111.6977249086754</v>
      </c>
      <c r="G137" s="9">
        <f>(INDEX('Resin Fractions'!$A$24:$I$41,MATCH('Disposed Waste by Resin'!$A137,'Resin Fractions'!$A$24:$A$41,0),MATCH('Disposed Waste by Resin'!G$1,'Resin Fractions'!$A$24:$I$24,0)))*$E137</f>
        <v>4355.9315390874481</v>
      </c>
      <c r="H137" s="9">
        <f>(INDEX('Resin Fractions'!$A$24:$I$41,MATCH('Disposed Waste by Resin'!$A137,'Resin Fractions'!$A$24:$A$41,0),MATCH('Disposed Waste by Resin'!H$1,'Resin Fractions'!$A$24:$I$24,0)))*$E137</f>
        <v>5436.776113439144</v>
      </c>
      <c r="I137" s="9">
        <f>(INDEX('Resin Fractions'!$A$24:$I$41,MATCH('Disposed Waste by Resin'!$A137,'Resin Fractions'!$A$24:$A$41,0),MATCH('Disposed Waste by Resin'!I$1,'Resin Fractions'!$A$24:$I$24,0)))*$E137</f>
        <v>11307.852324980116</v>
      </c>
      <c r="J137" s="9">
        <f>(INDEX('Resin Fractions'!$A$24:$I$41,MATCH('Disposed Waste by Resin'!$A137,'Resin Fractions'!$A$24:$A$41,0),MATCH('Disposed Waste by Resin'!J$1,'Resin Fractions'!$A$24:$I$24,0)))*$E137</f>
        <v>368.20201054086249</v>
      </c>
      <c r="K137" s="9">
        <f>(INDEX('Resin Fractions'!$A$24:$I$41,MATCH('Disposed Waste by Resin'!$A137,'Resin Fractions'!$A$24:$A$41,0),MATCH('Disposed Waste by Resin'!K$1,'Resin Fractions'!$A$24:$I$24,0)))*$E137</f>
        <v>1015.1071605540644</v>
      </c>
      <c r="L137" s="9">
        <f>(INDEX('Resin Fractions'!$A$24:$I$41,MATCH('Disposed Waste by Resin'!$A137,'Resin Fractions'!$A$24:$A$41,0),MATCH('Disposed Waste by Resin'!L$1,'Resin Fractions'!$A$24:$I$24,0)))*$E137</f>
        <v>1565.3088694588287</v>
      </c>
      <c r="M137" s="9">
        <f>(INDEX('Resin Fractions'!$A$24:$I$41,MATCH('Disposed Waste by Resin'!$A137,'Resin Fractions'!$A$24:$A$41,0),MATCH('Disposed Waste by Resin'!M$1,'Resin Fractions'!$A$24:$I$24,0)))*$E137</f>
        <v>26160.875742969136</v>
      </c>
    </row>
    <row r="138" spans="1:13" x14ac:dyDescent="0.2">
      <c r="A138" s="37">
        <v>2018</v>
      </c>
      <c r="B138" s="68" t="s">
        <v>222</v>
      </c>
      <c r="C138" s="68" t="s">
        <v>191</v>
      </c>
      <c r="D138" s="68">
        <v>18128</v>
      </c>
      <c r="E138" s="81">
        <v>12437.422867513609</v>
      </c>
      <c r="F138" s="9">
        <f>(INDEX('Resin Fractions'!$A$24:$I$41,MATCH('Disposed Waste by Resin'!$A138,'Resin Fractions'!$A$24:$A$41,0),MATCH('Disposed Waste by Resin'!F$1,'Resin Fractions'!$A$24:$I$24,0)))*$E138</f>
        <v>115.55679013110139</v>
      </c>
      <c r="G138" s="9">
        <f>(INDEX('Resin Fractions'!$A$24:$I$41,MATCH('Disposed Waste by Resin'!$A138,'Resin Fractions'!$A$24:$A$41,0),MATCH('Disposed Waste by Resin'!G$1,'Resin Fractions'!$A$24:$I$24,0)))*$E138</f>
        <v>238.36624946382531</v>
      </c>
      <c r="H138" s="9">
        <f>(INDEX('Resin Fractions'!$A$24:$I$41,MATCH('Disposed Waste by Resin'!$A138,'Resin Fractions'!$A$24:$A$41,0),MATCH('Disposed Waste by Resin'!H$1,'Resin Fractions'!$A$24:$I$24,0)))*$E138</f>
        <v>297.51246540630831</v>
      </c>
      <c r="I138" s="9">
        <f>(INDEX('Resin Fractions'!$A$24:$I$41,MATCH('Disposed Waste by Resin'!$A138,'Resin Fractions'!$A$24:$A$41,0),MATCH('Disposed Waste by Resin'!I$1,'Resin Fractions'!$A$24:$I$24,0)))*$E138</f>
        <v>618.79079687303499</v>
      </c>
      <c r="J138" s="9">
        <f>(INDEX('Resin Fractions'!$A$24:$I$41,MATCH('Disposed Waste by Resin'!$A138,'Resin Fractions'!$A$24:$A$41,0),MATCH('Disposed Waste by Resin'!J$1,'Resin Fractions'!$A$24:$I$24,0)))*$E138</f>
        <v>20.148831888219281</v>
      </c>
      <c r="K138" s="9">
        <f>(INDEX('Resin Fractions'!$A$24:$I$41,MATCH('Disposed Waste by Resin'!$A138,'Resin Fractions'!$A$24:$A$41,0),MATCH('Disposed Waste by Resin'!K$1,'Resin Fractions'!$A$24:$I$24,0)))*$E138</f>
        <v>55.548918639762825</v>
      </c>
      <c r="L138" s="9">
        <f>(INDEX('Resin Fractions'!$A$24:$I$41,MATCH('Disposed Waste by Resin'!$A138,'Resin Fractions'!$A$24:$A$41,0),MATCH('Disposed Waste by Resin'!L$1,'Resin Fractions'!$A$24:$I$24,0)))*$E138</f>
        <v>85.657178290623037</v>
      </c>
      <c r="M138" s="9">
        <f>(INDEX('Resin Fractions'!$A$24:$I$41,MATCH('Disposed Waste by Resin'!$A138,'Resin Fractions'!$A$24:$A$41,0),MATCH('Disposed Waste by Resin'!M$1,'Resin Fractions'!$A$24:$I$24,0)))*$E138</f>
        <v>1431.5812306928749</v>
      </c>
    </row>
    <row r="139" spans="1:13" x14ac:dyDescent="0.2">
      <c r="A139" s="37">
        <v>2018</v>
      </c>
      <c r="B139" s="68" t="s">
        <v>223</v>
      </c>
      <c r="C139" s="68" t="s">
        <v>193</v>
      </c>
      <c r="D139" s="68">
        <v>88542</v>
      </c>
      <c r="E139" s="81">
        <v>110859.0744101633</v>
      </c>
      <c r="F139" s="9">
        <f>(INDEX('Resin Fractions'!$A$24:$I$41,MATCH('Disposed Waste by Resin'!$A139,'Resin Fractions'!$A$24:$A$41,0),MATCH('Disposed Waste by Resin'!F$1,'Resin Fractions'!$A$24:$I$24,0)))*$E139</f>
        <v>1029.9978486061052</v>
      </c>
      <c r="G139" s="9">
        <f>(INDEX('Resin Fractions'!$A$24:$I$41,MATCH('Disposed Waste by Resin'!$A139,'Resin Fractions'!$A$24:$A$41,0),MATCH('Disposed Waste by Resin'!G$1,'Resin Fractions'!$A$24:$I$24,0)))*$E139</f>
        <v>2124.6412595010888</v>
      </c>
      <c r="H139" s="9">
        <f>(INDEX('Resin Fractions'!$A$24:$I$41,MATCH('Disposed Waste by Resin'!$A139,'Resin Fractions'!$A$24:$A$41,0),MATCH('Disposed Waste by Resin'!H$1,'Resin Fractions'!$A$24:$I$24,0)))*$E139</f>
        <v>2651.8320468605698</v>
      </c>
      <c r="I139" s="9">
        <f>(INDEX('Resin Fractions'!$A$24:$I$41,MATCH('Disposed Waste by Resin'!$A139,'Resin Fractions'!$A$24:$A$41,0),MATCH('Disposed Waste by Resin'!I$1,'Resin Fractions'!$A$24:$I$24,0)))*$E139</f>
        <v>5515.4975211183537</v>
      </c>
      <c r="J139" s="9">
        <f>(INDEX('Resin Fractions'!$A$24:$I$41,MATCH('Disposed Waste by Resin'!$A139,'Resin Fractions'!$A$24:$A$41,0),MATCH('Disposed Waste by Resin'!J$1,'Resin Fractions'!$A$24:$I$24,0)))*$E139</f>
        <v>179.59354420667955</v>
      </c>
      <c r="K139" s="9">
        <f>(INDEX('Resin Fractions'!$A$24:$I$41,MATCH('Disposed Waste by Resin'!$A139,'Resin Fractions'!$A$24:$A$41,0),MATCH('Disposed Waste by Resin'!K$1,'Resin Fractions'!$A$24:$I$24,0)))*$E139</f>
        <v>495.12682574896263</v>
      </c>
      <c r="L139" s="9">
        <f>(INDEX('Resin Fractions'!$A$24:$I$41,MATCH('Disposed Waste by Resin'!$A139,'Resin Fractions'!$A$24:$A$41,0),MATCH('Disposed Waste by Resin'!L$1,'Resin Fractions'!$A$24:$I$24,0)))*$E139</f>
        <v>763.49221241708437</v>
      </c>
      <c r="M139" s="9">
        <f>(INDEX('Resin Fractions'!$A$24:$I$41,MATCH('Disposed Waste by Resin'!$A139,'Resin Fractions'!$A$24:$A$41,0),MATCH('Disposed Waste by Resin'!M$1,'Resin Fractions'!$A$24:$I$24,0)))*$E139</f>
        <v>12760.181258458841</v>
      </c>
    </row>
    <row r="140" spans="1:13" x14ac:dyDescent="0.2">
      <c r="A140" s="37">
        <v>2018</v>
      </c>
      <c r="B140" s="68" t="s">
        <v>224</v>
      </c>
      <c r="C140" s="68" t="s">
        <v>192</v>
      </c>
      <c r="D140" s="68">
        <v>277203</v>
      </c>
      <c r="E140" s="81">
        <v>240148.557168784</v>
      </c>
      <c r="F140" s="9">
        <f>(INDEX('Resin Fractions'!$A$24:$I$41,MATCH('Disposed Waste by Resin'!$A140,'Resin Fractions'!$A$24:$A$41,0),MATCH('Disposed Waste by Resin'!F$1,'Resin Fractions'!$A$24:$I$24,0)))*$E140</f>
        <v>2231.2336499810349</v>
      </c>
      <c r="G140" s="9">
        <f>(INDEX('Resin Fractions'!$A$24:$I$41,MATCH('Disposed Waste by Resin'!$A140,'Resin Fractions'!$A$24:$A$41,0),MATCH('Disposed Waste by Resin'!G$1,'Resin Fractions'!$A$24:$I$24,0)))*$E140</f>
        <v>4602.5058001357247</v>
      </c>
      <c r="H140" s="9">
        <f>(INDEX('Resin Fractions'!$A$24:$I$41,MATCH('Disposed Waste by Resin'!$A140,'Resin Fractions'!$A$24:$A$41,0),MATCH('Disposed Waste by Resin'!H$1,'Resin Fractions'!$A$24:$I$24,0)))*$E140</f>
        <v>5744.5332580652102</v>
      </c>
      <c r="I140" s="9">
        <f>(INDEX('Resin Fractions'!$A$24:$I$41,MATCH('Disposed Waste by Resin'!$A140,'Resin Fractions'!$A$24:$A$41,0),MATCH('Disposed Waste by Resin'!I$1,'Resin Fractions'!$A$24:$I$24,0)))*$E140</f>
        <v>11947.950844907529</v>
      </c>
      <c r="J140" s="9">
        <f>(INDEX('Resin Fractions'!$A$24:$I$41,MATCH('Disposed Waste by Resin'!$A140,'Resin Fractions'!$A$24:$A$41,0),MATCH('Disposed Waste by Resin'!J$1,'Resin Fractions'!$A$24:$I$24,0)))*$E140</f>
        <v>389.044656448154</v>
      </c>
      <c r="K140" s="9">
        <f>(INDEX('Resin Fractions'!$A$24:$I$41,MATCH('Disposed Waste by Resin'!$A140,'Resin Fractions'!$A$24:$A$41,0),MATCH('Disposed Waste by Resin'!K$1,'Resin Fractions'!$A$24:$I$24,0)))*$E140</f>
        <v>1072.5688758616629</v>
      </c>
      <c r="L140" s="9">
        <f>(INDEX('Resin Fractions'!$A$24:$I$41,MATCH('Disposed Waste by Resin'!$A140,'Resin Fractions'!$A$24:$A$41,0),MATCH('Disposed Waste by Resin'!L$1,'Resin Fractions'!$A$24:$I$24,0)))*$E140</f>
        <v>1653.9156058906831</v>
      </c>
      <c r="M140" s="9">
        <f>(INDEX('Resin Fractions'!$A$24:$I$41,MATCH('Disposed Waste by Resin'!$A140,'Resin Fractions'!$A$24:$A$41,0),MATCH('Disposed Waste by Resin'!M$1,'Resin Fractions'!$A$24:$I$24,0)))*$E140</f>
        <v>27641.752691289996</v>
      </c>
    </row>
    <row r="141" spans="1:13" x14ac:dyDescent="0.2">
      <c r="A141" s="37">
        <v>2018</v>
      </c>
      <c r="B141" s="68" t="s">
        <v>225</v>
      </c>
      <c r="C141" s="68" t="s">
        <v>191</v>
      </c>
      <c r="D141" s="68">
        <v>9612</v>
      </c>
      <c r="E141" s="81">
        <v>54.999999999999993</v>
      </c>
      <c r="F141" s="9">
        <f>(INDEX('Resin Fractions'!$A$24:$I$41,MATCH('Disposed Waste by Resin'!$A141,'Resin Fractions'!$A$24:$A$41,0),MATCH('Disposed Waste by Resin'!F$1,'Resin Fractions'!$A$24:$I$24,0)))*$E141</f>
        <v>0.51100807015345473</v>
      </c>
      <c r="G141" s="9">
        <f>(INDEX('Resin Fractions'!$A$24:$I$41,MATCH('Disposed Waste by Resin'!$A141,'Resin Fractions'!$A$24:$A$41,0),MATCH('Disposed Waste by Resin'!G$1,'Resin Fractions'!$A$24:$I$24,0)))*$E141</f>
        <v>1.0540884442189322</v>
      </c>
      <c r="H141" s="9">
        <f>(INDEX('Resin Fractions'!$A$24:$I$41,MATCH('Disposed Waste by Resin'!$A141,'Resin Fractions'!$A$24:$A$41,0),MATCH('Disposed Waste by Resin'!H$1,'Resin Fractions'!$A$24:$I$24,0)))*$E141</f>
        <v>1.3156411719414469</v>
      </c>
      <c r="I141" s="9">
        <f>(INDEX('Resin Fractions'!$A$24:$I$41,MATCH('Disposed Waste by Resin'!$A141,'Resin Fractions'!$A$24:$A$41,0),MATCH('Disposed Waste by Resin'!I$1,'Resin Fractions'!$A$24:$I$24,0)))*$E141</f>
        <v>2.7363782827479457</v>
      </c>
      <c r="J141" s="9">
        <f>(INDEX('Resin Fractions'!$A$24:$I$41,MATCH('Disposed Waste by Resin'!$A141,'Resin Fractions'!$A$24:$A$41,0),MATCH('Disposed Waste by Resin'!J$1,'Resin Fractions'!$A$24:$I$24,0)))*$E141</f>
        <v>8.9100914687610042E-2</v>
      </c>
      <c r="K141" s="9">
        <f>(INDEX('Resin Fractions'!$A$24:$I$41,MATCH('Disposed Waste by Resin'!$A141,'Resin Fractions'!$A$24:$A$41,0),MATCH('Disposed Waste by Resin'!K$1,'Resin Fractions'!$A$24:$I$24,0)))*$E141</f>
        <v>0.24564498270514495</v>
      </c>
      <c r="L141" s="9">
        <f>(INDEX('Resin Fractions'!$A$24:$I$41,MATCH('Disposed Waste by Resin'!$A141,'Resin Fractions'!$A$24:$A$41,0),MATCH('Disposed Waste by Resin'!L$1,'Resin Fractions'!$A$24:$I$24,0)))*$E141</f>
        <v>0.37878786113236662</v>
      </c>
      <c r="M141" s="9">
        <f>(INDEX('Resin Fractions'!$A$24:$I$41,MATCH('Disposed Waste by Resin'!$A141,'Resin Fractions'!$A$24:$A$41,0),MATCH('Disposed Waste by Resin'!M$1,'Resin Fractions'!$A$24:$I$24,0)))*$E141</f>
        <v>6.3306497275869003</v>
      </c>
    </row>
    <row r="142" spans="1:13" x14ac:dyDescent="0.2">
      <c r="A142" s="37">
        <v>2018</v>
      </c>
      <c r="B142" s="68" t="s">
        <v>226</v>
      </c>
      <c r="C142" s="68" t="s">
        <v>191</v>
      </c>
      <c r="D142" s="68">
        <v>13513</v>
      </c>
      <c r="E142" s="81">
        <v>20945.653357531759</v>
      </c>
      <c r="F142" s="9">
        <f>(INDEX('Resin Fractions'!$A$24:$I$41,MATCH('Disposed Waste by Resin'!$A142,'Resin Fractions'!$A$24:$A$41,0),MATCH('Disposed Waste by Resin'!F$1,'Resin Fractions'!$A$24:$I$24,0)))*$E142</f>
        <v>194.60723455155517</v>
      </c>
      <c r="G142" s="9">
        <f>(INDEX('Resin Fractions'!$A$24:$I$41,MATCH('Disposed Waste by Resin'!$A142,'Resin Fractions'!$A$24:$A$41,0),MATCH('Disposed Waste by Resin'!G$1,'Resin Fractions'!$A$24:$I$24,0)))*$E142</f>
        <v>401.42856655981285</v>
      </c>
      <c r="H142" s="9">
        <f>(INDEX('Resin Fractions'!$A$24:$I$41,MATCH('Disposed Waste by Resin'!$A142,'Resin Fractions'!$A$24:$A$41,0),MATCH('Disposed Waste by Resin'!H$1,'Resin Fractions'!$A$24:$I$24,0)))*$E142</f>
        <v>501.03570782513435</v>
      </c>
      <c r="I142" s="9">
        <f>(INDEX('Resin Fractions'!$A$24:$I$41,MATCH('Disposed Waste by Resin'!$A142,'Resin Fractions'!$A$24:$A$41,0),MATCH('Disposed Waste by Resin'!I$1,'Resin Fractions'!$A$24:$I$24,0)))*$E142</f>
        <v>1042.0951084639364</v>
      </c>
      <c r="J142" s="9">
        <f>(INDEX('Resin Fractions'!$A$24:$I$41,MATCH('Disposed Waste by Resin'!$A142,'Resin Fractions'!$A$24:$A$41,0),MATCH('Disposed Waste by Resin'!J$1,'Resin Fractions'!$A$24:$I$24,0)))*$E142</f>
        <v>33.932306779739825</v>
      </c>
      <c r="K142" s="9">
        <f>(INDEX('Resin Fractions'!$A$24:$I$41,MATCH('Disposed Waste by Resin'!$A142,'Resin Fractions'!$A$24:$A$41,0),MATCH('Disposed Waste by Resin'!K$1,'Resin Fractions'!$A$24:$I$24,0)))*$E142</f>
        <v>93.548993759251829</v>
      </c>
      <c r="L142" s="9">
        <f>(INDEX('Resin Fractions'!$A$24:$I$41,MATCH('Disposed Waste by Resin'!$A142,'Resin Fractions'!$A$24:$A$41,0),MATCH('Disposed Waste by Resin'!L$1,'Resin Fractions'!$A$24:$I$24,0)))*$E142</f>
        <v>144.25380427853509</v>
      </c>
      <c r="M142" s="9">
        <f>(INDEX('Resin Fractions'!$A$24:$I$41,MATCH('Disposed Waste by Resin'!$A142,'Resin Fractions'!$A$24:$A$41,0),MATCH('Disposed Waste by Resin'!M$1,'Resin Fractions'!$A$24:$I$24,0)))*$E142</f>
        <v>2410.901722217965</v>
      </c>
    </row>
    <row r="143" spans="1:13" x14ac:dyDescent="0.2">
      <c r="A143" s="37">
        <v>2018</v>
      </c>
      <c r="B143" s="68" t="s">
        <v>227</v>
      </c>
      <c r="C143" s="68" t="s">
        <v>193</v>
      </c>
      <c r="D143" s="68">
        <v>438639</v>
      </c>
      <c r="E143" s="81">
        <v>412488.00362976408</v>
      </c>
      <c r="F143" s="9">
        <f>(INDEX('Resin Fractions'!$A$24:$I$41,MATCH('Disposed Waste by Resin'!$A143,'Resin Fractions'!$A$24:$A$41,0),MATCH('Disposed Waste by Resin'!F$1,'Resin Fractions'!$A$24:$I$24,0)))*$E143</f>
        <v>3832.4490672053994</v>
      </c>
      <c r="G143" s="9">
        <f>(INDEX('Resin Fractions'!$A$24:$I$41,MATCH('Disposed Waste by Resin'!$A143,'Resin Fractions'!$A$24:$A$41,0),MATCH('Disposed Waste by Resin'!G$1,'Resin Fractions'!$A$24:$I$24,0)))*$E143</f>
        <v>7905.433418274024</v>
      </c>
      <c r="H143" s="9">
        <f>(INDEX('Resin Fractions'!$A$24:$I$41,MATCH('Disposed Waste by Resin'!$A143,'Resin Fractions'!$A$24:$A$41,0),MATCH('Disposed Waste by Resin'!H$1,'Resin Fractions'!$A$24:$I$24,0)))*$E143</f>
        <v>9867.0218274045583</v>
      </c>
      <c r="I143" s="9">
        <f>(INDEX('Resin Fractions'!$A$24:$I$41,MATCH('Disposed Waste by Resin'!$A143,'Resin Fractions'!$A$24:$A$41,0),MATCH('Disposed Waste by Resin'!I$1,'Resin Fractions'!$A$24:$I$24,0)))*$E143</f>
        <v>20522.24027320986</v>
      </c>
      <c r="J143" s="9">
        <f>(INDEX('Resin Fractions'!$A$24:$I$41,MATCH('Disposed Waste by Resin'!$A143,'Resin Fractions'!$A$24:$A$41,0),MATCH('Disposed Waste by Resin'!J$1,'Resin Fractions'!$A$24:$I$24,0)))*$E143</f>
        <v>668.23742583778539</v>
      </c>
      <c r="K143" s="9">
        <f>(INDEX('Resin Fractions'!$A$24:$I$41,MATCH('Disposed Waste by Resin'!$A143,'Resin Fractions'!$A$24:$A$41,0),MATCH('Disposed Waste by Resin'!K$1,'Resin Fractions'!$A$24:$I$24,0)))*$E143</f>
        <v>1842.2837912311486</v>
      </c>
      <c r="L143" s="9">
        <f>(INDEX('Resin Fractions'!$A$24:$I$41,MATCH('Disposed Waste by Resin'!$A143,'Resin Fractions'!$A$24:$A$41,0),MATCH('Disposed Waste by Resin'!L$1,'Resin Fractions'!$A$24:$I$24,0)))*$E143</f>
        <v>2840.826338866877</v>
      </c>
      <c r="M143" s="9">
        <f>(INDEX('Resin Fractions'!$A$24:$I$41,MATCH('Disposed Waste by Resin'!$A143,'Resin Fractions'!$A$24:$A$41,0),MATCH('Disposed Waste by Resin'!M$1,'Resin Fractions'!$A$24:$I$24,0)))*$E143</f>
        <v>47478.492142029645</v>
      </c>
    </row>
    <row r="144" spans="1:13" x14ac:dyDescent="0.2">
      <c r="A144" s="37">
        <v>2018</v>
      </c>
      <c r="B144" s="68" t="s">
        <v>228</v>
      </c>
      <c r="C144" s="68" t="s">
        <v>190</v>
      </c>
      <c r="D144" s="68">
        <v>140340</v>
      </c>
      <c r="E144" s="81">
        <v>210047.3230490018</v>
      </c>
      <c r="F144" s="9">
        <f>(INDEX('Resin Fractions'!$A$24:$I$41,MATCH('Disposed Waste by Resin'!$A144,'Resin Fractions'!$A$24:$A$41,0),MATCH('Disposed Waste by Resin'!F$1,'Resin Fractions'!$A$24:$I$24,0)))*$E144</f>
        <v>1951.5614034939942</v>
      </c>
      <c r="G144" s="9">
        <f>(INDEX('Resin Fractions'!$A$24:$I$41,MATCH('Disposed Waste by Resin'!$A144,'Resin Fractions'!$A$24:$A$41,0),MATCH('Disposed Waste by Resin'!G$1,'Resin Fractions'!$A$24:$I$24,0)))*$E144</f>
        <v>4025.6082902740691</v>
      </c>
      <c r="H144" s="9">
        <f>(INDEX('Resin Fractions'!$A$24:$I$41,MATCH('Disposed Waste by Resin'!$A144,'Resin Fractions'!$A$24:$A$41,0),MATCH('Disposed Waste by Resin'!H$1,'Resin Fractions'!$A$24:$I$24,0)))*$E144</f>
        <v>5024.489204715499</v>
      </c>
      <c r="I144" s="9">
        <f>(INDEX('Resin Fractions'!$A$24:$I$41,MATCH('Disposed Waste by Resin'!$A144,'Resin Fractions'!$A$24:$A$41,0),MATCH('Disposed Waste by Resin'!I$1,'Resin Fractions'!$A$24:$I$24,0)))*$E144</f>
        <v>10450.344238920557</v>
      </c>
      <c r="J144" s="9">
        <f>(INDEX('Resin Fractions'!$A$24:$I$41,MATCH('Disposed Waste by Resin'!$A144,'Resin Fractions'!$A$24:$A$41,0),MATCH('Disposed Waste by Resin'!J$1,'Resin Fractions'!$A$24:$I$24,0)))*$E144</f>
        <v>340.28015656999963</v>
      </c>
      <c r="K144" s="9">
        <f>(INDEX('Resin Fractions'!$A$24:$I$41,MATCH('Disposed Waste by Resin'!$A144,'Resin Fractions'!$A$24:$A$41,0),MATCH('Disposed Waste by Resin'!K$1,'Resin Fractions'!$A$24:$I$24,0)))*$E144</f>
        <v>938.12856432061903</v>
      </c>
      <c r="L144" s="9">
        <f>(INDEX('Resin Fractions'!$A$24:$I$41,MATCH('Disposed Waste by Resin'!$A144,'Resin Fractions'!$A$24:$A$41,0),MATCH('Disposed Waste by Resin'!L$1,'Resin Fractions'!$A$24:$I$24,0)))*$E144</f>
        <v>1446.6068406238301</v>
      </c>
      <c r="M144" s="9">
        <f>(INDEX('Resin Fractions'!$A$24:$I$41,MATCH('Disposed Waste by Resin'!$A144,'Resin Fractions'!$A$24:$A$41,0),MATCH('Disposed Waste by Resin'!M$1,'Resin Fractions'!$A$24:$I$24,0)))*$E144</f>
        <v>24177.018698918564</v>
      </c>
    </row>
    <row r="145" spans="1:13" x14ac:dyDescent="0.2">
      <c r="A145" s="37">
        <v>2018</v>
      </c>
      <c r="B145" s="68" t="s">
        <v>229</v>
      </c>
      <c r="C145" s="68" t="s">
        <v>191</v>
      </c>
      <c r="D145" s="68">
        <v>98076</v>
      </c>
      <c r="E145" s="81">
        <v>5887.441016333938</v>
      </c>
      <c r="F145" s="9">
        <f>(INDEX('Resin Fractions'!$A$24:$I$41,MATCH('Disposed Waste by Resin'!$A145,'Resin Fractions'!$A$24:$A$41,0),MATCH('Disposed Waste by Resin'!F$1,'Resin Fractions'!$A$24:$I$24,0)))*$E145</f>
        <v>54.70054312543818</v>
      </c>
      <c r="G145" s="9">
        <f>(INDEX('Resin Fractions'!$A$24:$I$41,MATCH('Disposed Waste by Resin'!$A145,'Resin Fractions'!$A$24:$A$41,0),MATCH('Disposed Waste by Resin'!G$1,'Resin Fractions'!$A$24:$I$24,0)))*$E145</f>
        <v>112.83424620614855</v>
      </c>
      <c r="H145" s="9">
        <f>(INDEX('Resin Fractions'!$A$24:$I$41,MATCH('Disposed Waste by Resin'!$A145,'Resin Fractions'!$A$24:$A$41,0),MATCH('Disposed Waste by Resin'!H$1,'Resin Fractions'!$A$24:$I$24,0)))*$E145</f>
        <v>140.83199633574048</v>
      </c>
      <c r="I145" s="9">
        <f>(INDEX('Resin Fractions'!$A$24:$I$41,MATCH('Disposed Waste by Resin'!$A145,'Resin Fractions'!$A$24:$A$41,0),MATCH('Disposed Waste by Resin'!I$1,'Resin Fractions'!$A$24:$I$24,0)))*$E145</f>
        <v>292.91392251010336</v>
      </c>
      <c r="J145" s="9">
        <f>(INDEX('Resin Fractions'!$A$24:$I$41,MATCH('Disposed Waste by Resin'!$A145,'Resin Fractions'!$A$24:$A$41,0),MATCH('Disposed Waste by Resin'!J$1,'Resin Fractions'!$A$24:$I$24,0)))*$E145</f>
        <v>9.5377523586310264</v>
      </c>
      <c r="K145" s="9">
        <f>(INDEX('Resin Fractions'!$A$24:$I$41,MATCH('Disposed Waste by Resin'!$A145,'Resin Fractions'!$A$24:$A$41,0),MATCH('Disposed Waste by Resin'!K$1,'Resin Fractions'!$A$24:$I$24,0)))*$E145</f>
        <v>26.294915393362025</v>
      </c>
      <c r="L145" s="9">
        <f>(INDEX('Resin Fractions'!$A$24:$I$41,MATCH('Disposed Waste by Resin'!$A145,'Resin Fractions'!$A$24:$A$41,0),MATCH('Disposed Waste by Resin'!L$1,'Resin Fractions'!$A$24:$I$24,0)))*$E145</f>
        <v>40.547112547638172</v>
      </c>
      <c r="M145" s="9">
        <f>(INDEX('Resin Fractions'!$A$24:$I$41,MATCH('Disposed Waste by Resin'!$A145,'Resin Fractions'!$A$24:$A$41,0),MATCH('Disposed Waste by Resin'!M$1,'Resin Fractions'!$A$24:$I$24,0)))*$E145</f>
        <v>677.66048847706168</v>
      </c>
    </row>
    <row r="146" spans="1:13" x14ac:dyDescent="0.2">
      <c r="A146" s="37">
        <v>2018</v>
      </c>
      <c r="B146" s="68" t="s">
        <v>230</v>
      </c>
      <c r="C146" s="68" t="s">
        <v>194</v>
      </c>
      <c r="D146" s="68">
        <v>3186254</v>
      </c>
      <c r="E146" s="81">
        <v>3041029.1833030852</v>
      </c>
      <c r="F146" s="9">
        <f>(INDEX('Resin Fractions'!$A$24:$I$41,MATCH('Disposed Waste by Resin'!$A146,'Resin Fractions'!$A$24:$A$41,0),MATCH('Disposed Waste by Resin'!F$1,'Resin Fractions'!$A$24:$I$24,0)))*$E146</f>
        <v>28254.371895273565</v>
      </c>
      <c r="G146" s="9">
        <f>(INDEX('Resin Fractions'!$A$24:$I$41,MATCH('Disposed Waste by Resin'!$A146,'Resin Fractions'!$A$24:$A$41,0),MATCH('Disposed Waste by Resin'!G$1,'Resin Fractions'!$A$24:$I$24,0)))*$E146</f>
        <v>58282.067648223987</v>
      </c>
      <c r="H146" s="9">
        <f>(INDEX('Resin Fractions'!$A$24:$I$41,MATCH('Disposed Waste by Resin'!$A146,'Resin Fractions'!$A$24:$A$41,0),MATCH('Disposed Waste by Resin'!H$1,'Resin Fractions'!$A$24:$I$24,0)))*$E146</f>
        <v>72743.694520527497</v>
      </c>
      <c r="I146" s="9">
        <f>(INDEX('Resin Fractions'!$A$24:$I$41,MATCH('Disposed Waste by Resin'!$A146,'Resin Fractions'!$A$24:$A$41,0),MATCH('Disposed Waste by Resin'!I$1,'Resin Fractions'!$A$24:$I$24,0)))*$E146</f>
        <v>151298.29480715064</v>
      </c>
      <c r="J146" s="9">
        <f>(INDEX('Resin Fractions'!$A$24:$I$41,MATCH('Disposed Waste by Resin'!$A146,'Resin Fractions'!$A$24:$A$41,0),MATCH('Disposed Waste by Resin'!J$1,'Resin Fractions'!$A$24:$I$24,0)))*$E146</f>
        <v>4926.5178513458304</v>
      </c>
      <c r="K146" s="9">
        <f>(INDEX('Resin Fractions'!$A$24:$I$41,MATCH('Disposed Waste by Resin'!$A146,'Resin Fractions'!$A$24:$A$41,0),MATCH('Disposed Waste by Resin'!K$1,'Resin Fractions'!$A$24:$I$24,0)))*$E146</f>
        <v>13582.064747969591</v>
      </c>
      <c r="L146" s="9">
        <f>(INDEX('Resin Fractions'!$A$24:$I$41,MATCH('Disposed Waste by Resin'!$A146,'Resin Fractions'!$A$24:$A$41,0),MATCH('Disposed Waste by Resin'!L$1,'Resin Fractions'!$A$24:$I$24,0)))*$E146</f>
        <v>20943.726181536065</v>
      </c>
      <c r="M146" s="9">
        <f>(INDEX('Resin Fractions'!$A$24:$I$41,MATCH('Disposed Waste by Resin'!$A146,'Resin Fractions'!$A$24:$A$41,0),MATCH('Disposed Waste by Resin'!M$1,'Resin Fractions'!$A$24:$I$24,0)))*$E146</f>
        <v>350030.73765202711</v>
      </c>
    </row>
    <row r="147" spans="1:13" x14ac:dyDescent="0.2">
      <c r="A147" s="37">
        <v>2018</v>
      </c>
      <c r="B147" s="68" t="s">
        <v>231</v>
      </c>
      <c r="C147" s="68" t="s">
        <v>192</v>
      </c>
      <c r="D147" s="68">
        <v>388872</v>
      </c>
      <c r="E147" s="81">
        <v>275790.53539019963</v>
      </c>
      <c r="F147" s="9">
        <f>(INDEX('Resin Fractions'!$A$24:$I$41,MATCH('Disposed Waste by Resin'!$A147,'Resin Fractions'!$A$24:$A$41,0),MATCH('Disposed Waste by Resin'!F$1,'Resin Fractions'!$A$24:$I$24,0)))*$E147</f>
        <v>2562.3852592060721</v>
      </c>
      <c r="G147" s="9">
        <f>(INDEX('Resin Fractions'!$A$24:$I$41,MATCH('Disposed Waste by Resin'!$A147,'Resin Fractions'!$A$24:$A$41,0),MATCH('Disposed Waste by Resin'!G$1,'Resin Fractions'!$A$24:$I$24,0)))*$E147</f>
        <v>5285.5930250865804</v>
      </c>
      <c r="H147" s="9">
        <f>(INDEX('Resin Fractions'!$A$24:$I$41,MATCH('Disposed Waste by Resin'!$A147,'Resin Fractions'!$A$24:$A$41,0),MATCH('Disposed Waste by Resin'!H$1,'Resin Fractions'!$A$24:$I$24,0)))*$E147</f>
        <v>6597.1160580203887</v>
      </c>
      <c r="I147" s="9">
        <f>(INDEX('Resin Fractions'!$A$24:$I$41,MATCH('Disposed Waste by Resin'!$A147,'Resin Fractions'!$A$24:$A$41,0),MATCH('Disposed Waste by Resin'!I$1,'Resin Fractions'!$A$24:$I$24,0)))*$E147</f>
        <v>13721.222393257656</v>
      </c>
      <c r="J147" s="9">
        <f>(INDEX('Resin Fractions'!$A$24:$I$41,MATCH('Disposed Waste by Resin'!$A147,'Resin Fractions'!$A$24:$A$41,0),MATCH('Disposed Waste by Resin'!J$1,'Resin Fractions'!$A$24:$I$24,0)))*$E147</f>
        <v>446.78525391731779</v>
      </c>
      <c r="K147" s="9">
        <f>(INDEX('Resin Fractions'!$A$24:$I$41,MATCH('Disposed Waste by Resin'!$A147,'Resin Fractions'!$A$24:$A$41,0),MATCH('Disposed Waste by Resin'!K$1,'Resin Fractions'!$A$24:$I$24,0)))*$E147</f>
        <v>1231.7556599303321</v>
      </c>
      <c r="L147" s="9">
        <f>(INDEX('Resin Fractions'!$A$24:$I$41,MATCH('Disposed Waste by Resin'!$A147,'Resin Fractions'!$A$24:$A$41,0),MATCH('Disposed Waste by Resin'!L$1,'Resin Fractions'!$A$24:$I$24,0)))*$E147</f>
        <v>1899.3837640182544</v>
      </c>
      <c r="M147" s="9">
        <f>(INDEX('Resin Fractions'!$A$24:$I$41,MATCH('Disposed Waste by Resin'!$A147,'Resin Fractions'!$A$24:$A$41,0),MATCH('Disposed Waste by Resin'!M$1,'Resin Fractions'!$A$24:$I$24,0)))*$E147</f>
        <v>31744.241413436597</v>
      </c>
    </row>
    <row r="148" spans="1:13" x14ac:dyDescent="0.2">
      <c r="A148" s="37">
        <v>2018</v>
      </c>
      <c r="B148" s="68" t="s">
        <v>232</v>
      </c>
      <c r="C148" s="68" t="s">
        <v>191</v>
      </c>
      <c r="D148" s="68">
        <v>18176</v>
      </c>
      <c r="E148" s="81">
        <v>236.84210526315789</v>
      </c>
      <c r="F148" s="9">
        <f>(INDEX('Resin Fractions'!$A$24:$I$41,MATCH('Disposed Waste by Resin'!$A148,'Resin Fractions'!$A$24:$A$41,0),MATCH('Disposed Waste by Resin'!F$1,'Resin Fractions'!$A$24:$I$24,0)))*$E148</f>
        <v>2.2005132207565037</v>
      </c>
      <c r="G148" s="9">
        <f>(INDEX('Resin Fractions'!$A$24:$I$41,MATCH('Disposed Waste by Resin'!$A148,'Resin Fractions'!$A$24:$A$41,0),MATCH('Disposed Waste by Resin'!G$1,'Resin Fractions'!$A$24:$I$24,0)))*$E148</f>
        <v>4.5391368411341579</v>
      </c>
      <c r="H148" s="9">
        <f>(INDEX('Resin Fractions'!$A$24:$I$41,MATCH('Disposed Waste by Resin'!$A148,'Resin Fractions'!$A$24:$A$41,0),MATCH('Disposed Waste by Resin'!H$1,'Resin Fractions'!$A$24:$I$24,0)))*$E148</f>
        <v>5.6654404533363749</v>
      </c>
      <c r="I148" s="9">
        <f>(INDEX('Resin Fractions'!$A$24:$I$41,MATCH('Disposed Waste by Resin'!$A148,'Resin Fractions'!$A$24:$A$41,0),MATCH('Disposed Waste by Resin'!I$1,'Resin Fractions'!$A$24:$I$24,0)))*$E148</f>
        <v>11.783447150589241</v>
      </c>
      <c r="J148" s="9">
        <f>(INDEX('Resin Fractions'!$A$24:$I$41,MATCH('Disposed Waste by Resin'!$A148,'Resin Fractions'!$A$24:$A$41,0),MATCH('Disposed Waste by Resin'!J$1,'Resin Fractions'!$A$24:$I$24,0)))*$E148</f>
        <v>0.38368814937248347</v>
      </c>
      <c r="K148" s="9">
        <f>(INDEX('Resin Fractions'!$A$24:$I$41,MATCH('Disposed Waste by Resin'!$A148,'Resin Fractions'!$A$24:$A$41,0),MATCH('Disposed Waste by Resin'!K$1,'Resin Fractions'!$A$24:$I$24,0)))*$E148</f>
        <v>1.0578013609312462</v>
      </c>
      <c r="L148" s="9">
        <f>(INDEX('Resin Fractions'!$A$24:$I$41,MATCH('Disposed Waste by Resin'!$A148,'Resin Fractions'!$A$24:$A$41,0),MATCH('Disposed Waste by Resin'!L$1,'Resin Fractions'!$A$24:$I$24,0)))*$E148</f>
        <v>1.6311438996130623</v>
      </c>
      <c r="M148" s="9">
        <f>(INDEX('Resin Fractions'!$A$24:$I$41,MATCH('Disposed Waste by Resin'!$A148,'Resin Fractions'!$A$24:$A$41,0),MATCH('Disposed Waste by Resin'!M$1,'Resin Fractions'!$A$24:$I$24,0)))*$E148</f>
        <v>27.261171075733063</v>
      </c>
    </row>
    <row r="149" spans="1:13" x14ac:dyDescent="0.2">
      <c r="A149" s="37">
        <v>2018</v>
      </c>
      <c r="B149" s="68" t="s">
        <v>233</v>
      </c>
      <c r="C149" s="68" t="s">
        <v>194</v>
      </c>
      <c r="D149" s="68">
        <v>2397662</v>
      </c>
      <c r="E149" s="81">
        <v>2216059.0018148818</v>
      </c>
      <c r="F149" s="9">
        <f>(INDEX('Resin Fractions'!$A$24:$I$41,MATCH('Disposed Waste by Resin'!$A149,'Resin Fractions'!$A$24:$A$41,0),MATCH('Disposed Waste by Resin'!F$1,'Resin Fractions'!$A$24:$I$24,0)))*$E149</f>
        <v>20589.527888429348</v>
      </c>
      <c r="G149" s="9">
        <f>(INDEX('Resin Fractions'!$A$24:$I$41,MATCH('Disposed Waste by Resin'!$A149,'Resin Fractions'!$A$24:$A$41,0),MATCH('Disposed Waste by Resin'!G$1,'Resin Fractions'!$A$24:$I$24,0)))*$E149</f>
        <v>42471.312464007438</v>
      </c>
      <c r="H149" s="9">
        <f>(INDEX('Resin Fractions'!$A$24:$I$41,MATCH('Disposed Waste by Resin'!$A149,'Resin Fractions'!$A$24:$A$41,0),MATCH('Disposed Waste by Resin'!H$1,'Resin Fractions'!$A$24:$I$24,0)))*$E149</f>
        <v>53009.790222529533</v>
      </c>
      <c r="I149" s="9">
        <f>(INDEX('Resin Fractions'!$A$24:$I$41,MATCH('Disposed Waste by Resin'!$A149,'Resin Fractions'!$A$24:$A$41,0),MATCH('Disposed Waste by Resin'!I$1,'Resin Fractions'!$A$24:$I$24,0)))*$E149</f>
        <v>110254.10410644244</v>
      </c>
      <c r="J149" s="9">
        <f>(INDEX('Resin Fractions'!$A$24:$I$41,MATCH('Disposed Waste by Resin'!$A149,'Resin Fractions'!$A$24:$A$41,0),MATCH('Disposed Waste by Resin'!J$1,'Resin Fractions'!$A$24:$I$24,0)))*$E149</f>
        <v>3590.0524375166924</v>
      </c>
      <c r="K149" s="9">
        <f>(INDEX('Resin Fractions'!$A$24:$I$41,MATCH('Disposed Waste by Resin'!$A149,'Resin Fractions'!$A$24:$A$41,0),MATCH('Disposed Waste by Resin'!K$1,'Resin Fractions'!$A$24:$I$24,0)))*$E149</f>
        <v>9897.5231849890442</v>
      </c>
      <c r="L149" s="9">
        <f>(INDEX('Resin Fractions'!$A$24:$I$41,MATCH('Disposed Waste by Resin'!$A149,'Resin Fractions'!$A$24:$A$41,0),MATCH('Disposed Waste by Resin'!L$1,'Resin Fractions'!$A$24:$I$24,0)))*$E149</f>
        <v>15262.113626192484</v>
      </c>
      <c r="M149" s="9">
        <f>(INDEX('Resin Fractions'!$A$24:$I$41,MATCH('Disposed Waste by Resin'!$A149,'Resin Fractions'!$A$24:$A$41,0),MATCH('Disposed Waste by Resin'!M$1,'Resin Fractions'!$A$24:$I$24,0)))*$E149</f>
        <v>255074.42393010692</v>
      </c>
    </row>
    <row r="150" spans="1:13" x14ac:dyDescent="0.2">
      <c r="A150" s="37">
        <v>2018</v>
      </c>
      <c r="B150" s="68" t="s">
        <v>234</v>
      </c>
      <c r="C150" s="68" t="s">
        <v>192</v>
      </c>
      <c r="D150" s="68">
        <v>1525099</v>
      </c>
      <c r="E150" s="81">
        <v>1236686.225045372</v>
      </c>
      <c r="F150" s="9">
        <f>(INDEX('Resin Fractions'!$A$24:$I$41,MATCH('Disposed Waste by Resin'!$A150,'Resin Fractions'!$A$24:$A$41,0),MATCH('Disposed Waste by Resin'!F$1,'Resin Fractions'!$A$24:$I$24,0)))*$E150</f>
        <v>11490.120749923575</v>
      </c>
      <c r="G150" s="9">
        <f>(INDEX('Resin Fractions'!$A$24:$I$41,MATCH('Disposed Waste by Resin'!$A150,'Resin Fractions'!$A$24:$A$41,0),MATCH('Disposed Waste by Resin'!G$1,'Resin Fractions'!$A$24:$I$24,0)))*$E150</f>
        <v>23701.393799001104</v>
      </c>
      <c r="H150" s="9">
        <f>(INDEX('Resin Fractions'!$A$24:$I$41,MATCH('Disposed Waste by Resin'!$A150,'Resin Fractions'!$A$24:$A$41,0),MATCH('Disposed Waste by Resin'!H$1,'Resin Fractions'!$A$24:$I$24,0)))*$E150</f>
        <v>29582.46026259159</v>
      </c>
      <c r="I150" s="9">
        <f>(INDEX('Resin Fractions'!$A$24:$I$41,MATCH('Disposed Waste by Resin'!$A150,'Resin Fractions'!$A$24:$A$41,0),MATCH('Disposed Waste by Resin'!I$1,'Resin Fractions'!$A$24:$I$24,0)))*$E150</f>
        <v>61528.024159776272</v>
      </c>
      <c r="J150" s="9">
        <f>(INDEX('Resin Fractions'!$A$24:$I$41,MATCH('Disposed Waste by Resin'!$A150,'Resin Fractions'!$A$24:$A$41,0),MATCH('Disposed Waste by Resin'!J$1,'Resin Fractions'!$A$24:$I$24,0)))*$E150</f>
        <v>2003.4522515110948</v>
      </c>
      <c r="K150" s="9">
        <f>(INDEX('Resin Fractions'!$A$24:$I$41,MATCH('Disposed Waste by Resin'!$A150,'Resin Fractions'!$A$24:$A$41,0),MATCH('Disposed Waste by Resin'!K$1,'Resin Fractions'!$A$24:$I$24,0)))*$E150</f>
        <v>5523.3775702356625</v>
      </c>
      <c r="L150" s="9">
        <f>(INDEX('Resin Fractions'!$A$24:$I$41,MATCH('Disposed Waste by Resin'!$A150,'Resin Fractions'!$A$24:$A$41,0),MATCH('Disposed Waste by Resin'!L$1,'Resin Fractions'!$A$24:$I$24,0)))*$E150</f>
        <v>8517.1223650326756</v>
      </c>
      <c r="M150" s="9">
        <f>(INDEX('Resin Fractions'!$A$24:$I$41,MATCH('Disposed Waste by Resin'!$A150,'Resin Fractions'!$A$24:$A$41,0),MATCH('Disposed Waste by Resin'!M$1,'Resin Fractions'!$A$24:$I$24,0)))*$E150</f>
        <v>142345.95115807196</v>
      </c>
    </row>
    <row r="151" spans="1:13" x14ac:dyDescent="0.2">
      <c r="A151" s="37">
        <v>2018</v>
      </c>
      <c r="B151" s="68" t="s">
        <v>235</v>
      </c>
      <c r="C151" s="68" t="s">
        <v>193</v>
      </c>
      <c r="D151" s="68">
        <v>59994</v>
      </c>
      <c r="E151" s="81">
        <v>78454.754990925576</v>
      </c>
      <c r="F151" s="9">
        <f>(INDEX('Resin Fractions'!$A$24:$I$41,MATCH('Disposed Waste by Resin'!$A151,'Resin Fractions'!$A$24:$A$41,0),MATCH('Disposed Waste by Resin'!F$1,'Resin Fractions'!$A$24:$I$24,0)))*$E151</f>
        <v>728.92750804136369</v>
      </c>
      <c r="G151" s="9">
        <f>(INDEX('Resin Fractions'!$A$24:$I$41,MATCH('Disposed Waste by Resin'!$A151,'Resin Fractions'!$A$24:$A$41,0),MATCH('Disposed Waste by Resin'!G$1,'Resin Fractions'!$A$24:$I$24,0)))*$E151</f>
        <v>1503.6045569084047</v>
      </c>
      <c r="H151" s="9">
        <f>(INDEX('Resin Fractions'!$A$24:$I$41,MATCH('Disposed Waste by Resin'!$A151,'Resin Fractions'!$A$24:$A$41,0),MATCH('Disposed Waste by Resin'!H$1,'Resin Fractions'!$A$24:$I$24,0)))*$E151</f>
        <v>1876.696469102553</v>
      </c>
      <c r="I151" s="9">
        <f>(INDEX('Resin Fractions'!$A$24:$I$41,MATCH('Disposed Waste by Resin'!$A151,'Resin Fractions'!$A$24:$A$41,0),MATCH('Disposed Waste by Resin'!I$1,'Resin Fractions'!$A$24:$I$24,0)))*$E151</f>
        <v>3903.3070497359959</v>
      </c>
      <c r="J151" s="9">
        <f>(INDEX('Resin Fractions'!$A$24:$I$41,MATCH('Disposed Waste by Resin'!$A151,'Resin Fractions'!$A$24:$A$41,0),MATCH('Disposed Waste by Resin'!J$1,'Resin Fractions'!$A$24:$I$24,0)))*$E151</f>
        <v>127.0980078415238</v>
      </c>
      <c r="K151" s="9">
        <f>(INDEX('Resin Fractions'!$A$24:$I$41,MATCH('Disposed Waste by Resin'!$A151,'Resin Fractions'!$A$24:$A$41,0),MATCH('Disposed Waste by Resin'!K$1,'Resin Fractions'!$A$24:$I$24,0)))*$E151</f>
        <v>350.40030787058726</v>
      </c>
      <c r="L151" s="9">
        <f>(INDEX('Resin Fractions'!$A$24:$I$41,MATCH('Disposed Waste by Resin'!$A151,'Resin Fractions'!$A$24:$A$41,0),MATCH('Disposed Waste by Resin'!L$1,'Resin Fractions'!$A$24:$I$24,0)))*$E151</f>
        <v>540.32197888502856</v>
      </c>
      <c r="M151" s="9">
        <f>(INDEX('Resin Fractions'!$A$24:$I$41,MATCH('Disposed Waste by Resin'!$A151,'Resin Fractions'!$A$24:$A$41,0),MATCH('Disposed Waste by Resin'!M$1,'Resin Fractions'!$A$24:$I$24,0)))*$E151</f>
        <v>9030.3558783854551</v>
      </c>
    </row>
    <row r="152" spans="1:13" x14ac:dyDescent="0.2">
      <c r="A152" s="37">
        <v>2018</v>
      </c>
      <c r="B152" s="68" t="s">
        <v>236</v>
      </c>
      <c r="C152" s="68" t="s">
        <v>194</v>
      </c>
      <c r="D152" s="68">
        <v>2150017</v>
      </c>
      <c r="E152" s="81">
        <v>1759437.5499092559</v>
      </c>
      <c r="F152" s="9">
        <f>(INDEX('Resin Fractions'!$A$24:$I$41,MATCH('Disposed Waste by Resin'!$A152,'Resin Fractions'!$A$24:$A$41,0),MATCH('Disposed Waste by Resin'!F$1,'Resin Fractions'!$A$24:$I$24,0)))*$E152</f>
        <v>16347.032489720938</v>
      </c>
      <c r="G152" s="9">
        <f>(INDEX('Resin Fractions'!$A$24:$I$41,MATCH('Disposed Waste by Resin'!$A152,'Resin Fractions'!$A$24:$A$41,0),MATCH('Disposed Waste by Resin'!G$1,'Resin Fractions'!$A$24:$I$24,0)))*$E152</f>
        <v>33720.050721531232</v>
      </c>
      <c r="H152" s="9">
        <f>(INDEX('Resin Fractions'!$A$24:$I$41,MATCH('Disposed Waste by Resin'!$A152,'Resin Fractions'!$A$24:$A$41,0),MATCH('Disposed Waste by Resin'!H$1,'Resin Fractions'!$A$24:$I$24,0)))*$E152</f>
        <v>42087.063274916392</v>
      </c>
      <c r="I152" s="9">
        <f>(INDEX('Resin Fractions'!$A$24:$I$41,MATCH('Disposed Waste by Resin'!$A152,'Resin Fractions'!$A$24:$A$41,0),MATCH('Disposed Waste by Resin'!I$1,'Resin Fractions'!$A$24:$I$24,0)))*$E152</f>
        <v>87536.121844053516</v>
      </c>
      <c r="J152" s="9">
        <f>(INDEX('Resin Fractions'!$A$24:$I$41,MATCH('Disposed Waste by Resin'!$A152,'Resin Fractions'!$A$24:$A$41,0),MATCH('Disposed Waste by Resin'!J$1,'Resin Fractions'!$A$24:$I$24,0)))*$E152</f>
        <v>2850.3180915025869</v>
      </c>
      <c r="K152" s="9">
        <f>(INDEX('Resin Fractions'!$A$24:$I$41,MATCH('Disposed Waste by Resin'!$A152,'Resin Fractions'!$A$24:$A$41,0),MATCH('Disposed Waste by Resin'!K$1,'Resin Fractions'!$A$24:$I$24,0)))*$E152</f>
        <v>7858.1273912407605</v>
      </c>
      <c r="L152" s="9">
        <f>(INDEX('Resin Fractions'!$A$24:$I$41,MATCH('Disposed Waste by Resin'!$A152,'Resin Fractions'!$A$24:$A$41,0),MATCH('Disposed Waste by Resin'!L$1,'Resin Fractions'!$A$24:$I$24,0)))*$E152</f>
        <v>12117.337933201794</v>
      </c>
      <c r="M152" s="9">
        <f>(INDEX('Resin Fractions'!$A$24:$I$41,MATCH('Disposed Waste by Resin'!$A152,'Resin Fractions'!$A$24:$A$41,0),MATCH('Disposed Waste by Resin'!M$1,'Resin Fractions'!$A$24:$I$24,0)))*$E152</f>
        <v>202516.05174616718</v>
      </c>
    </row>
    <row r="153" spans="1:13" x14ac:dyDescent="0.2">
      <c r="A153" s="37">
        <v>2018</v>
      </c>
      <c r="B153" s="68" t="s">
        <v>237</v>
      </c>
      <c r="C153" s="68" t="s">
        <v>194</v>
      </c>
      <c r="D153" s="68">
        <v>3321118</v>
      </c>
      <c r="E153" s="81">
        <v>3220193.8384754988</v>
      </c>
      <c r="F153" s="9">
        <f>(INDEX('Resin Fractions'!$A$24:$I$41,MATCH('Disposed Waste by Resin'!$A153,'Resin Fractions'!$A$24:$A$41,0),MATCH('Disposed Waste by Resin'!F$1,'Resin Fractions'!$A$24:$I$24,0)))*$E153</f>
        <v>29919.000707625644</v>
      </c>
      <c r="G153" s="9">
        <f>(INDEX('Resin Fractions'!$A$24:$I$41,MATCH('Disposed Waste by Resin'!$A153,'Resin Fractions'!$A$24:$A$41,0),MATCH('Disposed Waste by Resin'!G$1,'Resin Fractions'!$A$24:$I$24,0)))*$E153</f>
        <v>61715.802059673282</v>
      </c>
      <c r="H153" s="9">
        <f>(INDEX('Resin Fractions'!$A$24:$I$41,MATCH('Disposed Waste by Resin'!$A153,'Resin Fractions'!$A$24:$A$41,0),MATCH('Disposed Waste by Resin'!H$1,'Resin Fractions'!$A$24:$I$24,0)))*$E153</f>
        <v>77029.44719146422</v>
      </c>
      <c r="I153" s="9">
        <f>(INDEX('Resin Fractions'!$A$24:$I$41,MATCH('Disposed Waste by Resin'!$A153,'Resin Fractions'!$A$24:$A$41,0),MATCH('Disposed Waste by Resin'!I$1,'Resin Fractions'!$A$24:$I$24,0)))*$E153</f>
        <v>160212.15428805639</v>
      </c>
      <c r="J153" s="9">
        <f>(INDEX('Resin Fractions'!$A$24:$I$41,MATCH('Disposed Waste by Resin'!$A153,'Resin Fractions'!$A$24:$A$41,0),MATCH('Disposed Waste by Resin'!J$1,'Resin Fractions'!$A$24:$I$24,0)))*$E153</f>
        <v>5216.7675723558723</v>
      </c>
      <c r="K153" s="9">
        <f>(INDEX('Resin Fractions'!$A$24:$I$41,MATCH('Disposed Waste by Resin'!$A153,'Resin Fractions'!$A$24:$A$41,0),MATCH('Disposed Waste by Resin'!K$1,'Resin Fractions'!$A$24:$I$24,0)))*$E153</f>
        <v>14382.262904718697</v>
      </c>
      <c r="L153" s="9">
        <f>(INDEX('Resin Fractions'!$A$24:$I$41,MATCH('Disposed Waste by Resin'!$A153,'Resin Fractions'!$A$24:$A$41,0),MATCH('Disposed Waste by Resin'!L$1,'Resin Fractions'!$A$24:$I$24,0)))*$E153</f>
        <v>22177.642481959276</v>
      </c>
      <c r="M153" s="9">
        <f>(INDEX('Resin Fractions'!$A$24:$I$41,MATCH('Disposed Waste by Resin'!$A153,'Resin Fractions'!$A$24:$A$41,0),MATCH('Disposed Waste by Resin'!M$1,'Resin Fractions'!$A$24:$I$24,0)))*$E153</f>
        <v>370653.0772058533</v>
      </c>
    </row>
    <row r="154" spans="1:13" x14ac:dyDescent="0.2">
      <c r="A154" s="37">
        <v>2018</v>
      </c>
      <c r="B154" s="68" t="s">
        <v>238</v>
      </c>
      <c r="C154" s="68" t="s">
        <v>190</v>
      </c>
      <c r="D154" s="68">
        <v>885716</v>
      </c>
      <c r="E154" s="81">
        <v>671225.85299455526</v>
      </c>
      <c r="F154" s="9">
        <f>(INDEX('Resin Fractions'!$A$24:$I$41,MATCH('Disposed Waste by Resin'!$A154,'Resin Fractions'!$A$24:$A$41,0),MATCH('Disposed Waste by Resin'!F$1,'Resin Fractions'!$A$24:$I$24,0)))*$E154</f>
        <v>6236.3968686518947</v>
      </c>
      <c r="G154" s="9">
        <f>(INDEX('Resin Fractions'!$A$24:$I$41,MATCH('Disposed Waste by Resin'!$A154,'Resin Fractions'!$A$24:$A$41,0),MATCH('Disposed Waste by Resin'!G$1,'Resin Fractions'!$A$24:$I$24,0)))*$E154</f>
        <v>12864.207547319209</v>
      </c>
      <c r="H154" s="9">
        <f>(INDEX('Resin Fractions'!$A$24:$I$41,MATCH('Disposed Waste by Resin'!$A154,'Resin Fractions'!$A$24:$A$41,0),MATCH('Disposed Waste by Resin'!H$1,'Resin Fractions'!$A$24:$I$24,0)))*$E154</f>
        <v>16056.22487038462</v>
      </c>
      <c r="I154" s="9">
        <f>(INDEX('Resin Fractions'!$A$24:$I$41,MATCH('Disposed Waste by Resin'!$A154,'Resin Fractions'!$A$24:$A$41,0),MATCH('Disposed Waste by Resin'!I$1,'Resin Fractions'!$A$24:$I$24,0)))*$E154</f>
        <v>33395.051762786665</v>
      </c>
      <c r="J154" s="9">
        <f>(INDEX('Resin Fractions'!$A$24:$I$41,MATCH('Disposed Waste by Resin'!$A154,'Resin Fractions'!$A$24:$A$41,0),MATCH('Disposed Waste by Resin'!J$1,'Resin Fractions'!$A$24:$I$24,0)))*$E154</f>
        <v>1087.3970447961119</v>
      </c>
      <c r="K154" s="9">
        <f>(INDEX('Resin Fractions'!$A$24:$I$41,MATCH('Disposed Waste by Resin'!$A154,'Resin Fractions'!$A$24:$A$41,0),MATCH('Disposed Waste by Resin'!K$1,'Resin Fractions'!$A$24:$I$24,0)))*$E154</f>
        <v>2997.8775100017037</v>
      </c>
      <c r="L154" s="9">
        <f>(INDEX('Resin Fractions'!$A$24:$I$41,MATCH('Disposed Waste by Resin'!$A154,'Resin Fractions'!$A$24:$A$41,0),MATCH('Disposed Waste by Resin'!L$1,'Resin Fractions'!$A$24:$I$24,0)))*$E154</f>
        <v>4622.7673671373814</v>
      </c>
      <c r="M154" s="9">
        <f>(INDEX('Resin Fractions'!$A$24:$I$41,MATCH('Disposed Waste by Resin'!$A154,'Resin Fractions'!$A$24:$A$41,0),MATCH('Disposed Waste by Resin'!M$1,'Resin Fractions'!$A$24:$I$24,0)))*$E154</f>
        <v>77259.922971077569</v>
      </c>
    </row>
    <row r="155" spans="1:13" x14ac:dyDescent="0.2">
      <c r="A155" s="37">
        <v>2018</v>
      </c>
      <c r="B155" s="68" t="s">
        <v>239</v>
      </c>
      <c r="C155" s="68" t="s">
        <v>192</v>
      </c>
      <c r="D155" s="68">
        <v>752958</v>
      </c>
      <c r="E155" s="81">
        <v>820088.21234119777</v>
      </c>
      <c r="F155" s="9">
        <f>(INDEX('Resin Fractions'!$A$24:$I$41,MATCH('Disposed Waste by Resin'!$A155,'Resin Fractions'!$A$24:$A$41,0),MATCH('Disposed Waste by Resin'!F$1,'Resin Fractions'!$A$24:$I$24,0)))*$E155</f>
        <v>7619.4853589831291</v>
      </c>
      <c r="G155" s="9">
        <f>(INDEX('Resin Fractions'!$A$24:$I$41,MATCH('Disposed Waste by Resin'!$A155,'Resin Fractions'!$A$24:$A$41,0),MATCH('Disposed Waste by Resin'!G$1,'Resin Fractions'!$A$24:$I$24,0)))*$E155</f>
        <v>15717.191052163975</v>
      </c>
      <c r="H155" s="9">
        <f>(INDEX('Resin Fractions'!$A$24:$I$41,MATCH('Disposed Waste by Resin'!$A155,'Resin Fractions'!$A$24:$A$41,0),MATCH('Disposed Waste by Resin'!H$1,'Resin Fractions'!$A$24:$I$24,0)))*$E155</f>
        <v>19617.12394145345</v>
      </c>
      <c r="I155" s="9">
        <f>(INDEX('Resin Fractions'!$A$24:$I$41,MATCH('Disposed Waste by Resin'!$A155,'Resin Fractions'!$A$24:$A$41,0),MATCH('Disposed Waste by Resin'!I$1,'Resin Fractions'!$A$24:$I$24,0)))*$E155</f>
        <v>40801.30134887345</v>
      </c>
      <c r="J155" s="9">
        <f>(INDEX('Resin Fractions'!$A$24:$I$41,MATCH('Disposed Waste by Resin'!$A155,'Resin Fractions'!$A$24:$A$41,0),MATCH('Disposed Waste by Resin'!J$1,'Resin Fractions'!$A$24:$I$24,0)))*$E155</f>
        <v>1328.5565426205037</v>
      </c>
      <c r="K155" s="9">
        <f>(INDEX('Resin Fractions'!$A$24:$I$41,MATCH('Disposed Waste by Resin'!$A155,'Resin Fractions'!$A$24:$A$41,0),MATCH('Disposed Waste by Resin'!K$1,'Resin Fractions'!$A$24:$I$24,0)))*$E155</f>
        <v>3662.7373588590326</v>
      </c>
      <c r="L155" s="9">
        <f>(INDEX('Resin Fractions'!$A$24:$I$41,MATCH('Disposed Waste by Resin'!$A155,'Resin Fractions'!$A$24:$A$41,0),MATCH('Disposed Waste by Resin'!L$1,'Resin Fractions'!$A$24:$I$24,0)))*$E155</f>
        <v>5647.9901798652445</v>
      </c>
      <c r="M155" s="9">
        <f>(INDEX('Resin Fractions'!$A$24:$I$41,MATCH('Disposed Waste by Resin'!$A155,'Resin Fractions'!$A$24:$A$41,0),MATCH('Disposed Waste by Resin'!M$1,'Resin Fractions'!$A$24:$I$24,0)))*$E155</f>
        <v>94394.385782818761</v>
      </c>
    </row>
    <row r="156" spans="1:13" x14ac:dyDescent="0.2">
      <c r="A156" s="37">
        <v>2018</v>
      </c>
      <c r="B156" s="68" t="s">
        <v>240</v>
      </c>
      <c r="C156" s="68" t="s">
        <v>193</v>
      </c>
      <c r="D156" s="68">
        <v>278250</v>
      </c>
      <c r="E156" s="81">
        <v>263340.00907441007</v>
      </c>
      <c r="F156" s="9">
        <f>(INDEX('Resin Fractions'!$A$24:$I$41,MATCH('Disposed Waste by Resin'!$A156,'Resin Fractions'!$A$24:$A$41,0),MATCH('Disposed Waste by Resin'!F$1,'Resin Fractions'!$A$24:$I$24,0)))*$E156</f>
        <v>2446.7067242055919</v>
      </c>
      <c r="G156" s="9">
        <f>(INDEX('Resin Fractions'!$A$24:$I$41,MATCH('Disposed Waste by Resin'!$A156,'Resin Fractions'!$A$24:$A$41,0),MATCH('Disposed Waste by Resin'!G$1,'Resin Fractions'!$A$24:$I$24,0)))*$E156</f>
        <v>5046.9756448335356</v>
      </c>
      <c r="H156" s="9">
        <f>(INDEX('Resin Fractions'!$A$24:$I$41,MATCH('Disposed Waste by Resin'!$A156,'Resin Fractions'!$A$24:$A$41,0),MATCH('Disposed Waste by Resin'!H$1,'Resin Fractions'!$A$24:$I$24,0)))*$E156</f>
        <v>6299.2901483223304</v>
      </c>
      <c r="I156" s="9">
        <f>(INDEX('Resin Fractions'!$A$24:$I$41,MATCH('Disposed Waste by Resin'!$A156,'Resin Fractions'!$A$24:$A$41,0),MATCH('Disposed Waste by Resin'!I$1,'Resin Fractions'!$A$24:$I$24,0)))*$E156</f>
        <v>13101.779669270232</v>
      </c>
      <c r="J156" s="9">
        <f>(INDEX('Resin Fractions'!$A$24:$I$41,MATCH('Disposed Waste by Resin'!$A156,'Resin Fractions'!$A$24:$A$41,0),MATCH('Disposed Waste by Resin'!J$1,'Resin Fractions'!$A$24:$I$24,0)))*$E156</f>
        <v>426.61519422497219</v>
      </c>
      <c r="K156" s="9">
        <f>(INDEX('Resin Fractions'!$A$24:$I$41,MATCH('Disposed Waste by Resin'!$A156,'Resin Fractions'!$A$24:$A$41,0),MATCH('Disposed Waste by Resin'!K$1,'Resin Fractions'!$A$24:$I$24,0)))*$E156</f>
        <v>1176.1482177210216</v>
      </c>
      <c r="L156" s="9">
        <f>(INDEX('Resin Fractions'!$A$24:$I$41,MATCH('Disposed Waste by Resin'!$A156,'Resin Fractions'!$A$24:$A$41,0),MATCH('Disposed Waste by Resin'!L$1,'Resin Fractions'!$A$24:$I$24,0)))*$E156</f>
        <v>1813.636341597706</v>
      </c>
      <c r="M156" s="9">
        <f>(INDEX('Resin Fractions'!$A$24:$I$41,MATCH('Disposed Waste by Resin'!$A156,'Resin Fractions'!$A$24:$A$41,0),MATCH('Disposed Waste by Resin'!M$1,'Resin Fractions'!$A$24:$I$24,0)))*$E156</f>
        <v>30311.151940175383</v>
      </c>
    </row>
    <row r="157" spans="1:13" x14ac:dyDescent="0.2">
      <c r="A157" s="37">
        <v>2018</v>
      </c>
      <c r="B157" s="68" t="s">
        <v>241</v>
      </c>
      <c r="C157" s="68" t="s">
        <v>190</v>
      </c>
      <c r="D157" s="68">
        <v>770927</v>
      </c>
      <c r="E157" s="81">
        <v>543412.10526315786</v>
      </c>
      <c r="F157" s="9">
        <f>(INDEX('Resin Fractions'!$A$24:$I$41,MATCH('Disposed Waste by Resin'!$A157,'Resin Fractions'!$A$24:$A$41,0),MATCH('Disposed Waste by Resin'!F$1,'Resin Fractions'!$A$24:$I$24,0)))*$E157</f>
        <v>5048.8722037918606</v>
      </c>
      <c r="G157" s="9">
        <f>(INDEX('Resin Fractions'!$A$24:$I$41,MATCH('Disposed Waste by Resin'!$A157,'Resin Fractions'!$A$24:$A$41,0),MATCH('Disposed Waste by Resin'!G$1,'Resin Fractions'!$A$24:$I$24,0)))*$E157</f>
        <v>10414.625829210487</v>
      </c>
      <c r="H157" s="9">
        <f>(INDEX('Resin Fractions'!$A$24:$I$41,MATCH('Disposed Waste by Resin'!$A157,'Resin Fractions'!$A$24:$A$41,0),MATCH('Disposed Waste by Resin'!H$1,'Resin Fractions'!$A$24:$I$24,0)))*$E157</f>
        <v>12998.824345737999</v>
      </c>
      <c r="I157" s="9">
        <f>(INDEX('Resin Fractions'!$A$24:$I$41,MATCH('Disposed Waste by Resin'!$A157,'Resin Fractions'!$A$24:$A$41,0),MATCH('Disposed Waste by Resin'!I$1,'Resin Fractions'!$A$24:$I$24,0)))*$E157</f>
        <v>27036.019698626293</v>
      </c>
      <c r="J157" s="9">
        <f>(INDEX('Resin Fractions'!$A$24:$I$41,MATCH('Disposed Waste by Resin'!$A157,'Resin Fractions'!$A$24:$A$41,0),MATCH('Disposed Waste by Resin'!J$1,'Resin Fractions'!$A$24:$I$24,0)))*$E157</f>
        <v>880.33664784122186</v>
      </c>
      <c r="K157" s="9">
        <f>(INDEX('Resin Fractions'!$A$24:$I$41,MATCH('Disposed Waste by Resin'!$A157,'Resin Fractions'!$A$24:$A$41,0),MATCH('Disposed Waste by Resin'!K$1,'Resin Fractions'!$A$24:$I$24,0)))*$E157</f>
        <v>2427.0264945297245</v>
      </c>
      <c r="L157" s="9">
        <f>(INDEX('Resin Fractions'!$A$24:$I$41,MATCH('Disposed Waste by Resin'!$A157,'Resin Fractions'!$A$24:$A$41,0),MATCH('Disposed Waste by Resin'!L$1,'Resin Fractions'!$A$24:$I$24,0)))*$E157</f>
        <v>3742.5074375648742</v>
      </c>
      <c r="M157" s="9">
        <f>(INDEX('Resin Fractions'!$A$24:$I$41,MATCH('Disposed Waste by Resin'!$A157,'Resin Fractions'!$A$24:$A$41,0),MATCH('Disposed Waste by Resin'!M$1,'Resin Fractions'!$A$24:$I$24,0)))*$E157</f>
        <v>62548.212657302451</v>
      </c>
    </row>
    <row r="158" spans="1:13" x14ac:dyDescent="0.2">
      <c r="A158" s="37">
        <v>2018</v>
      </c>
      <c r="B158" s="68" t="s">
        <v>242</v>
      </c>
      <c r="C158" s="68" t="s">
        <v>193</v>
      </c>
      <c r="D158" s="68">
        <v>449049</v>
      </c>
      <c r="E158" s="81">
        <v>412953.73865698732</v>
      </c>
      <c r="F158" s="9">
        <f>(INDEX('Resin Fractions'!$A$24:$I$41,MATCH('Disposed Waste by Resin'!$A158,'Resin Fractions'!$A$24:$A$41,0),MATCH('Disposed Waste by Resin'!F$1,'Resin Fractions'!$A$24:$I$24,0)))*$E158</f>
        <v>3836.7762373411124</v>
      </c>
      <c r="G158" s="9">
        <f>(INDEX('Resin Fractions'!$A$24:$I$41,MATCH('Disposed Waste by Resin'!$A158,'Resin Fractions'!$A$24:$A$41,0),MATCH('Disposed Waste by Resin'!G$1,'Resin Fractions'!$A$24:$I$24,0)))*$E158</f>
        <v>7914.3593439151882</v>
      </c>
      <c r="H158" s="9">
        <f>(INDEX('Resin Fractions'!$A$24:$I$41,MATCH('Disposed Waste by Resin'!$A158,'Resin Fractions'!$A$24:$A$41,0),MATCH('Disposed Waste by Resin'!H$1,'Resin Fractions'!$A$24:$I$24,0)))*$E158</f>
        <v>9878.1625578960156</v>
      </c>
      <c r="I158" s="9">
        <f>(INDEX('Resin Fractions'!$A$24:$I$41,MATCH('Disposed Waste by Resin'!$A158,'Resin Fractions'!$A$24:$A$41,0),MATCH('Disposed Waste by Resin'!I$1,'Resin Fractions'!$A$24:$I$24,0)))*$E158</f>
        <v>20545.411677100929</v>
      </c>
      <c r="J158" s="9">
        <f>(INDEX('Resin Fractions'!$A$24:$I$41,MATCH('Disposed Waste by Resin'!$A158,'Resin Fractions'!$A$24:$A$41,0),MATCH('Disposed Waste by Resin'!J$1,'Resin Fractions'!$A$24:$I$24,0)))*$E158</f>
        <v>668.99192432737902</v>
      </c>
      <c r="K158" s="9">
        <f>(INDEX('Resin Fractions'!$A$24:$I$41,MATCH('Disposed Waste by Resin'!$A158,'Resin Fractions'!$A$24:$A$41,0),MATCH('Disposed Waste by Resin'!K$1,'Resin Fractions'!$A$24:$I$24,0)))*$E158</f>
        <v>1844.3638907349202</v>
      </c>
      <c r="L158" s="9">
        <f>(INDEX('Resin Fractions'!$A$24:$I$41,MATCH('Disposed Waste by Resin'!$A158,'Resin Fractions'!$A$24:$A$41,0),MATCH('Disposed Waste by Resin'!L$1,'Resin Fractions'!$A$24:$I$24,0)))*$E158</f>
        <v>2844.0338802271735</v>
      </c>
      <c r="M158" s="9">
        <f>(INDEX('Resin Fractions'!$A$24:$I$41,MATCH('Disposed Waste by Resin'!$A158,'Resin Fractions'!$A$24:$A$41,0),MATCH('Disposed Waste by Resin'!M$1,'Resin Fractions'!$A$24:$I$24,0)))*$E158</f>
        <v>47532.099511542707</v>
      </c>
    </row>
    <row r="159" spans="1:13" x14ac:dyDescent="0.2">
      <c r="A159" s="37">
        <v>2018</v>
      </c>
      <c r="B159" s="68" t="s">
        <v>243</v>
      </c>
      <c r="C159" s="68" t="s">
        <v>190</v>
      </c>
      <c r="D159" s="68">
        <v>1943579</v>
      </c>
      <c r="E159" s="81">
        <v>1373081.6787658799</v>
      </c>
      <c r="F159" s="9">
        <f>(INDEX('Resin Fractions'!$A$24:$I$41,MATCH('Disposed Waste by Resin'!$A159,'Resin Fractions'!$A$24:$A$41,0),MATCH('Disposed Waste by Resin'!F$1,'Resin Fractions'!$A$24:$I$24,0)))*$E159</f>
        <v>12757.378524167603</v>
      </c>
      <c r="G159" s="9">
        <f>(INDEX('Resin Fractions'!$A$24:$I$41,MATCH('Disposed Waste by Resin'!$A159,'Resin Fractions'!$A$24:$A$41,0),MATCH('Disposed Waste by Resin'!G$1,'Resin Fractions'!$A$24:$I$24,0)))*$E159</f>
        <v>26315.446010106294</v>
      </c>
      <c r="H159" s="9">
        <f>(INDEX('Resin Fractions'!$A$24:$I$41,MATCH('Disposed Waste by Resin'!$A159,'Resin Fractions'!$A$24:$A$41,0),MATCH('Disposed Waste by Resin'!H$1,'Resin Fractions'!$A$24:$I$24,0)))*$E159</f>
        <v>32845.14161859767</v>
      </c>
      <c r="I159" s="9">
        <f>(INDEX('Resin Fractions'!$A$24:$I$41,MATCH('Disposed Waste by Resin'!$A159,'Resin Fractions'!$A$24:$A$41,0),MATCH('Disposed Waste by Resin'!I$1,'Resin Fractions'!$A$24:$I$24,0)))*$E159</f>
        <v>68314.016112982645</v>
      </c>
      <c r="J159" s="9">
        <f>(INDEX('Resin Fractions'!$A$24:$I$41,MATCH('Disposed Waste by Resin'!$A159,'Resin Fractions'!$A$24:$A$41,0),MATCH('Disposed Waste by Resin'!J$1,'Resin Fractions'!$A$24:$I$24,0)))*$E159</f>
        <v>2224.4151548879831</v>
      </c>
      <c r="K159" s="9">
        <f>(INDEX('Resin Fractions'!$A$24:$I$41,MATCH('Disposed Waste by Resin'!$A159,'Resin Fractions'!$A$24:$A$41,0),MATCH('Disposed Waste by Resin'!K$1,'Resin Fractions'!$A$24:$I$24,0)))*$E159</f>
        <v>6132.5568224217459</v>
      </c>
      <c r="L159" s="9">
        <f>(INDEX('Resin Fractions'!$A$24:$I$41,MATCH('Disposed Waste by Resin'!$A159,'Resin Fractions'!$A$24:$A$41,0),MATCH('Disposed Waste by Resin'!L$1,'Resin Fractions'!$A$24:$I$24,0)))*$E159</f>
        <v>9456.4849501775825</v>
      </c>
      <c r="M159" s="9">
        <f>(INDEX('Resin Fractions'!$A$24:$I$41,MATCH('Disposed Waste by Resin'!$A159,'Resin Fractions'!$A$24:$A$41,0),MATCH('Disposed Waste by Resin'!M$1,'Resin Fractions'!$A$24:$I$24,0)))*$E159</f>
        <v>158045.4391933415</v>
      </c>
    </row>
    <row r="160" spans="1:13" x14ac:dyDescent="0.2">
      <c r="A160" s="37">
        <v>2018</v>
      </c>
      <c r="B160" s="68" t="s">
        <v>244</v>
      </c>
      <c r="C160" s="68" t="s">
        <v>193</v>
      </c>
      <c r="D160" s="68">
        <v>273569</v>
      </c>
      <c r="E160" s="81">
        <v>204584.4283121597</v>
      </c>
      <c r="F160" s="9">
        <f>(INDEX('Resin Fractions'!$A$24:$I$41,MATCH('Disposed Waste by Resin'!$A160,'Resin Fractions'!$A$24:$A$41,0),MATCH('Disposed Waste by Resin'!F$1,'Resin Fractions'!$A$24:$I$24,0)))*$E160</f>
        <v>1900.8053435499007</v>
      </c>
      <c r="G160" s="9">
        <f>(INDEX('Resin Fractions'!$A$24:$I$41,MATCH('Disposed Waste by Resin'!$A160,'Resin Fractions'!$A$24:$A$41,0),MATCH('Disposed Waste by Resin'!G$1,'Resin Fractions'!$A$24:$I$24,0)))*$E160</f>
        <v>3920.91057729062</v>
      </c>
      <c r="H160" s="9">
        <f>(INDEX('Resin Fractions'!$A$24:$I$41,MATCH('Disposed Waste by Resin'!$A160,'Resin Fractions'!$A$24:$A$41,0),MATCH('Disposed Waste by Resin'!H$1,'Resin Fractions'!$A$24:$I$24,0)))*$E160</f>
        <v>4893.8126731923776</v>
      </c>
      <c r="I160" s="9">
        <f>(INDEX('Resin Fractions'!$A$24:$I$41,MATCH('Disposed Waste by Resin'!$A160,'Resin Fractions'!$A$24:$A$41,0),MATCH('Disposed Waste by Resin'!I$1,'Resin Fractions'!$A$24:$I$24,0)))*$E160</f>
        <v>10178.552484032687</v>
      </c>
      <c r="J160" s="9">
        <f>(INDEX('Resin Fractions'!$A$24:$I$41,MATCH('Disposed Waste by Resin'!$A160,'Resin Fractions'!$A$24:$A$41,0),MATCH('Disposed Waste by Resin'!J$1,'Resin Fractions'!$A$24:$I$24,0)))*$E160</f>
        <v>331.43017624464028</v>
      </c>
      <c r="K160" s="9">
        <f>(INDEX('Resin Fractions'!$A$24:$I$41,MATCH('Disposed Waste by Resin'!$A160,'Resin Fractions'!$A$24:$A$41,0),MATCH('Disposed Waste by Resin'!K$1,'Resin Fractions'!$A$24:$I$24,0)))*$E160</f>
        <v>913.72978826331712</v>
      </c>
      <c r="L160" s="9">
        <f>(INDEX('Resin Fractions'!$A$24:$I$41,MATCH('Disposed Waste by Resin'!$A160,'Resin Fractions'!$A$24:$A$41,0),MATCH('Disposed Waste by Resin'!L$1,'Resin Fractions'!$A$24:$I$24,0)))*$E160</f>
        <v>1408.9836003881994</v>
      </c>
      <c r="M160" s="9">
        <f>(INDEX('Resin Fractions'!$A$24:$I$41,MATCH('Disposed Waste by Resin'!$A160,'Resin Fractions'!$A$24:$A$41,0),MATCH('Disposed Waste by Resin'!M$1,'Resin Fractions'!$A$24:$I$24,0)))*$E160</f>
        <v>23548.224642961737</v>
      </c>
    </row>
    <row r="161" spans="1:13" x14ac:dyDescent="0.2">
      <c r="A161" s="37">
        <v>2018</v>
      </c>
      <c r="B161" s="68" t="s">
        <v>245</v>
      </c>
      <c r="C161" s="68" t="s">
        <v>192</v>
      </c>
      <c r="D161" s="68">
        <v>178302</v>
      </c>
      <c r="E161" s="81">
        <v>565989.29219600721</v>
      </c>
      <c r="F161" s="9">
        <f>(INDEX('Resin Fractions'!$A$24:$I$41,MATCH('Disposed Waste by Resin'!$A161,'Resin Fractions'!$A$24:$A$41,0),MATCH('Disposed Waste by Resin'!F$1,'Resin Fractions'!$A$24:$I$24,0)))*$E161</f>
        <v>5258.6381078654813</v>
      </c>
      <c r="G161" s="9">
        <f>(INDEX('Resin Fractions'!$A$24:$I$41,MATCH('Disposed Waste by Resin'!$A161,'Resin Fractions'!$A$24:$A$41,0),MATCH('Disposed Waste by Resin'!G$1,'Resin Fractions'!$A$24:$I$24,0)))*$E161</f>
        <v>10847.32313555389</v>
      </c>
      <c r="H161" s="9">
        <f>(INDEX('Resin Fractions'!$A$24:$I$41,MATCH('Disposed Waste by Resin'!$A161,'Resin Fractions'!$A$24:$A$41,0),MATCH('Disposed Waste by Resin'!H$1,'Resin Fractions'!$A$24:$I$24,0)))*$E161</f>
        <v>13538.887558019363</v>
      </c>
      <c r="I161" s="9">
        <f>(INDEX('Resin Fractions'!$A$24:$I$41,MATCH('Disposed Waste by Resin'!$A161,'Resin Fractions'!$A$24:$A$41,0),MATCH('Disposed Waste by Resin'!I$1,'Resin Fractions'!$A$24:$I$24,0)))*$E161</f>
        <v>28159.287407873377</v>
      </c>
      <c r="J161" s="9">
        <f>(INDEX('Resin Fractions'!$A$24:$I$41,MATCH('Disposed Waste by Resin'!$A161,'Resin Fractions'!$A$24:$A$41,0),MATCH('Disposed Waste by Resin'!J$1,'Resin Fractions'!$A$24:$I$24,0)))*$E161</f>
        <v>916.91206614649525</v>
      </c>
      <c r="K161" s="9">
        <f>(INDEX('Resin Fractions'!$A$24:$I$41,MATCH('Disposed Waste by Resin'!$A161,'Resin Fractions'!$A$24:$A$41,0),MATCH('Disposed Waste by Resin'!K$1,'Resin Fractions'!$A$24:$I$24,0)))*$E161</f>
        <v>2527.8623616870082</v>
      </c>
      <c r="L161" s="9">
        <f>(INDEX('Resin Fractions'!$A$24:$I$41,MATCH('Disposed Waste by Resin'!$A161,'Resin Fractions'!$A$24:$A$41,0),MATCH('Disposed Waste by Resin'!L$1,'Resin Fractions'!$A$24:$I$24,0)))*$E161</f>
        <v>3897.9976984499581</v>
      </c>
      <c r="M161" s="9">
        <f>(INDEX('Resin Fractions'!$A$24:$I$41,MATCH('Disposed Waste by Resin'!$A161,'Resin Fractions'!$A$24:$A$41,0),MATCH('Disposed Waste by Resin'!M$1,'Resin Fractions'!$A$24:$I$24,0)))*$E161</f>
        <v>65146.908335595559</v>
      </c>
    </row>
    <row r="162" spans="1:13" x14ac:dyDescent="0.2">
      <c r="A162" s="37">
        <v>2018</v>
      </c>
      <c r="B162" s="68" t="s">
        <v>246</v>
      </c>
      <c r="C162" s="68" t="s">
        <v>191</v>
      </c>
      <c r="D162" s="68">
        <v>3215</v>
      </c>
      <c r="E162" s="81">
        <v>0</v>
      </c>
      <c r="F162" s="9">
        <f>(INDEX('Resin Fractions'!$A$24:$I$41,MATCH('Disposed Waste by Resin'!$A162,'Resin Fractions'!$A$24:$A$41,0),MATCH('Disposed Waste by Resin'!F$1,'Resin Fractions'!$A$24:$I$24,0)))*$E162</f>
        <v>0</v>
      </c>
      <c r="G162" s="9">
        <f>(INDEX('Resin Fractions'!$A$24:$I$41,MATCH('Disposed Waste by Resin'!$A162,'Resin Fractions'!$A$24:$A$41,0),MATCH('Disposed Waste by Resin'!G$1,'Resin Fractions'!$A$24:$I$24,0)))*$E162</f>
        <v>0</v>
      </c>
      <c r="H162" s="9">
        <f>(INDEX('Resin Fractions'!$A$24:$I$41,MATCH('Disposed Waste by Resin'!$A162,'Resin Fractions'!$A$24:$A$41,0),MATCH('Disposed Waste by Resin'!H$1,'Resin Fractions'!$A$24:$I$24,0)))*$E162</f>
        <v>0</v>
      </c>
      <c r="I162" s="9">
        <f>(INDEX('Resin Fractions'!$A$24:$I$41,MATCH('Disposed Waste by Resin'!$A162,'Resin Fractions'!$A$24:$A$41,0),MATCH('Disposed Waste by Resin'!I$1,'Resin Fractions'!$A$24:$I$24,0)))*$E162</f>
        <v>0</v>
      </c>
      <c r="J162" s="9">
        <f>(INDEX('Resin Fractions'!$A$24:$I$41,MATCH('Disposed Waste by Resin'!$A162,'Resin Fractions'!$A$24:$A$41,0),MATCH('Disposed Waste by Resin'!J$1,'Resin Fractions'!$A$24:$I$24,0)))*$E162</f>
        <v>0</v>
      </c>
      <c r="K162" s="9">
        <f>(INDEX('Resin Fractions'!$A$24:$I$41,MATCH('Disposed Waste by Resin'!$A162,'Resin Fractions'!$A$24:$A$41,0),MATCH('Disposed Waste by Resin'!K$1,'Resin Fractions'!$A$24:$I$24,0)))*$E162</f>
        <v>0</v>
      </c>
      <c r="L162" s="9">
        <f>(INDEX('Resin Fractions'!$A$24:$I$41,MATCH('Disposed Waste by Resin'!$A162,'Resin Fractions'!$A$24:$A$41,0),MATCH('Disposed Waste by Resin'!L$1,'Resin Fractions'!$A$24:$I$24,0)))*$E162</f>
        <v>0</v>
      </c>
      <c r="M162" s="9">
        <f>(INDEX('Resin Fractions'!$A$24:$I$41,MATCH('Disposed Waste by Resin'!$A162,'Resin Fractions'!$A$24:$A$41,0),MATCH('Disposed Waste by Resin'!M$1,'Resin Fractions'!$A$24:$I$24,0)))*$E162</f>
        <v>0</v>
      </c>
    </row>
    <row r="163" spans="1:13" x14ac:dyDescent="0.2">
      <c r="A163" s="37">
        <v>2018</v>
      </c>
      <c r="B163" s="68" t="s">
        <v>247</v>
      </c>
      <c r="C163" s="68" t="s">
        <v>191</v>
      </c>
      <c r="D163" s="68">
        <v>44595</v>
      </c>
      <c r="E163" s="81">
        <v>3121.1978221415611</v>
      </c>
      <c r="F163" s="9">
        <f>(INDEX('Resin Fractions'!$A$24:$I$41,MATCH('Disposed Waste by Resin'!$A163,'Resin Fractions'!$A$24:$A$41,0),MATCH('Disposed Waste by Resin'!F$1,'Resin Fractions'!$A$24:$I$24,0)))*$E163</f>
        <v>28.999223193813183</v>
      </c>
      <c r="G163" s="9">
        <f>(INDEX('Resin Fractions'!$A$24:$I$41,MATCH('Disposed Waste by Resin'!$A163,'Resin Fractions'!$A$24:$A$41,0),MATCH('Disposed Waste by Resin'!G$1,'Resin Fractions'!$A$24:$I$24,0)))*$E163</f>
        <v>59.818519208013058</v>
      </c>
      <c r="H163" s="9">
        <f>(INDEX('Resin Fractions'!$A$24:$I$41,MATCH('Disposed Waste by Resin'!$A163,'Resin Fractions'!$A$24:$A$41,0),MATCH('Disposed Waste by Resin'!H$1,'Resin Fractions'!$A$24:$I$24,0)))*$E163</f>
        <v>74.661388374243927</v>
      </c>
      <c r="I163" s="9">
        <f>(INDEX('Resin Fractions'!$A$24:$I$41,MATCH('Disposed Waste by Resin'!$A163,'Resin Fractions'!$A$24:$A$41,0),MATCH('Disposed Waste by Resin'!I$1,'Resin Fractions'!$A$24:$I$24,0)))*$E163</f>
        <v>155.28687157578827</v>
      </c>
      <c r="J163" s="9">
        <f>(INDEX('Resin Fractions'!$A$24:$I$41,MATCH('Disposed Waste by Resin'!$A163,'Resin Fractions'!$A$24:$A$41,0),MATCH('Disposed Waste by Resin'!J$1,'Resin Fractions'!$A$24:$I$24,0)))*$E163</f>
        <v>5.0563923795234462</v>
      </c>
      <c r="K163" s="9">
        <f>(INDEX('Resin Fractions'!$A$24:$I$41,MATCH('Disposed Waste by Resin'!$A163,'Resin Fractions'!$A$24:$A$41,0),MATCH('Disposed Waste by Resin'!K$1,'Resin Fractions'!$A$24:$I$24,0)))*$E163</f>
        <v>13.940119727987272</v>
      </c>
      <c r="L163" s="9">
        <f>(INDEX('Resin Fractions'!$A$24:$I$41,MATCH('Disposed Waste by Resin'!$A163,'Resin Fractions'!$A$24:$A$41,0),MATCH('Disposed Waste by Resin'!L$1,'Resin Fractions'!$A$24:$I$24,0)))*$E163</f>
        <v>21.495851767636417</v>
      </c>
      <c r="M163" s="9">
        <f>(INDEX('Resin Fractions'!$A$24:$I$41,MATCH('Disposed Waste by Resin'!$A163,'Resin Fractions'!$A$24:$A$41,0),MATCH('Disposed Waste by Resin'!M$1,'Resin Fractions'!$A$24:$I$24,0)))*$E163</f>
        <v>359.25836622700547</v>
      </c>
    </row>
    <row r="164" spans="1:13" x14ac:dyDescent="0.2">
      <c r="A164" s="37">
        <v>2018</v>
      </c>
      <c r="B164" s="68" t="s">
        <v>248</v>
      </c>
      <c r="C164" s="68" t="s">
        <v>190</v>
      </c>
      <c r="D164" s="68">
        <v>436813</v>
      </c>
      <c r="E164" s="81">
        <v>401096.62431941921</v>
      </c>
      <c r="F164" s="9">
        <f>(INDEX('Resin Fractions'!$A$24:$I$41,MATCH('Disposed Waste by Resin'!$A164,'Resin Fractions'!$A$24:$A$41,0),MATCH('Disposed Waste by Resin'!F$1,'Resin Fractions'!$A$24:$I$24,0)))*$E164</f>
        <v>3726.6111261551209</v>
      </c>
      <c r="G164" s="9">
        <f>(INDEX('Resin Fractions'!$A$24:$I$41,MATCH('Disposed Waste by Resin'!$A164,'Resin Fractions'!$A$24:$A$41,0),MATCH('Disposed Waste by Resin'!G$1,'Resin Fractions'!$A$24:$I$24,0)))*$E164</f>
        <v>7687.1148492785851</v>
      </c>
      <c r="H164" s="9">
        <f>(INDEX('Resin Fractions'!$A$24:$I$41,MATCH('Disposed Waste by Resin'!$A164,'Resin Fractions'!$A$24:$A$41,0),MATCH('Disposed Waste by Resin'!H$1,'Resin Fractions'!$A$24:$I$24,0)))*$E164</f>
        <v>9594.5315069337994</v>
      </c>
      <c r="I164" s="9">
        <f>(INDEX('Resin Fractions'!$A$24:$I$41,MATCH('Disposed Waste by Resin'!$A164,'Resin Fractions'!$A$24:$A$41,0),MATCH('Disposed Waste by Resin'!I$1,'Resin Fractions'!$A$24:$I$24,0)))*$E164</f>
        <v>19955.492583112187</v>
      </c>
      <c r="J164" s="9">
        <f>(INDEX('Resin Fractions'!$A$24:$I$41,MATCH('Disposed Waste by Resin'!$A164,'Resin Fractions'!$A$24:$A$41,0),MATCH('Disposed Waste by Resin'!J$1,'Resin Fractions'!$A$24:$I$24,0)))*$E164</f>
        <v>649.78320190859904</v>
      </c>
      <c r="K164" s="9">
        <f>(INDEX('Resin Fractions'!$A$24:$I$41,MATCH('Disposed Waste by Resin'!$A164,'Resin Fractions'!$A$24:$A$41,0),MATCH('Disposed Waste by Resin'!K$1,'Resin Fractions'!$A$24:$I$24,0)))*$E164</f>
        <v>1791.4067880733776</v>
      </c>
      <c r="L164" s="9">
        <f>(INDEX('Resin Fractions'!$A$24:$I$41,MATCH('Disposed Waste by Resin'!$A164,'Resin Fractions'!$A$24:$A$41,0),MATCH('Disposed Waste by Resin'!L$1,'Resin Fractions'!$A$24:$I$24,0)))*$E164</f>
        <v>2762.3733169702764</v>
      </c>
      <c r="M164" s="9">
        <f>(INDEX('Resin Fractions'!$A$24:$I$41,MATCH('Disposed Waste by Resin'!$A164,'Resin Fractions'!$A$24:$A$41,0),MATCH('Disposed Waste by Resin'!M$1,'Resin Fractions'!$A$24:$I$24,0)))*$E164</f>
        <v>46167.313372431941</v>
      </c>
    </row>
    <row r="165" spans="1:13" x14ac:dyDescent="0.2">
      <c r="A165" s="37">
        <v>2018</v>
      </c>
      <c r="B165" s="68" t="s">
        <v>249</v>
      </c>
      <c r="C165" s="68" t="s">
        <v>190</v>
      </c>
      <c r="D165" s="68">
        <v>500485</v>
      </c>
      <c r="E165" s="81">
        <v>1130380.1905626131</v>
      </c>
      <c r="F165" s="9">
        <f>(INDEX('Resin Fractions'!$A$24:$I$41,MATCH('Disposed Waste by Resin'!$A165,'Resin Fractions'!$A$24:$A$41,0),MATCH('Disposed Waste by Resin'!F$1,'Resin Fractions'!$A$24:$I$24,0)))*$E165</f>
        <v>10502.425449438097</v>
      </c>
      <c r="G165" s="9">
        <f>(INDEX('Resin Fractions'!$A$24:$I$41,MATCH('Disposed Waste by Resin'!$A165,'Resin Fractions'!$A$24:$A$41,0),MATCH('Disposed Waste by Resin'!G$1,'Resin Fractions'!$A$24:$I$24,0)))*$E165</f>
        <v>21664.012662655365</v>
      </c>
      <c r="H165" s="9">
        <f>(INDEX('Resin Fractions'!$A$24:$I$41,MATCH('Disposed Waste by Resin'!$A165,'Resin Fractions'!$A$24:$A$41,0),MATCH('Disposed Waste by Resin'!H$1,'Resin Fractions'!$A$24:$I$24,0)))*$E165</f>
        <v>27039.540339112591</v>
      </c>
      <c r="I165" s="9">
        <f>(INDEX('Resin Fractions'!$A$24:$I$41,MATCH('Disposed Waste by Resin'!$A165,'Resin Fractions'!$A$24:$A$41,0),MATCH('Disposed Waste by Resin'!I$1,'Resin Fractions'!$A$24:$I$24,0)))*$E165</f>
        <v>56239.050994618534</v>
      </c>
      <c r="J165" s="9">
        <f>(INDEX('Resin Fractions'!$A$24:$I$41,MATCH('Disposed Waste by Resin'!$A165,'Resin Fractions'!$A$24:$A$41,0),MATCH('Disposed Waste by Resin'!J$1,'Resin Fractions'!$A$24:$I$24,0)))*$E165</f>
        <v>1831.2347077069778</v>
      </c>
      <c r="K165" s="9">
        <f>(INDEX('Resin Fractions'!$A$24:$I$41,MATCH('Disposed Waste by Resin'!$A165,'Resin Fractions'!$A$24:$A$41,0),MATCH('Disposed Waste by Resin'!K$1,'Resin Fractions'!$A$24:$I$24,0)))*$E165</f>
        <v>5048.5858611089379</v>
      </c>
      <c r="L165" s="9">
        <f>(INDEX('Resin Fractions'!$A$24:$I$41,MATCH('Disposed Waste by Resin'!$A165,'Resin Fractions'!$A$24:$A$41,0),MATCH('Disposed Waste by Resin'!L$1,'Resin Fractions'!$A$24:$I$24,0)))*$E165</f>
        <v>7784.9871754474416</v>
      </c>
      <c r="M165" s="9">
        <f>(INDEX('Resin Fractions'!$A$24:$I$41,MATCH('Disposed Waste by Resin'!$A165,'Resin Fractions'!$A$24:$A$41,0),MATCH('Disposed Waste by Resin'!M$1,'Resin Fractions'!$A$24:$I$24,0)))*$E165</f>
        <v>130109.83719008791</v>
      </c>
    </row>
    <row r="166" spans="1:13" x14ac:dyDescent="0.2">
      <c r="A166" s="37">
        <v>2018</v>
      </c>
      <c r="B166" s="68" t="s">
        <v>250</v>
      </c>
      <c r="C166" s="68" t="s">
        <v>192</v>
      </c>
      <c r="D166" s="68">
        <v>550289</v>
      </c>
      <c r="E166" s="81">
        <v>355465.28130671498</v>
      </c>
      <c r="F166" s="9">
        <f>(INDEX('Resin Fractions'!$A$24:$I$41,MATCH('Disposed Waste by Resin'!$A166,'Resin Fractions'!$A$24:$A$41,0),MATCH('Disposed Waste by Resin'!F$1,'Resin Fractions'!$A$24:$I$24,0)))*$E166</f>
        <v>3302.6477710381696</v>
      </c>
      <c r="G166" s="9">
        <f>(INDEX('Resin Fractions'!$A$24:$I$41,MATCH('Disposed Waste by Resin'!$A166,'Resin Fractions'!$A$24:$A$41,0),MATCH('Disposed Waste by Resin'!G$1,'Resin Fractions'!$A$24:$I$24,0)))*$E166</f>
        <v>6812.5790062989154</v>
      </c>
      <c r="H166" s="9">
        <f>(INDEX('Resin Fractions'!$A$24:$I$41,MATCH('Disposed Waste by Resin'!$A166,'Resin Fractions'!$A$24:$A$41,0),MATCH('Disposed Waste by Resin'!H$1,'Resin Fractions'!$A$24:$I$24,0)))*$E166</f>
        <v>8502.9956233247758</v>
      </c>
      <c r="I166" s="9">
        <f>(INDEX('Resin Fractions'!$A$24:$I$41,MATCH('Disposed Waste by Resin'!$A166,'Resin Fractions'!$A$24:$A$41,0),MATCH('Disposed Waste by Resin'!I$1,'Resin Fractions'!$A$24:$I$24,0)))*$E166</f>
        <v>17685.226837065169</v>
      </c>
      <c r="J166" s="9">
        <f>(INDEX('Resin Fractions'!$A$24:$I$41,MATCH('Disposed Waste by Resin'!$A166,'Resin Fractions'!$A$24:$A$41,0),MATCH('Disposed Waste by Resin'!J$1,'Resin Fractions'!$A$24:$I$24,0)))*$E166</f>
        <v>575.8596673475804</v>
      </c>
      <c r="K166" s="9">
        <f>(INDEX('Resin Fractions'!$A$24:$I$41,MATCH('Disposed Waste by Resin'!$A166,'Resin Fractions'!$A$24:$A$41,0),MATCH('Disposed Waste by Resin'!K$1,'Resin Fractions'!$A$24:$I$24,0)))*$E166</f>
        <v>1587.6047796157727</v>
      </c>
      <c r="L166" s="9">
        <f>(INDEX('Resin Fractions'!$A$24:$I$41,MATCH('Disposed Waste by Resin'!$A166,'Resin Fractions'!$A$24:$A$41,0),MATCH('Disposed Waste by Resin'!L$1,'Resin Fractions'!$A$24:$I$24,0)))*$E166</f>
        <v>2448.1078838724657</v>
      </c>
      <c r="M166" s="9">
        <f>(INDEX('Resin Fractions'!$A$24:$I$41,MATCH('Disposed Waste by Resin'!$A166,'Resin Fractions'!$A$24:$A$41,0),MATCH('Disposed Waste by Resin'!M$1,'Resin Fractions'!$A$24:$I$24,0)))*$E166</f>
        <v>40915.021568562843</v>
      </c>
    </row>
    <row r="167" spans="1:13" x14ac:dyDescent="0.2">
      <c r="A167" s="37">
        <v>2018</v>
      </c>
      <c r="B167" s="68" t="s">
        <v>251</v>
      </c>
      <c r="C167" s="68" t="s">
        <v>192</v>
      </c>
      <c r="D167" s="68">
        <v>64353</v>
      </c>
      <c r="E167" s="81">
        <v>53659.219600725948</v>
      </c>
      <c r="F167" s="9">
        <f>(INDEX('Resin Fractions'!$A$24:$I$41,MATCH('Disposed Waste by Resin'!$A167,'Resin Fractions'!$A$24:$A$41,0),MATCH('Disposed Waste by Resin'!F$1,'Resin Fractions'!$A$24:$I$24,0)))*$E167</f>
        <v>498.55080462013456</v>
      </c>
      <c r="G167" s="9">
        <f>(INDEX('Resin Fractions'!$A$24:$I$41,MATCH('Disposed Waste by Resin'!$A167,'Resin Fractions'!$A$24:$A$41,0),MATCH('Disposed Waste by Resin'!G$1,'Resin Fractions'!$A$24:$I$24,0)))*$E167</f>
        <v>1028.3920601260229</v>
      </c>
      <c r="H167" s="9">
        <f>(INDEX('Resin Fractions'!$A$24:$I$41,MATCH('Disposed Waste by Resin'!$A167,'Resin Fractions'!$A$24:$A$41,0),MATCH('Disposed Waste by Resin'!H$1,'Resin Fractions'!$A$24:$I$24,0)))*$E167</f>
        <v>1283.5687011084101</v>
      </c>
      <c r="I167" s="9">
        <f>(INDEX('Resin Fractions'!$A$24:$I$41,MATCH('Disposed Waste by Resin'!$A167,'Resin Fractions'!$A$24:$A$41,0),MATCH('Disposed Waste by Resin'!I$1,'Resin Fractions'!$A$24:$I$24,0)))*$E167</f>
        <v>2669.6713306296256</v>
      </c>
      <c r="J167" s="9">
        <f>(INDEX('Resin Fractions'!$A$24:$I$41,MATCH('Disposed Waste by Resin'!$A167,'Resin Fractions'!$A$24:$A$41,0),MATCH('Disposed Waste by Resin'!J$1,'Resin Fractions'!$A$24:$I$24,0)))*$E167</f>
        <v>86.928828142691202</v>
      </c>
      <c r="K167" s="9">
        <f>(INDEX('Resin Fractions'!$A$24:$I$41,MATCH('Disposed Waste by Resin'!$A167,'Resin Fractions'!$A$24:$A$41,0),MATCH('Disposed Waste by Resin'!K$1,'Resin Fractions'!$A$24:$I$24,0)))*$E167</f>
        <v>239.6566921962164</v>
      </c>
      <c r="L167" s="9">
        <f>(INDEX('Resin Fractions'!$A$24:$I$41,MATCH('Disposed Waste by Resin'!$A167,'Resin Fractions'!$A$24:$A$41,0),MATCH('Disposed Waste by Resin'!L$1,'Resin Fractions'!$A$24:$I$24,0)))*$E167</f>
        <v>369.5538367743809</v>
      </c>
      <c r="M167" s="9">
        <f>(INDEX('Resin Fractions'!$A$24:$I$41,MATCH('Disposed Waste by Resin'!$A167,'Resin Fractions'!$A$24:$A$41,0),MATCH('Disposed Waste by Resin'!M$1,'Resin Fractions'!$A$24:$I$24,0)))*$E167</f>
        <v>6176.3222535974801</v>
      </c>
    </row>
    <row r="168" spans="1:13" x14ac:dyDescent="0.2">
      <c r="A168" s="37">
        <v>2018</v>
      </c>
      <c r="B168" s="68" t="s">
        <v>252</v>
      </c>
      <c r="C168" s="68" t="s">
        <v>191</v>
      </c>
      <c r="D168" s="68">
        <v>13639</v>
      </c>
      <c r="E168" s="81">
        <v>6926.49727767695</v>
      </c>
      <c r="F168" s="9">
        <f>(INDEX('Resin Fractions'!$A$24:$I$41,MATCH('Disposed Waste by Resin'!$A168,'Resin Fractions'!$A$24:$A$41,0),MATCH('Disposed Waste by Resin'!F$1,'Resin Fractions'!$A$24:$I$24,0)))*$E168</f>
        <v>64.354472850706472</v>
      </c>
      <c r="G168" s="9">
        <f>(INDEX('Resin Fractions'!$A$24:$I$41,MATCH('Disposed Waste by Resin'!$A168,'Resin Fractions'!$A$24:$A$41,0),MATCH('Disposed Waste by Resin'!G$1,'Resin Fractions'!$A$24:$I$24,0)))*$E168</f>
        <v>132.74801344205758</v>
      </c>
      <c r="H168" s="9">
        <f>(INDEX('Resin Fractions'!$A$24:$I$41,MATCH('Disposed Waste by Resin'!$A168,'Resin Fractions'!$A$24:$A$41,0),MATCH('Disposed Waste by Resin'!H$1,'Resin Fractions'!$A$24:$I$24,0)))*$E168</f>
        <v>165.68699992458446</v>
      </c>
      <c r="I168" s="9">
        <f>(INDEX('Resin Fractions'!$A$24:$I$41,MATCH('Disposed Waste by Resin'!$A168,'Resin Fractions'!$A$24:$A$41,0),MATCH('Disposed Waste by Resin'!I$1,'Resin Fractions'!$A$24:$I$24,0)))*$E168</f>
        <v>344.60939502087228</v>
      </c>
      <c r="J168" s="9">
        <f>(INDEX('Resin Fractions'!$A$24:$I$41,MATCH('Disposed Waste by Resin'!$A168,'Resin Fractions'!$A$24:$A$41,0),MATCH('Disposed Waste by Resin'!J$1,'Resin Fractions'!$A$24:$I$24,0)))*$E168</f>
        <v>11.221040782222858</v>
      </c>
      <c r="K168" s="9">
        <f>(INDEX('Resin Fractions'!$A$24:$I$41,MATCH('Disposed Waste by Resin'!$A168,'Resin Fractions'!$A$24:$A$41,0),MATCH('Disposed Waste by Resin'!K$1,'Resin Fractions'!$A$24:$I$24,0)))*$E168</f>
        <v>30.935623708767057</v>
      </c>
      <c r="L168" s="9">
        <f>(INDEX('Resin Fractions'!$A$24:$I$41,MATCH('Disposed Waste by Resin'!$A168,'Resin Fractions'!$A$24:$A$41,0),MATCH('Disposed Waste by Resin'!L$1,'Resin Fractions'!$A$24:$I$24,0)))*$E168</f>
        <v>47.703147071825683</v>
      </c>
      <c r="M168" s="9">
        <f>(INDEX('Resin Fractions'!$A$24:$I$41,MATCH('Disposed Waste by Resin'!$A168,'Resin Fractions'!$A$24:$A$41,0),MATCH('Disposed Waste by Resin'!M$1,'Resin Fractions'!$A$24:$I$24,0)))*$E168</f>
        <v>797.2586928010362</v>
      </c>
    </row>
    <row r="169" spans="1:13" x14ac:dyDescent="0.2">
      <c r="A169" s="37">
        <v>2018</v>
      </c>
      <c r="B169" s="68" t="s">
        <v>253</v>
      </c>
      <c r="C169" s="68" t="s">
        <v>192</v>
      </c>
      <c r="D169" s="68">
        <v>472348</v>
      </c>
      <c r="E169" s="81">
        <v>384670.50816696911</v>
      </c>
      <c r="F169" s="9">
        <f>(INDEX('Resin Fractions'!$A$24:$I$41,MATCH('Disposed Waste by Resin'!$A169,'Resin Fractions'!$A$24:$A$41,0),MATCH('Disposed Waste by Resin'!F$1,'Resin Fractions'!$A$24:$I$24,0)))*$E169</f>
        <v>3573.9951640609388</v>
      </c>
      <c r="G169" s="9">
        <f>(INDEX('Resin Fractions'!$A$24:$I$41,MATCH('Disposed Waste by Resin'!$A169,'Resin Fractions'!$A$24:$A$41,0),MATCH('Disposed Waste by Resin'!G$1,'Resin Fractions'!$A$24:$I$24,0)))*$E169</f>
        <v>7372.3043180113928</v>
      </c>
      <c r="H169" s="9">
        <f>(INDEX('Resin Fractions'!$A$24:$I$41,MATCH('Disposed Waste by Resin'!$A169,'Resin Fractions'!$A$24:$A$41,0),MATCH('Disposed Waste by Resin'!H$1,'Resin Fractions'!$A$24:$I$24,0)))*$E169</f>
        <v>9201.6065122927866</v>
      </c>
      <c r="I169" s="9">
        <f>(INDEX('Resin Fractions'!$A$24:$I$41,MATCH('Disposed Waste by Resin'!$A169,'Resin Fractions'!$A$24:$A$41,0),MATCH('Disposed Waste by Resin'!I$1,'Resin Fractions'!$A$24:$I$24,0)))*$E169</f>
        <v>19138.254992031103</v>
      </c>
      <c r="J169" s="9">
        <f>(INDEX('Resin Fractions'!$A$24:$I$41,MATCH('Disposed Waste by Resin'!$A169,'Resin Fractions'!$A$24:$A$41,0),MATCH('Disposed Waste by Resin'!J$1,'Resin Fractions'!$A$24:$I$24,0)))*$E169</f>
        <v>623.17262056408583</v>
      </c>
      <c r="K169" s="9">
        <f>(INDEX('Resin Fractions'!$A$24:$I$41,MATCH('Disposed Waste by Resin'!$A169,'Resin Fractions'!$A$24:$A$41,0),MATCH('Disposed Waste by Resin'!K$1,'Resin Fractions'!$A$24:$I$24,0)))*$E169</f>
        <v>1718.0432786518993</v>
      </c>
      <c r="L169" s="9">
        <f>(INDEX('Resin Fractions'!$A$24:$I$41,MATCH('Disposed Waste by Resin'!$A169,'Resin Fractions'!$A$24:$A$41,0),MATCH('Disposed Waste by Resin'!L$1,'Resin Fractions'!$A$24:$I$24,0)))*$E169</f>
        <v>2649.2458005321241</v>
      </c>
      <c r="M169" s="9">
        <f>(INDEX('Resin Fractions'!$A$24:$I$41,MATCH('Disposed Waste by Resin'!$A169,'Resin Fractions'!$A$24:$A$41,0),MATCH('Disposed Waste by Resin'!M$1,'Resin Fractions'!$A$24:$I$24,0)))*$E169</f>
        <v>44276.622686144321</v>
      </c>
    </row>
    <row r="170" spans="1:13" x14ac:dyDescent="0.2">
      <c r="A170" s="37">
        <v>2018</v>
      </c>
      <c r="B170" s="68" t="s">
        <v>254</v>
      </c>
      <c r="C170" s="68" t="s">
        <v>191</v>
      </c>
      <c r="D170" s="68">
        <v>54733</v>
      </c>
      <c r="E170" s="81">
        <v>41584.627949183297</v>
      </c>
      <c r="F170" s="9">
        <f>(INDEX('Resin Fractions'!$A$24:$I$41,MATCH('Disposed Waste by Resin'!$A170,'Resin Fractions'!$A$24:$A$41,0),MATCH('Disposed Waste by Resin'!F$1,'Resin Fractions'!$A$24:$I$24,0)))*$E170</f>
        <v>386.36509957021042</v>
      </c>
      <c r="G170" s="9">
        <f>(INDEX('Resin Fractions'!$A$24:$I$41,MATCH('Disposed Waste by Resin'!$A170,'Resin Fractions'!$A$24:$A$41,0),MATCH('Disposed Waste by Resin'!G$1,'Resin Fractions'!$A$24:$I$24,0)))*$E170</f>
        <v>796.97955960686818</v>
      </c>
      <c r="H170" s="9">
        <f>(INDEX('Resin Fractions'!$A$24:$I$41,MATCH('Disposed Waste by Resin'!$A170,'Resin Fractions'!$A$24:$A$41,0),MATCH('Disposed Waste by Resin'!H$1,'Resin Fractions'!$A$24:$I$24,0)))*$E170</f>
        <v>994.73542999659219</v>
      </c>
      <c r="I170" s="9">
        <f>(INDEX('Resin Fractions'!$A$24:$I$41,MATCH('Disposed Waste by Resin'!$A170,'Resin Fractions'!$A$24:$A$41,0),MATCH('Disposed Waste by Resin'!I$1,'Resin Fractions'!$A$24:$I$24,0)))*$E170</f>
        <v>2068.9322330236078</v>
      </c>
      <c r="J170" s="9">
        <f>(INDEX('Resin Fractions'!$A$24:$I$41,MATCH('Disposed Waste by Resin'!$A170,'Resin Fractions'!$A$24:$A$41,0),MATCH('Disposed Waste by Resin'!J$1,'Resin Fractions'!$A$24:$I$24,0)))*$E170</f>
        <v>67.367788858476104</v>
      </c>
      <c r="K170" s="9">
        <f>(INDEX('Resin Fractions'!$A$24:$I$41,MATCH('Disposed Waste by Resin'!$A170,'Resin Fractions'!$A$24:$A$41,0),MATCH('Disposed Waste by Resin'!K$1,'Resin Fractions'!$A$24:$I$24,0)))*$E170</f>
        <v>185.72827660685491</v>
      </c>
      <c r="L170" s="9">
        <f>(INDEX('Resin Fractions'!$A$24:$I$41,MATCH('Disposed Waste by Resin'!$A170,'Resin Fractions'!$A$24:$A$41,0),MATCH('Disposed Waste by Resin'!L$1,'Resin Fractions'!$A$24:$I$24,0)))*$E170</f>
        <v>286.39549594284324</v>
      </c>
      <c r="M170" s="9">
        <f>(INDEX('Resin Fractions'!$A$24:$I$41,MATCH('Disposed Waste by Resin'!$A170,'Resin Fractions'!$A$24:$A$41,0),MATCH('Disposed Waste by Resin'!M$1,'Resin Fractions'!$A$24:$I$24,0)))*$E170</f>
        <v>4786.5038836054518</v>
      </c>
    </row>
    <row r="171" spans="1:13" x14ac:dyDescent="0.2">
      <c r="A171" s="37">
        <v>2018</v>
      </c>
      <c r="B171" s="68" t="s">
        <v>255</v>
      </c>
      <c r="C171" s="68" t="s">
        <v>194</v>
      </c>
      <c r="D171" s="68">
        <v>848112</v>
      </c>
      <c r="E171" s="81">
        <v>1084736.5789473681</v>
      </c>
      <c r="F171" s="9">
        <f>(INDEX('Resin Fractions'!$A$24:$I$41,MATCH('Disposed Waste by Resin'!$A171,'Resin Fractions'!$A$24:$A$41,0),MATCH('Disposed Waste by Resin'!F$1,'Resin Fractions'!$A$24:$I$24,0)))*$E171</f>
        <v>10078.348106050094</v>
      </c>
      <c r="G171" s="9">
        <f>(INDEX('Resin Fractions'!$A$24:$I$41,MATCH('Disposed Waste by Resin'!$A171,'Resin Fractions'!$A$24:$A$41,0),MATCH('Disposed Waste by Resin'!G$1,'Resin Fractions'!$A$24:$I$24,0)))*$E171</f>
        <v>20789.24168890906</v>
      </c>
      <c r="H171" s="9">
        <f>(INDEX('Resin Fractions'!$A$24:$I$41,MATCH('Disposed Waste by Resin'!$A171,'Resin Fractions'!$A$24:$A$41,0),MATCH('Disposed Waste by Resin'!H$1,'Resin Fractions'!$A$24:$I$24,0)))*$E171</f>
        <v>25947.71098134675</v>
      </c>
      <c r="I171" s="9">
        <f>(INDEX('Resin Fractions'!$A$24:$I$41,MATCH('Disposed Waste by Resin'!$A171,'Resin Fractions'!$A$24:$A$41,0),MATCH('Disposed Waste by Resin'!I$1,'Resin Fractions'!$A$24:$I$24,0)))*$E171</f>
        <v>53968.174856979655</v>
      </c>
      <c r="J171" s="9">
        <f>(INDEX('Resin Fractions'!$A$24:$I$41,MATCH('Disposed Waste by Resin'!$A171,'Resin Fractions'!$A$24:$A$41,0),MATCH('Disposed Waste by Resin'!J$1,'Resin Fractions'!$A$24:$I$24,0)))*$E171</f>
        <v>1757.2912978058077</v>
      </c>
      <c r="K171" s="9">
        <f>(INDEX('Resin Fractions'!$A$24:$I$41,MATCH('Disposed Waste by Resin'!$A171,'Resin Fractions'!$A$24:$A$41,0),MATCH('Disposed Waste by Resin'!K$1,'Resin Fractions'!$A$24:$I$24,0)))*$E171</f>
        <v>4844.729057730261</v>
      </c>
      <c r="L171" s="9">
        <f>(INDEX('Resin Fractions'!$A$24:$I$41,MATCH('Disposed Waste by Resin'!$A171,'Resin Fractions'!$A$24:$A$41,0),MATCH('Disposed Waste by Resin'!L$1,'Resin Fractions'!$A$24:$I$24,0)))*$E171</f>
        <v>7470.6372478457124</v>
      </c>
      <c r="M171" s="9">
        <f>(INDEX('Resin Fractions'!$A$24:$I$41,MATCH('Disposed Waste by Resin'!$A171,'Resin Fractions'!$A$24:$A$41,0),MATCH('Disposed Waste by Resin'!M$1,'Resin Fractions'!$A$24:$I$24,0)))*$E171</f>
        <v>124856.13323666732</v>
      </c>
    </row>
    <row r="172" spans="1:13" x14ac:dyDescent="0.2">
      <c r="A172" s="37">
        <v>2018</v>
      </c>
      <c r="B172" s="68" t="s">
        <v>256</v>
      </c>
      <c r="C172" s="68" t="s">
        <v>192</v>
      </c>
      <c r="D172" s="68">
        <v>219651</v>
      </c>
      <c r="E172" s="81">
        <v>177185.2268602541</v>
      </c>
      <c r="F172" s="9">
        <f>(INDEX('Resin Fractions'!$A$24:$I$41,MATCH('Disposed Waste by Resin'!$A172,'Resin Fractions'!$A$24:$A$41,0),MATCH('Disposed Waste by Resin'!F$1,'Resin Fractions'!$A$24:$I$24,0)))*$E172</f>
        <v>1646.2378334101913</v>
      </c>
      <c r="G172" s="9">
        <f>(INDEX('Resin Fractions'!$A$24:$I$41,MATCH('Disposed Waste by Resin'!$A172,'Resin Fractions'!$A$24:$A$41,0),MATCH('Disposed Waste by Resin'!G$1,'Resin Fractions'!$A$24:$I$24,0)))*$E172</f>
        <v>3395.7981839946151</v>
      </c>
      <c r="H172" s="9">
        <f>(INDEX('Resin Fractions'!$A$24:$I$41,MATCH('Disposed Waste by Resin'!$A172,'Resin Fractions'!$A$24:$A$41,0),MATCH('Disposed Waste by Resin'!H$1,'Resin Fractions'!$A$24:$I$24,0)))*$E172</f>
        <v>4238.4032639479246</v>
      </c>
      <c r="I172" s="9">
        <f>(INDEX('Resin Fractions'!$A$24:$I$41,MATCH('Disposed Waste by Resin'!$A172,'Resin Fractions'!$A$24:$A$41,0),MATCH('Disposed Waste by Resin'!I$1,'Resin Fractions'!$A$24:$I$24,0)))*$E172</f>
        <v>8815.3783055303156</v>
      </c>
      <c r="J172" s="9">
        <f>(INDEX('Resin Fractions'!$A$24:$I$41,MATCH('Disposed Waste by Resin'!$A172,'Resin Fractions'!$A$24:$A$41,0),MATCH('Disposed Waste by Resin'!J$1,'Resin Fractions'!$A$24:$I$24,0)))*$E172</f>
        <v>287.04301422509695</v>
      </c>
      <c r="K172" s="9">
        <f>(INDEX('Resin Fractions'!$A$24:$I$41,MATCH('Disposed Waste by Resin'!$A172,'Resin Fractions'!$A$24:$A$41,0),MATCH('Disposed Waste by Resin'!K$1,'Resin Fractions'!$A$24:$I$24,0)))*$E172</f>
        <v>791.35749068535108</v>
      </c>
      <c r="L172" s="9">
        <f>(INDEX('Resin Fractions'!$A$24:$I$41,MATCH('Disposed Waste by Resin'!$A172,'Resin Fractions'!$A$24:$A$41,0),MATCH('Disposed Waste by Resin'!L$1,'Resin Fractions'!$A$24:$I$24,0)))*$E172</f>
        <v>1220.2838746663422</v>
      </c>
      <c r="M172" s="9">
        <f>(INDEX('Resin Fractions'!$A$24:$I$41,MATCH('Disposed Waste by Resin'!$A172,'Resin Fractions'!$A$24:$A$41,0),MATCH('Disposed Waste by Resin'!M$1,'Resin Fractions'!$A$24:$I$24,0)))*$E172</f>
        <v>20394.501966459833</v>
      </c>
    </row>
    <row r="173" spans="1:13" x14ac:dyDescent="0.2">
      <c r="A173" s="37">
        <v>2018</v>
      </c>
      <c r="B173" s="68" t="s">
        <v>257</v>
      </c>
      <c r="C173" s="68" t="s">
        <v>192</v>
      </c>
      <c r="D173" s="68">
        <v>76630</v>
      </c>
      <c r="E173" s="81">
        <v>139027.12341197819</v>
      </c>
      <c r="F173" s="9">
        <f>(INDEX('Resin Fractions'!$A$24:$I$41,MATCH('Disposed Waste by Resin'!$A173,'Resin Fractions'!$A$24:$A$41,0),MATCH('Disposed Waste by Resin'!F$1,'Resin Fractions'!$A$24:$I$24,0)))*$E173</f>
        <v>1291.7087642498393</v>
      </c>
      <c r="G173" s="9">
        <f>(INDEX('Resin Fractions'!$A$24:$I$41,MATCH('Disposed Waste by Resin'!$A173,'Resin Fractions'!$A$24:$A$41,0),MATCH('Disposed Waste by Resin'!G$1,'Resin Fractions'!$A$24:$I$24,0)))*$E173</f>
        <v>2664.4888040284654</v>
      </c>
      <c r="H173" s="9">
        <f>(INDEX('Resin Fractions'!$A$24:$I$41,MATCH('Disposed Waste by Resin'!$A173,'Resin Fractions'!$A$24:$A$41,0),MATCH('Disposed Waste by Resin'!H$1,'Resin Fractions'!$A$24:$I$24,0)))*$E173</f>
        <v>3325.6328650433306</v>
      </c>
      <c r="I173" s="9">
        <f>(INDEX('Resin Fractions'!$A$24:$I$41,MATCH('Disposed Waste by Resin'!$A173,'Resin Fractions'!$A$24:$A$41,0),MATCH('Disposed Waste by Resin'!I$1,'Resin Fractions'!$A$24:$I$24,0)))*$E173</f>
        <v>6916.9236584991932</v>
      </c>
      <c r="J173" s="9">
        <f>(INDEX('Resin Fractions'!$A$24:$I$41,MATCH('Disposed Waste by Resin'!$A173,'Resin Fractions'!$A$24:$A$41,0),MATCH('Disposed Waste by Resin'!J$1,'Resin Fractions'!$A$24:$I$24,0)))*$E173</f>
        <v>225.22625204353642</v>
      </c>
      <c r="K173" s="9">
        <f>(INDEX('Resin Fractions'!$A$24:$I$41,MATCH('Disposed Waste by Resin'!$A173,'Resin Fractions'!$A$24:$A$41,0),MATCH('Disposed Waste by Resin'!K$1,'Resin Fractions'!$A$24:$I$24,0)))*$E173</f>
        <v>620.93300592875346</v>
      </c>
      <c r="L173" s="9">
        <f>(INDEX('Resin Fractions'!$A$24:$I$41,MATCH('Disposed Waste by Resin'!$A173,'Resin Fractions'!$A$24:$A$41,0),MATCH('Disposed Waste by Resin'!L$1,'Resin Fractions'!$A$24:$I$24,0)))*$E173</f>
        <v>957.48703121106905</v>
      </c>
      <c r="M173" s="9">
        <f>(INDEX('Resin Fractions'!$A$24:$I$41,MATCH('Disposed Waste by Resin'!$A173,'Resin Fractions'!$A$24:$A$41,0),MATCH('Disposed Waste by Resin'!M$1,'Resin Fractions'!$A$24:$I$24,0)))*$E173</f>
        <v>16002.400381004185</v>
      </c>
    </row>
    <row r="174" spans="1:13" x14ac:dyDescent="0.2">
      <c r="A174" s="37">
        <v>2017</v>
      </c>
      <c r="B174" s="68" t="s">
        <v>201</v>
      </c>
      <c r="C174" s="68" t="s">
        <v>190</v>
      </c>
      <c r="D174" s="68">
        <v>1644303</v>
      </c>
      <c r="E174" s="81">
        <v>1253475.8166969151</v>
      </c>
      <c r="F174" s="9">
        <f>(INDEX('Resin Fractions'!$A$24:$I$41,MATCH('Disposed Waste by Resin'!$A174,'Resin Fractions'!$A$24:$A$41,0),MATCH('Disposed Waste by Resin'!F$1,'Resin Fractions'!$A$24:$I$24,0)))*$E174</f>
        <v>11683.54520230146</v>
      </c>
      <c r="G174" s="9">
        <f>(INDEX('Resin Fractions'!$A$24:$I$41,MATCH('Disposed Waste by Resin'!$A174,'Resin Fractions'!$A$24:$A$41,0),MATCH('Disposed Waste by Resin'!G$1,'Resin Fractions'!$A$24:$I$24,0)))*$E174</f>
        <v>23435.917306153347</v>
      </c>
      <c r="H174" s="9">
        <f>(INDEX('Resin Fractions'!$A$24:$I$41,MATCH('Disposed Waste by Resin'!$A174,'Resin Fractions'!$A$24:$A$41,0),MATCH('Disposed Waste by Resin'!H$1,'Resin Fractions'!$A$24:$I$24,0)))*$E174</f>
        <v>29671.009887883058</v>
      </c>
      <c r="I174" s="9">
        <f>(INDEX('Resin Fractions'!$A$24:$I$41,MATCH('Disposed Waste by Resin'!$A174,'Resin Fractions'!$A$24:$A$41,0),MATCH('Disposed Waste by Resin'!I$1,'Resin Fractions'!$A$24:$I$24,0)))*$E174</f>
        <v>58833.754112413444</v>
      </c>
      <c r="J174" s="9">
        <f>(INDEX('Resin Fractions'!$A$24:$I$41,MATCH('Disposed Waste by Resin'!$A174,'Resin Fractions'!$A$24:$A$41,0),MATCH('Disposed Waste by Resin'!J$1,'Resin Fractions'!$A$24:$I$24,0)))*$E174</f>
        <v>2122.7217708239464</v>
      </c>
      <c r="K174" s="9">
        <f>(INDEX('Resin Fractions'!$A$24:$I$41,MATCH('Disposed Waste by Resin'!$A174,'Resin Fractions'!$A$24:$A$41,0),MATCH('Disposed Waste by Resin'!K$1,'Resin Fractions'!$A$24:$I$24,0)))*$E174</f>
        <v>5969.71405432349</v>
      </c>
      <c r="L174" s="9">
        <f>(INDEX('Resin Fractions'!$A$24:$I$41,MATCH('Disposed Waste by Resin'!$A174,'Resin Fractions'!$A$24:$A$41,0),MATCH('Disposed Waste by Resin'!L$1,'Resin Fractions'!$A$24:$I$24,0)))*$E174</f>
        <v>9725.7423818552161</v>
      </c>
      <c r="M174" s="9">
        <f>(INDEX('Resin Fractions'!$A$24:$I$41,MATCH('Disposed Waste by Resin'!$A174,'Resin Fractions'!$A$24:$A$41,0),MATCH('Disposed Waste by Resin'!M$1,'Resin Fractions'!$A$24:$I$24,0)))*$E174</f>
        <v>141442.40471575398</v>
      </c>
    </row>
    <row r="175" spans="1:13" x14ac:dyDescent="0.2">
      <c r="A175" s="37">
        <v>2017</v>
      </c>
      <c r="B175" s="68" t="s">
        <v>202</v>
      </c>
      <c r="C175" s="68" t="s">
        <v>191</v>
      </c>
      <c r="D175" s="68">
        <v>1161</v>
      </c>
      <c r="E175" s="81">
        <v>350.91651542649731</v>
      </c>
      <c r="F175" s="9">
        <f>(INDEX('Resin Fractions'!$A$24:$I$41,MATCH('Disposed Waste by Resin'!$A175,'Resin Fractions'!$A$24:$A$41,0),MATCH('Disposed Waste by Resin'!F$1,'Resin Fractions'!$A$24:$I$24,0)))*$E175</f>
        <v>3.2708640371088618</v>
      </c>
      <c r="G175" s="9">
        <f>(INDEX('Resin Fractions'!$A$24:$I$41,MATCH('Disposed Waste by Resin'!$A175,'Resin Fractions'!$A$24:$A$41,0),MATCH('Disposed Waste by Resin'!G$1,'Resin Fractions'!$A$24:$I$24,0)))*$E175</f>
        <v>6.5609964925932154</v>
      </c>
      <c r="H175" s="9">
        <f>(INDEX('Resin Fractions'!$A$24:$I$41,MATCH('Disposed Waste by Resin'!$A175,'Resin Fractions'!$A$24:$A$41,0),MATCH('Disposed Waste by Resin'!H$1,'Resin Fractions'!$A$24:$I$24,0)))*$E175</f>
        <v>8.3065403100302948</v>
      </c>
      <c r="I175" s="9">
        <f>(INDEX('Resin Fractions'!$A$24:$I$41,MATCH('Disposed Waste by Resin'!$A175,'Resin Fractions'!$A$24:$A$41,0),MATCH('Disposed Waste by Resin'!I$1,'Resin Fractions'!$A$24:$I$24,0)))*$E175</f>
        <v>16.470789230694454</v>
      </c>
      <c r="J175" s="9">
        <f>(INDEX('Resin Fractions'!$A$24:$I$41,MATCH('Disposed Waste by Resin'!$A175,'Resin Fractions'!$A$24:$A$41,0),MATCH('Disposed Waste by Resin'!J$1,'Resin Fractions'!$A$24:$I$24,0)))*$E175</f>
        <v>0.59426605373242403</v>
      </c>
      <c r="K175" s="9">
        <f>(INDEX('Resin Fractions'!$A$24:$I$41,MATCH('Disposed Waste by Resin'!$A175,'Resin Fractions'!$A$24:$A$41,0),MATCH('Disposed Waste by Resin'!K$1,'Resin Fractions'!$A$24:$I$24,0)))*$E175</f>
        <v>1.6712498367587714</v>
      </c>
      <c r="L175" s="9">
        <f>(INDEX('Resin Fractions'!$A$24:$I$41,MATCH('Disposed Waste by Resin'!$A175,'Resin Fractions'!$A$24:$A$41,0),MATCH('Disposed Waste by Resin'!L$1,'Resin Fractions'!$A$24:$I$24,0)))*$E175</f>
        <v>2.722767827759109</v>
      </c>
      <c r="M175" s="9">
        <f>(INDEX('Resin Fractions'!$A$24:$I$41,MATCH('Disposed Waste by Resin'!$A175,'Resin Fractions'!$A$24:$A$41,0),MATCH('Disposed Waste by Resin'!M$1,'Resin Fractions'!$A$24:$I$24,0)))*$E175</f>
        <v>39.597473788677128</v>
      </c>
    </row>
    <row r="176" spans="1:13" x14ac:dyDescent="0.2">
      <c r="A176" s="37">
        <v>2017</v>
      </c>
      <c r="B176" s="68" t="s">
        <v>203</v>
      </c>
      <c r="C176" s="68" t="s">
        <v>191</v>
      </c>
      <c r="D176" s="68">
        <v>36900</v>
      </c>
      <c r="E176" s="81">
        <v>33695.154264972771</v>
      </c>
      <c r="F176" s="9">
        <f>(INDEX('Resin Fractions'!$A$24:$I$41,MATCH('Disposed Waste by Resin'!$A176,'Resin Fractions'!$A$24:$A$41,0),MATCH('Disposed Waste by Resin'!F$1,'Resin Fractions'!$A$24:$I$24,0)))*$E176</f>
        <v>314.06976720997244</v>
      </c>
      <c r="G176" s="9">
        <f>(INDEX('Resin Fractions'!$A$24:$I$41,MATCH('Disposed Waste by Resin'!$A176,'Resin Fractions'!$A$24:$A$41,0),MATCH('Disposed Waste by Resin'!G$1,'Resin Fractions'!$A$24:$I$24,0)))*$E176</f>
        <v>629.98969621359879</v>
      </c>
      <c r="H176" s="9">
        <f>(INDEX('Resin Fractions'!$A$24:$I$41,MATCH('Disposed Waste by Resin'!$A176,'Resin Fractions'!$A$24:$A$41,0),MATCH('Disposed Waste by Resin'!H$1,'Resin Fractions'!$A$24:$I$24,0)))*$E176</f>
        <v>797.59756195718603</v>
      </c>
      <c r="I176" s="9">
        <f>(INDEX('Resin Fractions'!$A$24:$I$41,MATCH('Disposed Waste by Resin'!$A176,'Resin Fractions'!$A$24:$A$41,0),MATCH('Disposed Waste by Resin'!I$1,'Resin Fractions'!$A$24:$I$24,0)))*$E176</f>
        <v>1581.5322437007062</v>
      </c>
      <c r="J176" s="9">
        <f>(INDEX('Resin Fractions'!$A$24:$I$41,MATCH('Disposed Waste by Resin'!$A176,'Resin Fractions'!$A$24:$A$41,0),MATCH('Disposed Waste by Resin'!J$1,'Resin Fractions'!$A$24:$I$24,0)))*$E176</f>
        <v>57.061681268018901</v>
      </c>
      <c r="K176" s="9">
        <f>(INDEX('Resin Fractions'!$A$24:$I$41,MATCH('Disposed Waste by Resin'!$A176,'Resin Fractions'!$A$24:$A$41,0),MATCH('Disposed Waste by Resin'!K$1,'Resin Fractions'!$A$24:$I$24,0)))*$E176</f>
        <v>160.47412586567941</v>
      </c>
      <c r="L176" s="9">
        <f>(INDEX('Resin Fractions'!$A$24:$I$41,MATCH('Disposed Waste by Resin'!$A176,'Resin Fractions'!$A$24:$A$41,0),MATCH('Disposed Waste by Resin'!L$1,'Resin Fractions'!$A$24:$I$24,0)))*$E176</f>
        <v>261.44133419467011</v>
      </c>
      <c r="M176" s="9">
        <f>(INDEX('Resin Fractions'!$A$24:$I$41,MATCH('Disposed Waste by Resin'!$A176,'Resin Fractions'!$A$24:$A$41,0),MATCH('Disposed Waste by Resin'!M$1,'Resin Fractions'!$A$24:$I$24,0)))*$E176</f>
        <v>3802.1664104098318</v>
      </c>
    </row>
    <row r="177" spans="1:13" x14ac:dyDescent="0.2">
      <c r="A177" s="37">
        <v>2017</v>
      </c>
      <c r="B177" s="68" t="s">
        <v>204</v>
      </c>
      <c r="C177" s="68" t="s">
        <v>192</v>
      </c>
      <c r="D177" s="68">
        <v>225468</v>
      </c>
      <c r="E177" s="81">
        <v>202562.18693284929</v>
      </c>
      <c r="F177" s="9">
        <f>(INDEX('Resin Fractions'!$A$24:$I$41,MATCH('Disposed Waste by Resin'!$A177,'Resin Fractions'!$A$24:$A$41,0),MATCH('Disposed Waste by Resin'!F$1,'Resin Fractions'!$A$24:$I$24,0)))*$E177</f>
        <v>1888.065518123376</v>
      </c>
      <c r="G177" s="9">
        <f>(INDEX('Resin Fractions'!$A$24:$I$41,MATCH('Disposed Waste by Resin'!$A177,'Resin Fractions'!$A$24:$A$41,0),MATCH('Disposed Waste by Resin'!G$1,'Resin Fractions'!$A$24:$I$24,0)))*$E177</f>
        <v>3787.2534907146851</v>
      </c>
      <c r="H177" s="9">
        <f>(INDEX('Resin Fractions'!$A$24:$I$41,MATCH('Disposed Waste by Resin'!$A177,'Resin Fractions'!$A$24:$A$41,0),MATCH('Disposed Waste by Resin'!H$1,'Resin Fractions'!$A$24:$I$24,0)))*$E177</f>
        <v>4794.8469139465124</v>
      </c>
      <c r="I177" s="9">
        <f>(INDEX('Resin Fractions'!$A$24:$I$41,MATCH('Disposed Waste by Resin'!$A177,'Resin Fractions'!$A$24:$A$41,0),MATCH('Disposed Waste by Resin'!I$1,'Resin Fractions'!$A$24:$I$24,0)))*$E177</f>
        <v>9507.5578959985469</v>
      </c>
      <c r="J177" s="9">
        <f>(INDEX('Resin Fractions'!$A$24:$I$41,MATCH('Disposed Waste by Resin'!$A177,'Resin Fractions'!$A$24:$A$41,0),MATCH('Disposed Waste by Resin'!J$1,'Resin Fractions'!$A$24:$I$24,0)))*$E177</f>
        <v>343.03267635520496</v>
      </c>
      <c r="K177" s="9">
        <f>(INDEX('Resin Fractions'!$A$24:$I$41,MATCH('Disposed Waste by Resin'!$A177,'Resin Fractions'!$A$24:$A$41,0),MATCH('Disposed Waste by Resin'!K$1,'Resin Fractions'!$A$24:$I$24,0)))*$E177</f>
        <v>964.7081484140997</v>
      </c>
      <c r="L177" s="9">
        <f>(INDEX('Resin Fractions'!$A$24:$I$41,MATCH('Disposed Waste by Resin'!$A177,'Resin Fractions'!$A$24:$A$41,0),MATCH('Disposed Waste by Resin'!L$1,'Resin Fractions'!$A$24:$I$24,0)))*$E177</f>
        <v>1571.6838092700475</v>
      </c>
      <c r="M177" s="9">
        <f>(INDEX('Resin Fractions'!$A$24:$I$41,MATCH('Disposed Waste by Resin'!$A177,'Resin Fractions'!$A$24:$A$41,0),MATCH('Disposed Waste by Resin'!M$1,'Resin Fractions'!$A$24:$I$24,0)))*$E177</f>
        <v>22857.148452822472</v>
      </c>
    </row>
    <row r="178" spans="1:13" x14ac:dyDescent="0.2">
      <c r="A178" s="37">
        <v>2017</v>
      </c>
      <c r="B178" s="68" t="s">
        <v>205</v>
      </c>
      <c r="C178" s="68" t="s">
        <v>191</v>
      </c>
      <c r="D178" s="68">
        <v>45170</v>
      </c>
      <c r="E178" s="81">
        <v>33932.241379310341</v>
      </c>
      <c r="F178" s="9">
        <f>(INDEX('Resin Fractions'!$A$24:$I$41,MATCH('Disposed Waste by Resin'!$A178,'Resin Fractions'!$A$24:$A$41,0),MATCH('Disposed Waste by Resin'!F$1,'Resin Fractions'!$A$24:$I$24,0)))*$E178</f>
        <v>316.27963674263373</v>
      </c>
      <c r="G178" s="9">
        <f>(INDEX('Resin Fractions'!$A$24:$I$41,MATCH('Disposed Waste by Resin'!$A178,'Resin Fractions'!$A$24:$A$41,0),MATCH('Disposed Waste by Resin'!G$1,'Resin Fractions'!$A$24:$I$24,0)))*$E178</f>
        <v>634.42245345706249</v>
      </c>
      <c r="H178" s="9">
        <f>(INDEX('Resin Fractions'!$A$24:$I$41,MATCH('Disposed Waste by Resin'!$A178,'Resin Fractions'!$A$24:$A$41,0),MATCH('Disposed Waste by Resin'!H$1,'Resin Fractions'!$A$24:$I$24,0)))*$E178</f>
        <v>803.20964798237708</v>
      </c>
      <c r="I178" s="9">
        <f>(INDEX('Resin Fractions'!$A$24:$I$41,MATCH('Disposed Waste by Resin'!$A178,'Resin Fractions'!$A$24:$A$41,0),MATCH('Disposed Waste by Resin'!I$1,'Resin Fractions'!$A$24:$I$24,0)))*$E178</f>
        <v>1592.660280478404</v>
      </c>
      <c r="J178" s="9">
        <f>(INDEX('Resin Fractions'!$A$24:$I$41,MATCH('Disposed Waste by Resin'!$A178,'Resin Fractions'!$A$24:$A$41,0),MATCH('Disposed Waste by Resin'!J$1,'Resin Fractions'!$A$24:$I$24,0)))*$E178</f>
        <v>57.463180820289779</v>
      </c>
      <c r="K178" s="9">
        <f>(INDEX('Resin Fractions'!$A$24:$I$41,MATCH('Disposed Waste by Resin'!$A178,'Resin Fractions'!$A$24:$A$41,0),MATCH('Disposed Waste by Resin'!K$1,'Resin Fractions'!$A$24:$I$24,0)))*$E178</f>
        <v>161.60325995802242</v>
      </c>
      <c r="L178" s="9">
        <f>(INDEX('Resin Fractions'!$A$24:$I$41,MATCH('Disposed Waste by Resin'!$A178,'Resin Fractions'!$A$24:$A$41,0),MATCH('Disposed Waste by Resin'!L$1,'Resin Fractions'!$A$24:$I$24,0)))*$E178</f>
        <v>263.2808975634959</v>
      </c>
      <c r="M178" s="9">
        <f>(INDEX('Resin Fractions'!$A$24:$I$41,MATCH('Disposed Waste by Resin'!$A178,'Resin Fractions'!$A$24:$A$41,0),MATCH('Disposed Waste by Resin'!M$1,'Resin Fractions'!$A$24:$I$24,0)))*$E178</f>
        <v>3828.9193570022853</v>
      </c>
    </row>
    <row r="179" spans="1:13" x14ac:dyDescent="0.2">
      <c r="A179" s="37">
        <v>2017</v>
      </c>
      <c r="B179" s="68" t="s">
        <v>206</v>
      </c>
      <c r="C179" s="68" t="s">
        <v>192</v>
      </c>
      <c r="D179" s="68">
        <v>21925</v>
      </c>
      <c r="E179" s="81">
        <v>22320.680580762251</v>
      </c>
      <c r="F179" s="9">
        <f>(INDEX('Resin Fractions'!$A$24:$I$41,MATCH('Disposed Waste by Resin'!$A179,'Resin Fractions'!$A$24:$A$41,0),MATCH('Disposed Waste by Resin'!F$1,'Resin Fractions'!$A$24:$I$24,0)))*$E179</f>
        <v>208.04923161475301</v>
      </c>
      <c r="G179" s="9">
        <f>(INDEX('Resin Fractions'!$A$24:$I$41,MATCH('Disposed Waste by Resin'!$A179,'Resin Fractions'!$A$24:$A$41,0),MATCH('Disposed Waste by Resin'!G$1,'Resin Fractions'!$A$24:$I$24,0)))*$E179</f>
        <v>417.3240658812739</v>
      </c>
      <c r="H179" s="9">
        <f>(INDEX('Resin Fractions'!$A$24:$I$41,MATCH('Disposed Waste by Resin'!$A179,'Resin Fractions'!$A$24:$A$41,0),MATCH('Disposed Waste by Resin'!H$1,'Resin Fractions'!$A$24:$I$24,0)))*$E179</f>
        <v>528.35254210270239</v>
      </c>
      <c r="I179" s="9">
        <f>(INDEX('Resin Fractions'!$A$24:$I$41,MATCH('Disposed Waste by Resin'!$A179,'Resin Fractions'!$A$24:$A$41,0),MATCH('Disposed Waste by Resin'!I$1,'Resin Fractions'!$A$24:$I$24,0)))*$E179</f>
        <v>1047.6543826515772</v>
      </c>
      <c r="J179" s="9">
        <f>(INDEX('Resin Fractions'!$A$24:$I$41,MATCH('Disposed Waste by Resin'!$A179,'Resin Fractions'!$A$24:$A$41,0),MATCH('Disposed Waste by Resin'!J$1,'Resin Fractions'!$A$24:$I$24,0)))*$E179</f>
        <v>37.7993687450994</v>
      </c>
      <c r="K179" s="9">
        <f>(INDEX('Resin Fractions'!$A$24:$I$41,MATCH('Disposed Waste by Resin'!$A179,'Resin Fractions'!$A$24:$A$41,0),MATCH('Disposed Waste by Resin'!K$1,'Resin Fractions'!$A$24:$I$24,0)))*$E179</f>
        <v>106.30287301127933</v>
      </c>
      <c r="L179" s="9">
        <f>(INDEX('Resin Fractions'!$A$24:$I$41,MATCH('Disposed Waste by Resin'!$A179,'Resin Fractions'!$A$24:$A$41,0),MATCH('Disposed Waste by Resin'!L$1,'Resin Fractions'!$A$24:$I$24,0)))*$E179</f>
        <v>173.18657944931249</v>
      </c>
      <c r="M179" s="9">
        <f>(INDEX('Resin Fractions'!$A$24:$I$41,MATCH('Disposed Waste by Resin'!$A179,'Resin Fractions'!$A$24:$A$41,0),MATCH('Disposed Waste by Resin'!M$1,'Resin Fractions'!$A$24:$I$24,0)))*$E179</f>
        <v>2518.6690434559978</v>
      </c>
    </row>
    <row r="180" spans="1:13" x14ac:dyDescent="0.2">
      <c r="A180" s="37">
        <v>2017</v>
      </c>
      <c r="B180" s="68" t="s">
        <v>207</v>
      </c>
      <c r="C180" s="68" t="s">
        <v>190</v>
      </c>
      <c r="D180" s="68">
        <v>1137577</v>
      </c>
      <c r="E180" s="81">
        <v>727114.06533575302</v>
      </c>
      <c r="F180" s="9">
        <f>(INDEX('Resin Fractions'!$A$24:$I$41,MATCH('Disposed Waste by Resin'!$A180,'Resin Fractions'!$A$24:$A$41,0),MATCH('Disposed Waste by Resin'!F$1,'Resin Fractions'!$A$24:$I$24,0)))*$E180</f>
        <v>6777.3705215675227</v>
      </c>
      <c r="G180" s="9">
        <f>(INDEX('Resin Fractions'!$A$24:$I$41,MATCH('Disposed Waste by Resin'!$A180,'Resin Fractions'!$A$24:$A$41,0),MATCH('Disposed Waste by Resin'!G$1,'Resin Fractions'!$A$24:$I$24,0)))*$E180</f>
        <v>13594.666032132975</v>
      </c>
      <c r="H180" s="9">
        <f>(INDEX('Resin Fractions'!$A$24:$I$41,MATCH('Disposed Waste by Resin'!$A180,'Resin Fractions'!$A$24:$A$41,0),MATCH('Disposed Waste by Resin'!H$1,'Resin Fractions'!$A$24:$I$24,0)))*$E180</f>
        <v>17211.507661190502</v>
      </c>
      <c r="I180" s="9">
        <f>(INDEX('Resin Fractions'!$A$24:$I$41,MATCH('Disposed Waste by Resin'!$A180,'Resin Fractions'!$A$24:$A$41,0),MATCH('Disposed Waste by Resin'!I$1,'Resin Fractions'!$A$24:$I$24,0)))*$E180</f>
        <v>34128.181462941422</v>
      </c>
      <c r="J180" s="9">
        <f>(INDEX('Resin Fractions'!$A$24:$I$41,MATCH('Disposed Waste by Resin'!$A180,'Resin Fractions'!$A$24:$A$41,0),MATCH('Disposed Waste by Resin'!J$1,'Resin Fractions'!$A$24:$I$24,0)))*$E180</f>
        <v>1231.3447421967378</v>
      </c>
      <c r="K180" s="9">
        <f>(INDEX('Resin Fractions'!$A$24:$I$41,MATCH('Disposed Waste by Resin'!$A180,'Resin Fractions'!$A$24:$A$41,0),MATCH('Disposed Waste by Resin'!K$1,'Resin Fractions'!$A$24:$I$24,0)))*$E180</f>
        <v>3462.9013157743962</v>
      </c>
      <c r="L180" s="9">
        <f>(INDEX('Resin Fractions'!$A$24:$I$41,MATCH('Disposed Waste by Resin'!$A180,'Resin Fractions'!$A$24:$A$41,0),MATCH('Disposed Waste by Resin'!L$1,'Resin Fractions'!$A$24:$I$24,0)))*$E180</f>
        <v>5641.6916764409243</v>
      </c>
      <c r="M180" s="9">
        <f>(INDEX('Resin Fractions'!$A$24:$I$41,MATCH('Disposed Waste by Resin'!$A180,'Resin Fractions'!$A$24:$A$41,0),MATCH('Disposed Waste by Resin'!M$1,'Resin Fractions'!$A$24:$I$24,0)))*$E180</f>
        <v>82047.663412244481</v>
      </c>
    </row>
    <row r="181" spans="1:13" x14ac:dyDescent="0.2">
      <c r="A181" s="37">
        <v>2017</v>
      </c>
      <c r="B181" s="68" t="s">
        <v>208</v>
      </c>
      <c r="C181" s="68" t="s">
        <v>193</v>
      </c>
      <c r="D181" s="68">
        <v>26832</v>
      </c>
      <c r="E181" s="81">
        <v>176.02540834845729</v>
      </c>
      <c r="F181" s="9">
        <f>(INDEX('Resin Fractions'!$A$24:$I$41,MATCH('Disposed Waste by Resin'!$A181,'Resin Fractions'!$A$24:$A$41,0),MATCH('Disposed Waste by Resin'!F$1,'Resin Fractions'!$A$24:$I$24,0)))*$E181</f>
        <v>1.6407183830735608</v>
      </c>
      <c r="G181" s="9">
        <f>(INDEX('Resin Fractions'!$A$24:$I$41,MATCH('Disposed Waste by Resin'!$A181,'Resin Fractions'!$A$24:$A$41,0),MATCH('Disposed Waste by Resin'!G$1,'Resin Fractions'!$A$24:$I$24,0)))*$E181</f>
        <v>3.291102116917668</v>
      </c>
      <c r="H181" s="9">
        <f>(INDEX('Resin Fractions'!$A$24:$I$41,MATCH('Disposed Waste by Resin'!$A181,'Resin Fractions'!$A$24:$A$41,0),MATCH('Disposed Waste by Resin'!H$1,'Resin Fractions'!$A$24:$I$24,0)))*$E181</f>
        <v>4.1666951703852391</v>
      </c>
      <c r="I181" s="9">
        <f>(INDEX('Resin Fractions'!$A$24:$I$41,MATCH('Disposed Waste by Resin'!$A181,'Resin Fractions'!$A$24:$A$41,0),MATCH('Disposed Waste by Resin'!I$1,'Resin Fractions'!$A$24:$I$24,0)))*$E181</f>
        <v>8.2620146750022201</v>
      </c>
      <c r="J181" s="9">
        <f>(INDEX('Resin Fractions'!$A$24:$I$41,MATCH('Disposed Waste by Resin'!$A181,'Resin Fractions'!$A$24:$A$41,0),MATCH('Disposed Waste by Resin'!J$1,'Resin Fractions'!$A$24:$I$24,0)))*$E181</f>
        <v>0.2980934785834749</v>
      </c>
      <c r="K181" s="9">
        <f>(INDEX('Resin Fractions'!$A$24:$I$41,MATCH('Disposed Waste by Resin'!$A181,'Resin Fractions'!$A$24:$A$41,0),MATCH('Disposed Waste by Resin'!K$1,'Resin Fractions'!$A$24:$I$24,0)))*$E181</f>
        <v>0.83832598933171187</v>
      </c>
      <c r="L181" s="9">
        <f>(INDEX('Resin Fractions'!$A$24:$I$41,MATCH('Disposed Waste by Resin'!$A181,'Resin Fractions'!$A$24:$A$41,0),MATCH('Disposed Waste by Resin'!L$1,'Resin Fractions'!$A$24:$I$24,0)))*$E181</f>
        <v>1.3657844463001001</v>
      </c>
      <c r="M181" s="9">
        <f>(INDEX('Resin Fractions'!$A$24:$I$41,MATCH('Disposed Waste by Resin'!$A181,'Resin Fractions'!$A$24:$A$41,0),MATCH('Disposed Waste by Resin'!M$1,'Resin Fractions'!$A$24:$I$24,0)))*$E181</f>
        <v>19.862734259593974</v>
      </c>
    </row>
    <row r="182" spans="1:13" x14ac:dyDescent="0.2">
      <c r="A182" s="37">
        <v>2017</v>
      </c>
      <c r="B182" s="68" t="s">
        <v>209</v>
      </c>
      <c r="C182" s="68" t="s">
        <v>191</v>
      </c>
      <c r="D182" s="68">
        <v>184993</v>
      </c>
      <c r="E182" s="81">
        <v>92446.107078039917</v>
      </c>
      <c r="F182" s="9">
        <f>(INDEX('Resin Fractions'!$A$24:$I$41,MATCH('Disposed Waste by Resin'!$A182,'Resin Fractions'!$A$24:$A$41,0),MATCH('Disposed Waste by Resin'!F$1,'Resin Fractions'!$A$24:$I$24,0)))*$E182</f>
        <v>861.68257611007698</v>
      </c>
      <c r="G182" s="9">
        <f>(INDEX('Resin Fractions'!$A$24:$I$41,MATCH('Disposed Waste by Resin'!$A182,'Resin Fractions'!$A$24:$A$41,0),MATCH('Disposed Waste by Resin'!G$1,'Resin Fractions'!$A$24:$I$24,0)))*$E182</f>
        <v>1728.4412606107785</v>
      </c>
      <c r="H182" s="9">
        <f>(INDEX('Resin Fractions'!$A$24:$I$41,MATCH('Disposed Waste by Resin'!$A182,'Resin Fractions'!$A$24:$A$41,0),MATCH('Disposed Waste by Resin'!H$1,'Resin Fractions'!$A$24:$I$24,0)))*$E182</f>
        <v>2188.2906081402734</v>
      </c>
      <c r="I182" s="9">
        <f>(INDEX('Resin Fractions'!$A$24:$I$41,MATCH('Disposed Waste by Resin'!$A182,'Resin Fractions'!$A$24:$A$41,0),MATCH('Disposed Waste by Resin'!I$1,'Resin Fractions'!$A$24:$I$24,0)))*$E182</f>
        <v>4339.0957049427934</v>
      </c>
      <c r="J182" s="9">
        <f>(INDEX('Resin Fractions'!$A$24:$I$41,MATCH('Disposed Waste by Resin'!$A182,'Resin Fractions'!$A$24:$A$41,0),MATCH('Disposed Waste by Resin'!J$1,'Resin Fractions'!$A$24:$I$24,0)))*$E182</f>
        <v>156.55456731474092</v>
      </c>
      <c r="K182" s="9">
        <f>(INDEX('Resin Fractions'!$A$24:$I$41,MATCH('Disposed Waste by Resin'!$A182,'Resin Fractions'!$A$24:$A$41,0),MATCH('Disposed Waste by Resin'!K$1,'Resin Fractions'!$A$24:$I$24,0)))*$E182</f>
        <v>440.27720147449048</v>
      </c>
      <c r="L182" s="9">
        <f>(INDEX('Resin Fractions'!$A$24:$I$41,MATCH('Disposed Waste by Resin'!$A182,'Resin Fractions'!$A$24:$A$41,0),MATCH('Disposed Waste by Resin'!L$1,'Resin Fractions'!$A$24:$I$24,0)))*$E182</f>
        <v>717.29107946868226</v>
      </c>
      <c r="M182" s="9">
        <f>(INDEX('Resin Fractions'!$A$24:$I$41,MATCH('Disposed Waste by Resin'!$A182,'Resin Fractions'!$A$24:$A$41,0),MATCH('Disposed Waste by Resin'!M$1,'Resin Fractions'!$A$24:$I$24,0)))*$E182</f>
        <v>10431.632998061836</v>
      </c>
    </row>
    <row r="183" spans="1:13" x14ac:dyDescent="0.2">
      <c r="A183" s="37">
        <v>2017</v>
      </c>
      <c r="B183" s="68" t="s">
        <v>210</v>
      </c>
      <c r="C183" s="68" t="s">
        <v>192</v>
      </c>
      <c r="D183" s="68">
        <v>992951</v>
      </c>
      <c r="E183" s="81">
        <v>775015.98911070777</v>
      </c>
      <c r="F183" s="9">
        <f>(INDEX('Resin Fractions'!$A$24:$I$41,MATCH('Disposed Waste by Resin'!$A183,'Resin Fractions'!$A$24:$A$41,0),MATCH('Disposed Waste by Resin'!F$1,'Resin Fractions'!$A$24:$I$24,0)))*$E183</f>
        <v>7223.860421290261</v>
      </c>
      <c r="G183" s="9">
        <f>(INDEX('Resin Fractions'!$A$24:$I$41,MATCH('Disposed Waste by Resin'!$A183,'Resin Fractions'!$A$24:$A$41,0),MATCH('Disposed Waste by Resin'!G$1,'Resin Fractions'!$A$24:$I$24,0)))*$E183</f>
        <v>14490.276070588903</v>
      </c>
      <c r="H183" s="9">
        <f>(INDEX('Resin Fractions'!$A$24:$I$41,MATCH('Disposed Waste by Resin'!$A183,'Resin Fractions'!$A$24:$A$41,0),MATCH('Disposed Waste by Resin'!H$1,'Resin Fractions'!$A$24:$I$24,0)))*$E183</f>
        <v>18345.393480958948</v>
      </c>
      <c r="I183" s="9">
        <f>(INDEX('Resin Fractions'!$A$24:$I$41,MATCH('Disposed Waste by Resin'!$A183,'Resin Fractions'!$A$24:$A$41,0),MATCH('Disposed Waste by Resin'!I$1,'Resin Fractions'!$A$24:$I$24,0)))*$E183</f>
        <v>36376.529590082595</v>
      </c>
      <c r="J183" s="9">
        <f>(INDEX('Resin Fractions'!$A$24:$I$41,MATCH('Disposed Waste by Resin'!$A183,'Resin Fractions'!$A$24:$A$41,0),MATCH('Disposed Waste by Resin'!J$1,'Resin Fractions'!$A$24:$I$24,0)))*$E183</f>
        <v>1312.4651396603228</v>
      </c>
      <c r="K183" s="9">
        <f>(INDEX('Resin Fractions'!$A$24:$I$41,MATCH('Disposed Waste by Resin'!$A183,'Resin Fractions'!$A$24:$A$41,0),MATCH('Disposed Waste by Resin'!K$1,'Resin Fractions'!$A$24:$I$24,0)))*$E183</f>
        <v>3691.0355835275841</v>
      </c>
      <c r="L183" s="9">
        <f>(INDEX('Resin Fractions'!$A$24:$I$41,MATCH('Disposed Waste by Resin'!$A183,'Resin Fractions'!$A$24:$A$41,0),MATCH('Disposed Waste by Resin'!L$1,'Resin Fractions'!$A$24:$I$24,0)))*$E183</f>
        <v>6013.3636018380485</v>
      </c>
      <c r="M183" s="9">
        <f>(INDEX('Resin Fractions'!$A$24:$I$41,MATCH('Disposed Waste by Resin'!$A183,'Resin Fractions'!$A$24:$A$41,0),MATCH('Disposed Waste by Resin'!M$1,'Resin Fractions'!$A$24:$I$24,0)))*$E183</f>
        <v>87452.923887946657</v>
      </c>
    </row>
    <row r="184" spans="1:13" x14ac:dyDescent="0.2">
      <c r="A184" s="37">
        <v>2017</v>
      </c>
      <c r="B184" s="68" t="s">
        <v>211</v>
      </c>
      <c r="C184" s="68" t="s">
        <v>192</v>
      </c>
      <c r="D184" s="68">
        <v>28328</v>
      </c>
      <c r="E184" s="81">
        <v>18147.8947368421</v>
      </c>
      <c r="F184" s="9">
        <f>(INDEX('Resin Fractions'!$A$24:$I$41,MATCH('Disposed Waste by Resin'!$A184,'Resin Fractions'!$A$24:$A$41,0),MATCH('Disposed Waste by Resin'!F$1,'Resin Fractions'!$A$24:$I$24,0)))*$E184</f>
        <v>169.15503726528758</v>
      </c>
      <c r="G184" s="9">
        <f>(INDEX('Resin Fractions'!$A$24:$I$41,MATCH('Disposed Waste by Resin'!$A184,'Resin Fractions'!$A$24:$A$41,0),MATCH('Disposed Waste by Resin'!G$1,'Resin Fractions'!$A$24:$I$24,0)))*$E184</f>
        <v>339.30655435711986</v>
      </c>
      <c r="H184" s="9">
        <f>(INDEX('Resin Fractions'!$A$24:$I$41,MATCH('Disposed Waste by Resin'!$A184,'Resin Fractions'!$A$24:$A$41,0),MATCH('Disposed Waste by Resin'!H$1,'Resin Fractions'!$A$24:$I$24,0)))*$E184</f>
        <v>429.57858221791417</v>
      </c>
      <c r="I184" s="9">
        <f>(INDEX('Resin Fractions'!$A$24:$I$41,MATCH('Disposed Waste by Resin'!$A184,'Resin Fractions'!$A$24:$A$41,0),MATCH('Disposed Waste by Resin'!I$1,'Resin Fractions'!$A$24:$I$24,0)))*$E184</f>
        <v>851.7984650225585</v>
      </c>
      <c r="J184" s="9">
        <f>(INDEX('Resin Fractions'!$A$24:$I$41,MATCH('Disposed Waste by Resin'!$A184,'Resin Fractions'!$A$24:$A$41,0),MATCH('Disposed Waste by Resin'!J$1,'Resin Fractions'!$A$24:$I$24,0)))*$E184</f>
        <v>30.732887495212612</v>
      </c>
      <c r="K184" s="9">
        <f>(INDEX('Resin Fractions'!$A$24:$I$41,MATCH('Disposed Waste by Resin'!$A184,'Resin Fractions'!$A$24:$A$41,0),MATCH('Disposed Waste by Resin'!K$1,'Resin Fractions'!$A$24:$I$24,0)))*$E184</f>
        <v>86.429862326658011</v>
      </c>
      <c r="L184" s="9">
        <f>(INDEX('Resin Fractions'!$A$24:$I$41,MATCH('Disposed Waste by Resin'!$A184,'Resin Fractions'!$A$24:$A$41,0),MATCH('Disposed Waste by Resin'!L$1,'Resin Fractions'!$A$24:$I$24,0)))*$E184</f>
        <v>140.80985578856985</v>
      </c>
      <c r="M184" s="9">
        <f>(INDEX('Resin Fractions'!$A$24:$I$41,MATCH('Disposed Waste by Resin'!$A184,'Resin Fractions'!$A$24:$A$41,0),MATCH('Disposed Waste by Resin'!M$1,'Resin Fractions'!$A$24:$I$24,0)))*$E184</f>
        <v>2047.8112444733206</v>
      </c>
    </row>
    <row r="185" spans="1:13" x14ac:dyDescent="0.2">
      <c r="A185" s="37">
        <v>2017</v>
      </c>
      <c r="B185" s="68" t="s">
        <v>212</v>
      </c>
      <c r="C185" s="68" t="s">
        <v>193</v>
      </c>
      <c r="D185" s="68">
        <v>135449</v>
      </c>
      <c r="E185" s="81">
        <v>59705.272232304902</v>
      </c>
      <c r="F185" s="9">
        <f>(INDEX('Resin Fractions'!$A$24:$I$41,MATCH('Disposed Waste by Resin'!$A185,'Resin Fractions'!$A$24:$A$41,0),MATCH('Disposed Waste by Resin'!F$1,'Resin Fractions'!$A$24:$I$24,0)))*$E185</f>
        <v>556.5079418764069</v>
      </c>
      <c r="G185" s="9">
        <f>(INDEX('Resin Fractions'!$A$24:$I$41,MATCH('Disposed Waste by Resin'!$A185,'Resin Fractions'!$A$24:$A$41,0),MATCH('Disposed Waste by Resin'!G$1,'Resin Fractions'!$A$24:$I$24,0)))*$E185</f>
        <v>1116.2942309209332</v>
      </c>
      <c r="H185" s="9">
        <f>(INDEX('Resin Fractions'!$A$24:$I$41,MATCH('Disposed Waste by Resin'!$A185,'Resin Fractions'!$A$24:$A$41,0),MATCH('Disposed Waste by Resin'!H$1,'Resin Fractions'!$A$24:$I$24,0)))*$E185</f>
        <v>1413.2827288456681</v>
      </c>
      <c r="I185" s="9">
        <f>(INDEX('Resin Fractions'!$A$24:$I$41,MATCH('Disposed Waste by Resin'!$A185,'Resin Fractions'!$A$24:$A$41,0),MATCH('Disposed Waste by Resin'!I$1,'Resin Fractions'!$A$24:$I$24,0)))*$E185</f>
        <v>2802.3558643409269</v>
      </c>
      <c r="J185" s="9">
        <f>(INDEX('Resin Fractions'!$A$24:$I$41,MATCH('Disposed Waste by Resin'!$A185,'Resin Fractions'!$A$24:$A$41,0),MATCH('Disposed Waste by Resin'!J$1,'Resin Fractions'!$A$24:$I$24,0)))*$E185</f>
        <v>101.10899589148489</v>
      </c>
      <c r="K185" s="9">
        <f>(INDEX('Resin Fractions'!$A$24:$I$41,MATCH('Disposed Waste by Resin'!$A185,'Resin Fractions'!$A$24:$A$41,0),MATCH('Disposed Waste by Resin'!K$1,'Resin Fractions'!$A$24:$I$24,0)))*$E185</f>
        <v>284.34804885316919</v>
      </c>
      <c r="L185" s="9">
        <f>(INDEX('Resin Fractions'!$A$24:$I$41,MATCH('Disposed Waste by Resin'!$A185,'Resin Fractions'!$A$24:$A$41,0),MATCH('Disposed Waste by Resin'!L$1,'Resin Fractions'!$A$24:$I$24,0)))*$E185</f>
        <v>463.25432755463885</v>
      </c>
      <c r="M185" s="9">
        <f>(INDEX('Resin Fractions'!$A$24:$I$41,MATCH('Disposed Waste by Resin'!$A185,'Resin Fractions'!$A$24:$A$41,0),MATCH('Disposed Waste by Resin'!M$1,'Resin Fractions'!$A$24:$I$24,0)))*$E185</f>
        <v>6737.1521382832279</v>
      </c>
    </row>
    <row r="186" spans="1:13" x14ac:dyDescent="0.2">
      <c r="A186" s="37">
        <v>2017</v>
      </c>
      <c r="B186" s="68" t="s">
        <v>213</v>
      </c>
      <c r="C186" s="68" t="s">
        <v>194</v>
      </c>
      <c r="D186" s="68">
        <v>186664</v>
      </c>
      <c r="E186" s="81">
        <v>156874.26497277679</v>
      </c>
      <c r="F186" s="9">
        <f>(INDEX('Resin Fractions'!$A$24:$I$41,MATCH('Disposed Waste by Resin'!$A186,'Resin Fractions'!$A$24:$A$41,0),MATCH('Disposed Waste by Resin'!F$1,'Resin Fractions'!$A$24:$I$24,0)))*$E186</f>
        <v>1462.2121475921772</v>
      </c>
      <c r="G186" s="9">
        <f>(INDEX('Resin Fractions'!$A$24:$I$41,MATCH('Disposed Waste by Resin'!$A186,'Resin Fractions'!$A$24:$A$41,0),MATCH('Disposed Waste by Resin'!G$1,'Resin Fractions'!$A$24:$I$24,0)))*$E186</f>
        <v>2933.0380789105761</v>
      </c>
      <c r="H186" s="9">
        <f>(INDEX('Resin Fractions'!$A$24:$I$41,MATCH('Disposed Waste by Resin'!$A186,'Resin Fractions'!$A$24:$A$41,0),MATCH('Disposed Waste by Resin'!H$1,'Resin Fractions'!$A$24:$I$24,0)))*$E186</f>
        <v>3713.3687025787372</v>
      </c>
      <c r="I186" s="9">
        <f>(INDEX('Resin Fractions'!$A$24:$I$41,MATCH('Disposed Waste by Resin'!$A186,'Resin Fractions'!$A$24:$A$41,0),MATCH('Disposed Waste by Resin'!I$1,'Resin Fractions'!$A$24:$I$24,0)))*$E186</f>
        <v>7363.1272410942702</v>
      </c>
      <c r="J186" s="9">
        <f>(INDEX('Resin Fractions'!$A$24:$I$41,MATCH('Disposed Waste by Resin'!$A186,'Resin Fractions'!$A$24:$A$41,0),MATCH('Disposed Waste by Resin'!J$1,'Resin Fractions'!$A$24:$I$24,0)))*$E186</f>
        <v>265.66162115294782</v>
      </c>
      <c r="K186" s="9">
        <f>(INDEX('Resin Fractions'!$A$24:$I$41,MATCH('Disposed Waste by Resin'!$A186,'Resin Fractions'!$A$24:$A$41,0),MATCH('Disposed Waste by Resin'!K$1,'Resin Fractions'!$A$24:$I$24,0)))*$E186</f>
        <v>747.11812696749701</v>
      </c>
      <c r="L186" s="9">
        <f>(INDEX('Resin Fractions'!$A$24:$I$41,MATCH('Disposed Waste by Resin'!$A186,'Resin Fractions'!$A$24:$A$41,0),MATCH('Disposed Waste by Resin'!L$1,'Resin Fractions'!$A$24:$I$24,0)))*$E186</f>
        <v>1217.1903654979189</v>
      </c>
      <c r="M186" s="9">
        <f>(INDEX('Resin Fractions'!$A$24:$I$41,MATCH('Disposed Waste by Resin'!$A186,'Resin Fractions'!$A$24:$A$41,0),MATCH('Disposed Waste by Resin'!M$1,'Resin Fractions'!$A$24:$I$24,0)))*$E186</f>
        <v>17701.716283794125</v>
      </c>
    </row>
    <row r="187" spans="1:13" x14ac:dyDescent="0.2">
      <c r="A187" s="37">
        <v>2017</v>
      </c>
      <c r="B187" s="68" t="s">
        <v>214</v>
      </c>
      <c r="C187" s="68" t="s">
        <v>191</v>
      </c>
      <c r="D187" s="68">
        <v>18595</v>
      </c>
      <c r="E187" s="81">
        <v>18889.201451905621</v>
      </c>
      <c r="F187" s="9">
        <f>(INDEX('Resin Fractions'!$A$24:$I$41,MATCH('Disposed Waste by Resin'!$A187,'Resin Fractions'!$A$24:$A$41,0),MATCH('Disposed Waste by Resin'!F$1,'Resin Fractions'!$A$24:$I$24,0)))*$E187</f>
        <v>176.06469631003679</v>
      </c>
      <c r="G187" s="9">
        <f>(INDEX('Resin Fractions'!$A$24:$I$41,MATCH('Disposed Waste by Resin'!$A187,'Resin Fractions'!$A$24:$A$41,0),MATCH('Disposed Waste by Resin'!G$1,'Resin Fractions'!$A$24:$I$24,0)))*$E187</f>
        <v>353.16657673753218</v>
      </c>
      <c r="H187" s="9">
        <f>(INDEX('Resin Fractions'!$A$24:$I$41,MATCH('Disposed Waste by Resin'!$A187,'Resin Fractions'!$A$24:$A$41,0),MATCH('Disposed Waste by Resin'!H$1,'Resin Fractions'!$A$24:$I$24,0)))*$E187</f>
        <v>447.12604390773328</v>
      </c>
      <c r="I187" s="9">
        <f>(INDEX('Resin Fractions'!$A$24:$I$41,MATCH('Disposed Waste by Resin'!$A187,'Resin Fractions'!$A$24:$A$41,0),MATCH('Disposed Waste by Resin'!I$1,'Resin Fractions'!$A$24:$I$24,0)))*$E187</f>
        <v>886.59279963593531</v>
      </c>
      <c r="J187" s="9">
        <f>(INDEX('Resin Fractions'!$A$24:$I$41,MATCH('Disposed Waste by Resin'!$A187,'Resin Fractions'!$A$24:$A$41,0),MATCH('Disposed Waste by Resin'!J$1,'Resin Fractions'!$A$24:$I$24,0)))*$E187</f>
        <v>31.988267042198963</v>
      </c>
      <c r="K187" s="9">
        <f>(INDEX('Resin Fractions'!$A$24:$I$41,MATCH('Disposed Waste by Resin'!$A187,'Resin Fractions'!$A$24:$A$41,0),MATCH('Disposed Waste by Resin'!K$1,'Resin Fractions'!$A$24:$I$24,0)))*$E187</f>
        <v>89.960356538457489</v>
      </c>
      <c r="L187" s="9">
        <f>(INDEX('Resin Fractions'!$A$24:$I$41,MATCH('Disposed Waste by Resin'!$A187,'Resin Fractions'!$A$24:$A$41,0),MATCH('Disposed Waste by Resin'!L$1,'Resin Fractions'!$A$24:$I$24,0)))*$E187</f>
        <v>146.56166850055808</v>
      </c>
      <c r="M187" s="9">
        <f>(INDEX('Resin Fractions'!$A$24:$I$41,MATCH('Disposed Waste by Resin'!$A187,'Resin Fractions'!$A$24:$A$41,0),MATCH('Disposed Waste by Resin'!M$1,'Resin Fractions'!$A$24:$I$24,0)))*$E187</f>
        <v>2131.4604086724521</v>
      </c>
    </row>
    <row r="188" spans="1:13" x14ac:dyDescent="0.2">
      <c r="A188" s="37">
        <v>2017</v>
      </c>
      <c r="B188" s="68" t="s">
        <v>215</v>
      </c>
      <c r="C188" s="68" t="s">
        <v>192</v>
      </c>
      <c r="D188" s="68">
        <v>890052</v>
      </c>
      <c r="E188" s="81">
        <v>894056.22504537192</v>
      </c>
      <c r="F188" s="9">
        <f>(INDEX('Resin Fractions'!$A$24:$I$41,MATCH('Disposed Waste by Resin'!$A188,'Resin Fractions'!$A$24:$A$41,0),MATCH('Disposed Waste by Resin'!F$1,'Resin Fractions'!$A$24:$I$24,0)))*$E188</f>
        <v>8333.4246896303266</v>
      </c>
      <c r="G188" s="9">
        <f>(INDEX('Resin Fractions'!$A$24:$I$41,MATCH('Disposed Waste by Resin'!$A188,'Resin Fractions'!$A$24:$A$41,0),MATCH('Disposed Waste by Resin'!G$1,'Resin Fractions'!$A$24:$I$24,0)))*$E188</f>
        <v>16715.940968393897</v>
      </c>
      <c r="H188" s="9">
        <f>(INDEX('Resin Fractions'!$A$24:$I$41,MATCH('Disposed Waste by Resin'!$A188,'Resin Fractions'!$A$24:$A$41,0),MATCH('Disposed Waste by Resin'!H$1,'Resin Fractions'!$A$24:$I$24,0)))*$E188</f>
        <v>21163.193370214714</v>
      </c>
      <c r="I188" s="9">
        <f>(INDEX('Resin Fractions'!$A$24:$I$41,MATCH('Disposed Waste by Resin'!$A188,'Resin Fractions'!$A$24:$A$41,0),MATCH('Disposed Waste by Resin'!I$1,'Resin Fractions'!$A$24:$I$24,0)))*$E188</f>
        <v>41963.860336454025</v>
      </c>
      <c r="J188" s="9">
        <f>(INDEX('Resin Fractions'!$A$24:$I$41,MATCH('Disposed Waste by Resin'!$A188,'Resin Fractions'!$A$24:$A$41,0),MATCH('Disposed Waste by Resin'!J$1,'Resin Fractions'!$A$24:$I$24,0)))*$E188</f>
        <v>1514.0560256244435</v>
      </c>
      <c r="K188" s="9">
        <f>(INDEX('Resin Fractions'!$A$24:$I$41,MATCH('Disposed Waste by Resin'!$A188,'Resin Fractions'!$A$24:$A$41,0),MATCH('Disposed Waste by Resin'!K$1,'Resin Fractions'!$A$24:$I$24,0)))*$E188</f>
        <v>4257.9680763791612</v>
      </c>
      <c r="L188" s="9">
        <f>(INDEX('Resin Fractions'!$A$24:$I$41,MATCH('Disposed Waste by Resin'!$A188,'Resin Fractions'!$A$24:$A$41,0),MATCH('Disposed Waste by Resin'!L$1,'Resin Fractions'!$A$24:$I$24,0)))*$E188</f>
        <v>6936.9990261150433</v>
      </c>
      <c r="M188" s="9">
        <f>(INDEX('Resin Fractions'!$A$24:$I$41,MATCH('Disposed Waste by Resin'!$A188,'Resin Fractions'!$A$24:$A$41,0),MATCH('Disposed Waste by Resin'!M$1,'Resin Fractions'!$A$24:$I$24,0)))*$E188</f>
        <v>100885.44249281162</v>
      </c>
    </row>
    <row r="189" spans="1:13" x14ac:dyDescent="0.2">
      <c r="A189" s="37">
        <v>2017</v>
      </c>
      <c r="B189" s="68" t="s">
        <v>216</v>
      </c>
      <c r="C189" s="68" t="s">
        <v>192</v>
      </c>
      <c r="D189" s="68">
        <v>148731</v>
      </c>
      <c r="E189" s="81">
        <v>97650.208711433748</v>
      </c>
      <c r="F189" s="9">
        <f>(INDEX('Resin Fractions'!$A$24:$I$41,MATCH('Disposed Waste by Resin'!$A189,'Resin Fractions'!$A$24:$A$41,0),MATCH('Disposed Waste by Resin'!F$1,'Resin Fractions'!$A$24:$I$24,0)))*$E189</f>
        <v>910.18958028296197</v>
      </c>
      <c r="G189" s="9">
        <f>(INDEX('Resin Fractions'!$A$24:$I$41,MATCH('Disposed Waste by Resin'!$A189,'Resin Fractions'!$A$24:$A$41,0),MATCH('Disposed Waste by Resin'!G$1,'Resin Fractions'!$A$24:$I$24,0)))*$E189</f>
        <v>1825.7410201342011</v>
      </c>
      <c r="H189" s="9">
        <f>(INDEX('Resin Fractions'!$A$24:$I$41,MATCH('Disposed Waste by Resin'!$A189,'Resin Fractions'!$A$24:$A$41,0),MATCH('Disposed Waste by Resin'!H$1,'Resin Fractions'!$A$24:$I$24,0)))*$E189</f>
        <v>2311.4768307742861</v>
      </c>
      <c r="I189" s="9">
        <f>(INDEX('Resin Fractions'!$A$24:$I$41,MATCH('Disposed Waste by Resin'!$A189,'Resin Fractions'!$A$24:$A$41,0),MATCH('Disposed Waste by Resin'!I$1,'Resin Fractions'!$A$24:$I$24,0)))*$E189</f>
        <v>4583.3579649694138</v>
      </c>
      <c r="J189" s="9">
        <f>(INDEX('Resin Fractions'!$A$24:$I$41,MATCH('Disposed Waste by Resin'!$A189,'Resin Fractions'!$A$24:$A$41,0),MATCH('Disposed Waste by Resin'!J$1,'Resin Fractions'!$A$24:$I$24,0)))*$E189</f>
        <v>165.36754933452619</v>
      </c>
      <c r="K189" s="9">
        <f>(INDEX('Resin Fractions'!$A$24:$I$41,MATCH('Disposed Waste by Resin'!$A189,'Resin Fractions'!$A$24:$A$41,0),MATCH('Disposed Waste by Resin'!K$1,'Resin Fractions'!$A$24:$I$24,0)))*$E189</f>
        <v>465.06188279595779</v>
      </c>
      <c r="L189" s="9">
        <f>(INDEX('Resin Fractions'!$A$24:$I$41,MATCH('Disposed Waste by Resin'!$A189,'Resin Fractions'!$A$24:$A$41,0),MATCH('Disposed Waste by Resin'!L$1,'Resin Fractions'!$A$24:$I$24,0)))*$E189</f>
        <v>757.66980169146484</v>
      </c>
      <c r="M189" s="9">
        <f>(INDEX('Resin Fractions'!$A$24:$I$41,MATCH('Disposed Waste by Resin'!$A189,'Resin Fractions'!$A$24:$A$41,0),MATCH('Disposed Waste by Resin'!M$1,'Resin Fractions'!$A$24:$I$24,0)))*$E189</f>
        <v>11018.864629982811</v>
      </c>
    </row>
    <row r="190" spans="1:13" x14ac:dyDescent="0.2">
      <c r="A190" s="37">
        <v>2017</v>
      </c>
      <c r="B190" s="68" t="s">
        <v>217</v>
      </c>
      <c r="C190" s="68" t="s">
        <v>193</v>
      </c>
      <c r="D190" s="68">
        <v>64451</v>
      </c>
      <c r="E190" s="81">
        <v>89280.254083484557</v>
      </c>
      <c r="F190" s="9">
        <f>(INDEX('Resin Fractions'!$A$24:$I$41,MATCH('Disposed Waste by Resin'!$A190,'Resin Fractions'!$A$24:$A$41,0),MATCH('Disposed Waste by Resin'!F$1,'Resin Fractions'!$A$24:$I$24,0)))*$E190</f>
        <v>832.17392020062459</v>
      </c>
      <c r="G190" s="9">
        <f>(INDEX('Resin Fractions'!$A$24:$I$41,MATCH('Disposed Waste by Resin'!$A190,'Resin Fractions'!$A$24:$A$41,0),MATCH('Disposed Waste by Resin'!G$1,'Resin Fractions'!$A$24:$I$24,0)))*$E190</f>
        <v>1669.2501154801523</v>
      </c>
      <c r="H190" s="9">
        <f>(INDEX('Resin Fractions'!$A$24:$I$41,MATCH('Disposed Waste by Resin'!$A190,'Resin Fractions'!$A$24:$A$41,0),MATCH('Disposed Waste by Resin'!H$1,'Resin Fractions'!$A$24:$I$24,0)))*$E190</f>
        <v>2113.3517427439183</v>
      </c>
      <c r="I190" s="9">
        <f>(INDEX('Resin Fractions'!$A$24:$I$41,MATCH('Disposed Waste by Resin'!$A190,'Resin Fractions'!$A$24:$A$41,0),MATCH('Disposed Waste by Resin'!I$1,'Resin Fractions'!$A$24:$I$24,0)))*$E190</f>
        <v>4190.5016801066895</v>
      </c>
      <c r="J190" s="9">
        <f>(INDEX('Resin Fractions'!$A$24:$I$41,MATCH('Disposed Waste by Resin'!$A190,'Resin Fractions'!$A$24:$A$41,0),MATCH('Disposed Waste by Resin'!J$1,'Resin Fractions'!$A$24:$I$24,0)))*$E190</f>
        <v>151.19329509452405</v>
      </c>
      <c r="K190" s="9">
        <f>(INDEX('Resin Fractions'!$A$24:$I$41,MATCH('Disposed Waste by Resin'!$A190,'Resin Fractions'!$A$24:$A$41,0),MATCH('Disposed Waste by Resin'!K$1,'Resin Fractions'!$A$24:$I$24,0)))*$E190</f>
        <v>425.19973698433273</v>
      </c>
      <c r="L190" s="9">
        <f>(INDEX('Resin Fractions'!$A$24:$I$41,MATCH('Disposed Waste by Resin'!$A190,'Resin Fractions'!$A$24:$A$41,0),MATCH('Disposed Waste by Resin'!L$1,'Resin Fractions'!$A$24:$I$24,0)))*$E190</f>
        <v>692.72716668015551</v>
      </c>
      <c r="M190" s="9">
        <f>(INDEX('Resin Fractions'!$A$24:$I$41,MATCH('Disposed Waste by Resin'!$A190,'Resin Fractions'!$A$24:$A$41,0),MATCH('Disposed Waste by Resin'!M$1,'Resin Fractions'!$A$24:$I$24,0)))*$E190</f>
        <v>10074.397657290398</v>
      </c>
    </row>
    <row r="191" spans="1:13" x14ac:dyDescent="0.2">
      <c r="A191" s="37">
        <v>2017</v>
      </c>
      <c r="B191" s="68" t="s">
        <v>218</v>
      </c>
      <c r="C191" s="68" t="s">
        <v>191</v>
      </c>
      <c r="D191" s="68">
        <v>29765</v>
      </c>
      <c r="E191" s="81">
        <v>19145.834845735029</v>
      </c>
      <c r="F191" s="9">
        <f>(INDEX('Resin Fractions'!$A$24:$I$41,MATCH('Disposed Waste by Resin'!$A191,'Resin Fractions'!$A$24:$A$41,0),MATCH('Disposed Waste by Resin'!F$1,'Resin Fractions'!$A$24:$I$24,0)))*$E191</f>
        <v>178.45675510948544</v>
      </c>
      <c r="G191" s="9">
        <f>(INDEX('Resin Fractions'!$A$24:$I$41,MATCH('Disposed Waste by Resin'!$A191,'Resin Fractions'!$A$24:$A$41,0),MATCH('Disposed Waste by Resin'!G$1,'Resin Fractions'!$A$24:$I$24,0)))*$E191</f>
        <v>357.96478577808023</v>
      </c>
      <c r="H191" s="9">
        <f>(INDEX('Resin Fractions'!$A$24:$I$41,MATCH('Disposed Waste by Resin'!$A191,'Resin Fractions'!$A$24:$A$41,0),MATCH('Disposed Waste by Resin'!H$1,'Resin Fractions'!$A$24:$I$24,0)))*$E191</f>
        <v>453.20080966263936</v>
      </c>
      <c r="I191" s="9">
        <f>(INDEX('Resin Fractions'!$A$24:$I$41,MATCH('Disposed Waste by Resin'!$A191,'Resin Fractions'!$A$24:$A$41,0),MATCH('Disposed Waste by Resin'!I$1,'Resin Fractions'!$A$24:$I$24,0)))*$E191</f>
        <v>898.63827014958326</v>
      </c>
      <c r="J191" s="9">
        <f>(INDEX('Resin Fractions'!$A$24:$I$41,MATCH('Disposed Waste by Resin'!$A191,'Resin Fractions'!$A$24:$A$41,0),MATCH('Disposed Waste by Resin'!J$1,'Resin Fractions'!$A$24:$I$24,0)))*$E191</f>
        <v>32.422867602453607</v>
      </c>
      <c r="K191" s="9">
        <f>(INDEX('Resin Fractions'!$A$24:$I$41,MATCH('Disposed Waste by Resin'!$A191,'Resin Fractions'!$A$24:$A$41,0),MATCH('Disposed Waste by Resin'!K$1,'Resin Fractions'!$A$24:$I$24,0)))*$E191</f>
        <v>91.182580340101509</v>
      </c>
      <c r="L191" s="9">
        <f>(INDEX('Resin Fractions'!$A$24:$I$41,MATCH('Disposed Waste by Resin'!$A191,'Resin Fractions'!$A$24:$A$41,0),MATCH('Disposed Waste by Resin'!L$1,'Resin Fractions'!$A$24:$I$24,0)))*$E191</f>
        <v>148.55289181872564</v>
      </c>
      <c r="M191" s="9">
        <f>(INDEX('Resin Fractions'!$A$24:$I$41,MATCH('Disposed Waste by Resin'!$A191,'Resin Fractions'!$A$24:$A$41,0),MATCH('Disposed Waste by Resin'!M$1,'Resin Fractions'!$A$24:$I$24,0)))*$E191</f>
        <v>2160.4189604610692</v>
      </c>
    </row>
    <row r="192" spans="1:13" x14ac:dyDescent="0.2">
      <c r="A192" s="37">
        <v>2017</v>
      </c>
      <c r="B192" s="68" t="s">
        <v>219</v>
      </c>
      <c r="C192" s="68" t="s">
        <v>194</v>
      </c>
      <c r="D192" s="68">
        <v>10181162</v>
      </c>
      <c r="E192" s="81">
        <v>9228861.0435571671</v>
      </c>
      <c r="F192" s="9">
        <f>(INDEX('Resin Fractions'!$A$24:$I$41,MATCH('Disposed Waste by Resin'!$A192,'Resin Fractions'!$A$24:$A$41,0),MATCH('Disposed Waste by Resin'!F$1,'Resin Fractions'!$A$24:$I$24,0)))*$E192</f>
        <v>86021.456283293417</v>
      </c>
      <c r="G192" s="9">
        <f>(INDEX('Resin Fractions'!$A$24:$I$41,MATCH('Disposed Waste by Resin'!$A192,'Resin Fractions'!$A$24:$A$41,0),MATCH('Disposed Waste by Resin'!G$1,'Resin Fractions'!$A$24:$I$24,0)))*$E192</f>
        <v>172549.65860987411</v>
      </c>
      <c r="H192" s="9">
        <f>(INDEX('Resin Fractions'!$A$24:$I$41,MATCH('Disposed Waste by Resin'!$A192,'Resin Fractions'!$A$24:$A$41,0),MATCH('Disposed Waste by Resin'!H$1,'Resin Fractions'!$A$24:$I$24,0)))*$E192</f>
        <v>218456.25071480277</v>
      </c>
      <c r="I192" s="9">
        <f>(INDEX('Resin Fractions'!$A$24:$I$41,MATCH('Disposed Waste by Resin'!$A192,'Resin Fractions'!$A$24:$A$41,0),MATCH('Disposed Waste by Resin'!I$1,'Resin Fractions'!$A$24:$I$24,0)))*$E192</f>
        <v>433170.33654871152</v>
      </c>
      <c r="J192" s="9">
        <f>(INDEX('Resin Fractions'!$A$24:$I$41,MATCH('Disposed Waste by Resin'!$A192,'Resin Fractions'!$A$24:$A$41,0),MATCH('Disposed Waste by Resin'!J$1,'Resin Fractions'!$A$24:$I$24,0)))*$E192</f>
        <v>15628.785171692429</v>
      </c>
      <c r="K192" s="9">
        <f>(INDEX('Resin Fractions'!$A$24:$I$41,MATCH('Disposed Waste by Resin'!$A192,'Resin Fractions'!$A$24:$A$41,0),MATCH('Disposed Waste by Resin'!K$1,'Resin Fractions'!$A$24:$I$24,0)))*$E192</f>
        <v>43952.711925708558</v>
      </c>
      <c r="L192" s="9">
        <f>(INDEX('Resin Fractions'!$A$24:$I$41,MATCH('Disposed Waste by Resin'!$A192,'Resin Fractions'!$A$24:$A$41,0),MATCH('Disposed Waste by Resin'!L$1,'Resin Fractions'!$A$24:$I$24,0)))*$E192</f>
        <v>71606.906006451871</v>
      </c>
      <c r="M192" s="9">
        <f>(INDEX('Resin Fractions'!$A$24:$I$41,MATCH('Disposed Waste by Resin'!$A192,'Resin Fractions'!$A$24:$A$41,0),MATCH('Disposed Waste by Resin'!M$1,'Resin Fractions'!$A$24:$I$24,0)))*$E192</f>
        <v>1041386.1052605347</v>
      </c>
    </row>
    <row r="193" spans="1:13" x14ac:dyDescent="0.2">
      <c r="A193" s="37">
        <v>2017</v>
      </c>
      <c r="B193" s="68" t="s">
        <v>220</v>
      </c>
      <c r="C193" s="68" t="s">
        <v>192</v>
      </c>
      <c r="D193" s="68">
        <v>155976</v>
      </c>
      <c r="E193" s="81">
        <v>123988.7658802178</v>
      </c>
      <c r="F193" s="9">
        <f>(INDEX('Resin Fractions'!$A$24:$I$41,MATCH('Disposed Waste by Resin'!$A193,'Resin Fractions'!$A$24:$A$41,0),MATCH('Disposed Waste by Resin'!F$1,'Resin Fractions'!$A$24:$I$24,0)))*$E193</f>
        <v>1155.6891097878834</v>
      </c>
      <c r="G193" s="9">
        <f>(INDEX('Resin Fractions'!$A$24:$I$41,MATCH('Disposed Waste by Resin'!$A193,'Resin Fractions'!$A$24:$A$41,0),MATCH('Disposed Waste by Resin'!G$1,'Resin Fractions'!$A$24:$I$24,0)))*$E193</f>
        <v>2318.1862987336749</v>
      </c>
      <c r="H193" s="9">
        <f>(INDEX('Resin Fractions'!$A$24:$I$41,MATCH('Disposed Waste by Resin'!$A193,'Resin Fractions'!$A$24:$A$41,0),MATCH('Disposed Waste by Resin'!H$1,'Resin Fractions'!$A$24:$I$24,0)))*$E193</f>
        <v>2934.9364777636511</v>
      </c>
      <c r="I193" s="9">
        <f>(INDEX('Resin Fractions'!$A$24:$I$41,MATCH('Disposed Waste by Resin'!$A193,'Resin Fractions'!$A$24:$A$41,0),MATCH('Disposed Waste by Resin'!I$1,'Resin Fractions'!$A$24:$I$24,0)))*$E193</f>
        <v>5819.597368636083</v>
      </c>
      <c r="J193" s="9">
        <f>(INDEX('Resin Fractions'!$A$24:$I$41,MATCH('Disposed Waste by Resin'!$A193,'Resin Fractions'!$A$24:$A$41,0),MATCH('Disposed Waste by Resin'!J$1,'Resin Fractions'!$A$24:$I$24,0)))*$E193</f>
        <v>209.97106538926607</v>
      </c>
      <c r="K193" s="9">
        <f>(INDEX('Resin Fractions'!$A$24:$I$41,MATCH('Disposed Waste by Resin'!$A193,'Resin Fractions'!$A$24:$A$41,0),MATCH('Disposed Waste by Resin'!K$1,'Resin Fractions'!$A$24:$I$24,0)))*$E193</f>
        <v>590.50000677622381</v>
      </c>
      <c r="L193" s="9">
        <f>(INDEX('Resin Fractions'!$A$24:$I$41,MATCH('Disposed Waste by Resin'!$A193,'Resin Fractions'!$A$24:$A$41,0),MATCH('Disposed Waste by Resin'!L$1,'Resin Fractions'!$A$24:$I$24,0)))*$E193</f>
        <v>962.03116097830184</v>
      </c>
      <c r="M193" s="9">
        <f>(INDEX('Resin Fractions'!$A$24:$I$41,MATCH('Disposed Waste by Resin'!$A193,'Resin Fractions'!$A$24:$A$41,0),MATCH('Disposed Waste by Resin'!M$1,'Resin Fractions'!$A$24:$I$24,0)))*$E193</f>
        <v>13990.911488065085</v>
      </c>
    </row>
    <row r="194" spans="1:13" x14ac:dyDescent="0.2">
      <c r="A194" s="37">
        <v>2017</v>
      </c>
      <c r="B194" s="68" t="s">
        <v>221</v>
      </c>
      <c r="C194" s="68" t="s">
        <v>190</v>
      </c>
      <c r="D194" s="68">
        <v>262695</v>
      </c>
      <c r="E194" s="81">
        <v>210219.4918330308</v>
      </c>
      <c r="F194" s="9">
        <f>(INDEX('Resin Fractions'!$A$24:$I$41,MATCH('Disposed Waste by Resin'!$A194,'Resin Fractions'!$A$24:$A$41,0),MATCH('Disposed Waste by Resin'!F$1,'Resin Fractions'!$A$24:$I$24,0)))*$E194</f>
        <v>1959.438628587387</v>
      </c>
      <c r="G194" s="9">
        <f>(INDEX('Resin Fractions'!$A$24:$I$41,MATCH('Disposed Waste by Resin'!$A194,'Resin Fractions'!$A$24:$A$41,0),MATCH('Disposed Waste by Resin'!G$1,'Resin Fractions'!$A$24:$I$24,0)))*$E194</f>
        <v>3930.4201653630626</v>
      </c>
      <c r="H194" s="9">
        <f>(INDEX('Resin Fractions'!$A$24:$I$41,MATCH('Disposed Waste by Resin'!$A194,'Resin Fractions'!$A$24:$A$41,0),MATCH('Disposed Waste by Resin'!H$1,'Resin Fractions'!$A$24:$I$24,0)))*$E194</f>
        <v>4976.1028794636813</v>
      </c>
      <c r="I194" s="9">
        <f>(INDEX('Resin Fractions'!$A$24:$I$41,MATCH('Disposed Waste by Resin'!$A194,'Resin Fractions'!$A$24:$A$41,0),MATCH('Disposed Waste by Resin'!I$1,'Resin Fractions'!$A$24:$I$24,0)))*$E194</f>
        <v>9866.9649046221439</v>
      </c>
      <c r="J194" s="9">
        <f>(INDEX('Resin Fractions'!$A$24:$I$41,MATCH('Disposed Waste by Resin'!$A194,'Resin Fractions'!$A$24:$A$41,0),MATCH('Disposed Waste by Resin'!J$1,'Resin Fractions'!$A$24:$I$24,0)))*$E194</f>
        <v>356.00008075259063</v>
      </c>
      <c r="K194" s="9">
        <f>(INDEX('Resin Fractions'!$A$24:$I$41,MATCH('Disposed Waste by Resin'!$A194,'Resin Fractions'!$A$24:$A$41,0),MATCH('Disposed Waste by Resin'!K$1,'Resin Fractions'!$A$24:$I$24,0)))*$E194</f>
        <v>1001.1762797270045</v>
      </c>
      <c r="L194" s="9">
        <f>(INDEX('Resin Fractions'!$A$24:$I$41,MATCH('Disposed Waste by Resin'!$A194,'Resin Fractions'!$A$24:$A$41,0),MATCH('Disposed Waste by Resin'!L$1,'Resin Fractions'!$A$24:$I$24,0)))*$E194</f>
        <v>1631.096981671514</v>
      </c>
      <c r="M194" s="9">
        <f>(INDEX('Resin Fractions'!$A$24:$I$41,MATCH('Disposed Waste by Resin'!$A194,'Resin Fractions'!$A$24:$A$41,0),MATCH('Disposed Waste by Resin'!M$1,'Resin Fractions'!$A$24:$I$24,0)))*$E194</f>
        <v>23721.199920187384</v>
      </c>
    </row>
    <row r="195" spans="1:13" x14ac:dyDescent="0.2">
      <c r="A195" s="37">
        <v>2017</v>
      </c>
      <c r="B195" s="68" t="s">
        <v>222</v>
      </c>
      <c r="C195" s="68" t="s">
        <v>191</v>
      </c>
      <c r="D195" s="68">
        <v>18137</v>
      </c>
      <c r="E195" s="81">
        <v>31360.64428312159</v>
      </c>
      <c r="F195" s="9">
        <f>(INDEX('Resin Fractions'!$A$24:$I$41,MATCH('Disposed Waste by Resin'!$A195,'Resin Fractions'!$A$24:$A$41,0),MATCH('Disposed Waste by Resin'!F$1,'Resin Fractions'!$A$24:$I$24,0)))*$E195</f>
        <v>292.30999128541043</v>
      </c>
      <c r="G195" s="9">
        <f>(INDEX('Resin Fractions'!$A$24:$I$41,MATCH('Disposed Waste by Resin'!$A195,'Resin Fractions'!$A$24:$A$41,0),MATCH('Disposed Waste by Resin'!G$1,'Resin Fractions'!$A$24:$I$24,0)))*$E195</f>
        <v>586.3419591322197</v>
      </c>
      <c r="H195" s="9">
        <f>(INDEX('Resin Fractions'!$A$24:$I$41,MATCH('Disposed Waste by Resin'!$A195,'Resin Fractions'!$A$24:$A$41,0),MATCH('Disposed Waste by Resin'!H$1,'Resin Fractions'!$A$24:$I$24,0)))*$E195</f>
        <v>742.33740629068336</v>
      </c>
      <c r="I195" s="9">
        <f>(INDEX('Resin Fractions'!$A$24:$I$41,MATCH('Disposed Waste by Resin'!$A195,'Resin Fractions'!$A$24:$A$41,0),MATCH('Disposed Waste by Resin'!I$1,'Resin Fractions'!$A$24:$I$24,0)))*$E195</f>
        <v>1471.9585411883288</v>
      </c>
      <c r="J195" s="9">
        <f>(INDEX('Resin Fractions'!$A$24:$I$41,MATCH('Disposed Waste by Resin'!$A195,'Resin Fractions'!$A$24:$A$41,0),MATCH('Disposed Waste by Resin'!J$1,'Resin Fractions'!$A$24:$I$24,0)))*$E195</f>
        <v>53.108262225807302</v>
      </c>
      <c r="K195" s="9">
        <f>(INDEX('Resin Fractions'!$A$24:$I$41,MATCH('Disposed Waste by Resin'!$A195,'Resin Fractions'!$A$24:$A$41,0),MATCH('Disposed Waste by Resin'!K$1,'Resin Fractions'!$A$24:$I$24,0)))*$E195</f>
        <v>149.35595600314491</v>
      </c>
      <c r="L195" s="9">
        <f>(INDEX('Resin Fractions'!$A$24:$I$41,MATCH('Disposed Waste by Resin'!$A195,'Resin Fractions'!$A$24:$A$41,0),MATCH('Disposed Waste by Resin'!L$1,'Resin Fractions'!$A$24:$I$24,0)))*$E195</f>
        <v>243.32782744095823</v>
      </c>
      <c r="M195" s="9">
        <f>(INDEX('Resin Fractions'!$A$24:$I$41,MATCH('Disposed Waste by Resin'!$A195,'Resin Fractions'!$A$24:$A$41,0),MATCH('Disposed Waste by Resin'!M$1,'Resin Fractions'!$A$24:$I$24,0)))*$E195</f>
        <v>3538.7399435665525</v>
      </c>
    </row>
    <row r="196" spans="1:13" x14ac:dyDescent="0.2">
      <c r="A196" s="37">
        <v>2017</v>
      </c>
      <c r="B196" s="68" t="s">
        <v>223</v>
      </c>
      <c r="C196" s="68" t="s">
        <v>193</v>
      </c>
      <c r="D196" s="68">
        <v>88646</v>
      </c>
      <c r="E196" s="81">
        <v>83471.206896551725</v>
      </c>
      <c r="F196" s="9">
        <f>(INDEX('Resin Fractions'!$A$24:$I$41,MATCH('Disposed Waste by Resin'!$A196,'Resin Fractions'!$A$24:$A$41,0),MATCH('Disposed Waste by Resin'!F$1,'Resin Fractions'!$A$24:$I$24,0)))*$E196</f>
        <v>778.0282681770542</v>
      </c>
      <c r="G196" s="9">
        <f>(INDEX('Resin Fractions'!$A$24:$I$41,MATCH('Disposed Waste by Resin'!$A196,'Resin Fractions'!$A$24:$A$41,0),MATCH('Disposed Waste by Resin'!G$1,'Resin Fractions'!$A$24:$I$24,0)))*$E196</f>
        <v>1560.6398433974809</v>
      </c>
      <c r="H196" s="9">
        <f>(INDEX('Resin Fractions'!$A$24:$I$41,MATCH('Disposed Waste by Resin'!$A196,'Resin Fractions'!$A$24:$A$41,0),MATCH('Disposed Waste by Resin'!H$1,'Resin Fractions'!$A$24:$I$24,0)))*$E196</f>
        <v>1975.8458617155497</v>
      </c>
      <c r="I196" s="9">
        <f>(INDEX('Resin Fractions'!$A$24:$I$41,MATCH('Disposed Waste by Resin'!$A196,'Resin Fractions'!$A$24:$A$41,0),MATCH('Disposed Waste by Resin'!I$1,'Resin Fractions'!$A$24:$I$24,0)))*$E196</f>
        <v>3917.8453996496637</v>
      </c>
      <c r="J196" s="9">
        <f>(INDEX('Resin Fractions'!$A$24:$I$41,MATCH('Disposed Waste by Resin'!$A196,'Resin Fractions'!$A$24:$A$41,0),MATCH('Disposed Waste by Resin'!J$1,'Resin Fractions'!$A$24:$I$24,0)))*$E196</f>
        <v>141.35585685503744</v>
      </c>
      <c r="K196" s="9">
        <f>(INDEX('Resin Fractions'!$A$24:$I$41,MATCH('Disposed Waste by Resin'!$A196,'Resin Fractions'!$A$24:$A$41,0),MATCH('Disposed Waste by Resin'!K$1,'Resin Fractions'!$A$24:$I$24,0)))*$E196</f>
        <v>397.53398534227586</v>
      </c>
      <c r="L196" s="9">
        <f>(INDEX('Resin Fractions'!$A$24:$I$41,MATCH('Disposed Waste by Resin'!$A196,'Resin Fractions'!$A$24:$A$41,0),MATCH('Disposed Waste by Resin'!L$1,'Resin Fractions'!$A$24:$I$24,0)))*$E196</f>
        <v>647.65466055632157</v>
      </c>
      <c r="M196" s="9">
        <f>(INDEX('Resin Fractions'!$A$24:$I$41,MATCH('Disposed Waste by Resin'!$A196,'Resin Fractions'!$A$24:$A$41,0),MATCH('Disposed Waste by Resin'!M$1,'Resin Fractions'!$A$24:$I$24,0)))*$E196</f>
        <v>9418.9038756933842</v>
      </c>
    </row>
    <row r="197" spans="1:13" x14ac:dyDescent="0.2">
      <c r="A197" s="37">
        <v>2017</v>
      </c>
      <c r="B197" s="68" t="s">
        <v>224</v>
      </c>
      <c r="C197" s="68" t="s">
        <v>192</v>
      </c>
      <c r="D197" s="68">
        <v>273215</v>
      </c>
      <c r="E197" s="81">
        <v>243782.80399274049</v>
      </c>
      <c r="F197" s="9">
        <f>(INDEX('Resin Fractions'!$A$24:$I$41,MATCH('Disposed Waste by Resin'!$A197,'Resin Fractions'!$A$24:$A$41,0),MATCH('Disposed Waste by Resin'!F$1,'Resin Fractions'!$A$24:$I$24,0)))*$E197</f>
        <v>2272.2795063557851</v>
      </c>
      <c r="G197" s="9">
        <f>(INDEX('Resin Fractions'!$A$24:$I$41,MATCH('Disposed Waste by Resin'!$A197,'Resin Fractions'!$A$24:$A$41,0),MATCH('Disposed Waste by Resin'!G$1,'Resin Fractions'!$A$24:$I$24,0)))*$E197</f>
        <v>4557.9448433966081</v>
      </c>
      <c r="H197" s="9">
        <f>(INDEX('Resin Fractions'!$A$24:$I$41,MATCH('Disposed Waste by Resin'!$A197,'Resin Fractions'!$A$24:$A$41,0),MATCH('Disposed Waste by Resin'!H$1,'Resin Fractions'!$A$24:$I$24,0)))*$E197</f>
        <v>5770.5796086478758</v>
      </c>
      <c r="I197" s="9">
        <f>(INDEX('Resin Fractions'!$A$24:$I$41,MATCH('Disposed Waste by Resin'!$A197,'Resin Fractions'!$A$24:$A$41,0),MATCH('Disposed Waste by Resin'!I$1,'Resin Fractions'!$A$24:$I$24,0)))*$E197</f>
        <v>11442.308942775215</v>
      </c>
      <c r="J197" s="9">
        <f>(INDEX('Resin Fractions'!$A$24:$I$41,MATCH('Disposed Waste by Resin'!$A197,'Resin Fractions'!$A$24:$A$41,0),MATCH('Disposed Waste by Resin'!J$1,'Resin Fractions'!$A$24:$I$24,0)))*$E197</f>
        <v>412.83849157260784</v>
      </c>
      <c r="K197" s="9">
        <f>(INDEX('Resin Fractions'!$A$24:$I$41,MATCH('Disposed Waste by Resin'!$A197,'Resin Fractions'!$A$24:$A$41,0),MATCH('Disposed Waste by Resin'!K$1,'Resin Fractions'!$A$24:$I$24,0)))*$E197</f>
        <v>1161.0225038348226</v>
      </c>
      <c r="L197" s="9">
        <f>(INDEX('Resin Fractions'!$A$24:$I$41,MATCH('Disposed Waste by Resin'!$A197,'Resin Fractions'!$A$24:$A$41,0),MATCH('Disposed Waste by Resin'!L$1,'Resin Fractions'!$A$24:$I$24,0)))*$E197</f>
        <v>1891.5153504975749</v>
      </c>
      <c r="M197" s="9">
        <f>(INDEX('Resin Fractions'!$A$24:$I$41,MATCH('Disposed Waste by Resin'!$A197,'Resin Fractions'!$A$24:$A$41,0),MATCH('Disposed Waste by Resin'!M$1,'Resin Fractions'!$A$24:$I$24,0)))*$E197</f>
        <v>27508.489247080488</v>
      </c>
    </row>
    <row r="198" spans="1:13" x14ac:dyDescent="0.2">
      <c r="A198" s="37">
        <v>2017</v>
      </c>
      <c r="B198" s="68" t="s">
        <v>225</v>
      </c>
      <c r="C198" s="68" t="s">
        <v>191</v>
      </c>
      <c r="D198" s="68">
        <v>9562</v>
      </c>
      <c r="E198" s="81">
        <v>16.597096188747731</v>
      </c>
      <c r="F198" s="9">
        <f>(INDEX('Resin Fractions'!$A$24:$I$41,MATCH('Disposed Waste by Resin'!$A198,'Resin Fractions'!$A$24:$A$41,0),MATCH('Disposed Waste by Resin'!F$1,'Resin Fractions'!$A$24:$I$24,0)))*$E198</f>
        <v>0.15470017128784119</v>
      </c>
      <c r="G198" s="9">
        <f>(INDEX('Resin Fractions'!$A$24:$I$41,MATCH('Disposed Waste by Resin'!$A198,'Resin Fractions'!$A$24:$A$41,0),MATCH('Disposed Waste by Resin'!G$1,'Resin Fractions'!$A$24:$I$24,0)))*$E198</f>
        <v>0.31031166985474878</v>
      </c>
      <c r="H198" s="9">
        <f>(INDEX('Resin Fractions'!$A$24:$I$41,MATCH('Disposed Waste by Resin'!$A198,'Resin Fractions'!$A$24:$A$41,0),MATCH('Disposed Waste by Resin'!H$1,'Resin Fractions'!$A$24:$I$24,0)))*$E198</f>
        <v>0.39286964979042194</v>
      </c>
      <c r="I198" s="9">
        <f>(INDEX('Resin Fractions'!$A$24:$I$41,MATCH('Disposed Waste by Resin'!$A198,'Resin Fractions'!$A$24:$A$41,0),MATCH('Disposed Waste by Resin'!I$1,'Resin Fractions'!$A$24:$I$24,0)))*$E198</f>
        <v>0.77900942574384291</v>
      </c>
      <c r="J198" s="9">
        <f>(INDEX('Resin Fractions'!$A$24:$I$41,MATCH('Disposed Waste by Resin'!$A198,'Resin Fractions'!$A$24:$A$41,0),MATCH('Disposed Waste by Resin'!J$1,'Resin Fractions'!$A$24:$I$24,0)))*$E198</f>
        <v>2.8106659053983695E-2</v>
      </c>
      <c r="K198" s="9">
        <f>(INDEX('Resin Fractions'!$A$24:$I$41,MATCH('Disposed Waste by Resin'!$A198,'Resin Fractions'!$A$24:$A$41,0),MATCH('Disposed Waste by Resin'!K$1,'Resin Fractions'!$A$24:$I$24,0)))*$E198</f>
        <v>7.9044140348886557E-2</v>
      </c>
      <c r="L198" s="9">
        <f>(INDEX('Resin Fractions'!$A$24:$I$41,MATCH('Disposed Waste by Resin'!$A198,'Resin Fractions'!$A$24:$A$41,0),MATCH('Disposed Waste by Resin'!L$1,'Resin Fractions'!$A$24:$I$24,0)))*$E198</f>
        <v>0.12877718075486566</v>
      </c>
      <c r="M198" s="9">
        <f>(INDEX('Resin Fractions'!$A$24:$I$41,MATCH('Disposed Waste by Resin'!$A198,'Resin Fractions'!$A$24:$A$41,0),MATCH('Disposed Waste by Resin'!M$1,'Resin Fractions'!$A$24:$I$24,0)))*$E198</f>
        <v>1.8728188968345907</v>
      </c>
    </row>
    <row r="199" spans="1:13" x14ac:dyDescent="0.2">
      <c r="A199" s="37">
        <v>2017</v>
      </c>
      <c r="B199" s="68" t="s">
        <v>226</v>
      </c>
      <c r="C199" s="68" t="s">
        <v>191</v>
      </c>
      <c r="D199" s="68">
        <v>13594</v>
      </c>
      <c r="E199" s="81">
        <v>21610.390199637019</v>
      </c>
      <c r="F199" s="9">
        <f>(INDEX('Resin Fractions'!$A$24:$I$41,MATCH('Disposed Waste by Resin'!$A199,'Resin Fractions'!$A$24:$A$41,0),MATCH('Disposed Waste by Resin'!F$1,'Resin Fractions'!$A$24:$I$24,0)))*$E199</f>
        <v>201.42867327282596</v>
      </c>
      <c r="G199" s="9">
        <f>(INDEX('Resin Fractions'!$A$24:$I$41,MATCH('Disposed Waste by Resin'!$A199,'Resin Fractions'!$A$24:$A$41,0),MATCH('Disposed Waste by Resin'!G$1,'Resin Fractions'!$A$24:$I$24,0)))*$E199</f>
        <v>404.0439479773861</v>
      </c>
      <c r="H199" s="9">
        <f>(INDEX('Resin Fractions'!$A$24:$I$41,MATCH('Disposed Waste by Resin'!$A199,'Resin Fractions'!$A$24:$A$41,0),MATCH('Disposed Waste by Resin'!H$1,'Resin Fractions'!$A$24:$I$24,0)))*$E199</f>
        <v>511.53926765344283</v>
      </c>
      <c r="I199" s="9">
        <f>(INDEX('Resin Fractions'!$A$24:$I$41,MATCH('Disposed Waste by Resin'!$A199,'Resin Fractions'!$A$24:$A$41,0),MATCH('Disposed Waste by Resin'!I$1,'Resin Fractions'!$A$24:$I$24,0)))*$E199</f>
        <v>1014.3158458606126</v>
      </c>
      <c r="J199" s="9">
        <f>(INDEX('Resin Fractions'!$A$24:$I$41,MATCH('Disposed Waste by Resin'!$A199,'Resin Fractions'!$A$24:$A$41,0),MATCH('Disposed Waste by Resin'!J$1,'Resin Fractions'!$A$24:$I$24,0)))*$E199</f>
        <v>36.596514381626719</v>
      </c>
      <c r="K199" s="9">
        <f>(INDEX('Resin Fractions'!$A$24:$I$41,MATCH('Disposed Waste by Resin'!$A199,'Resin Fractions'!$A$24:$A$41,0),MATCH('Disposed Waste by Resin'!K$1,'Resin Fractions'!$A$24:$I$24,0)))*$E199</f>
        <v>102.92009496772067</v>
      </c>
      <c r="L199" s="9">
        <f>(INDEX('Resin Fractions'!$A$24:$I$41,MATCH('Disposed Waste by Resin'!$A199,'Resin Fractions'!$A$24:$A$41,0),MATCH('Disposed Waste by Resin'!L$1,'Resin Fractions'!$A$24:$I$24,0)))*$E199</f>
        <v>167.67542305433903</v>
      </c>
      <c r="M199" s="9">
        <f>(INDEX('Resin Fractions'!$A$24:$I$41,MATCH('Disposed Waste by Resin'!$A199,'Resin Fractions'!$A$24:$A$41,0),MATCH('Disposed Waste by Resin'!M$1,'Resin Fractions'!$A$24:$I$24,0)))*$E199</f>
        <v>2438.5197671679539</v>
      </c>
    </row>
    <row r="200" spans="1:13" x14ac:dyDescent="0.2">
      <c r="A200" s="37">
        <v>2017</v>
      </c>
      <c r="B200" s="68" t="s">
        <v>227</v>
      </c>
      <c r="C200" s="68" t="s">
        <v>193</v>
      </c>
      <c r="D200" s="68">
        <v>438358</v>
      </c>
      <c r="E200" s="81">
        <v>403943.52994555351</v>
      </c>
      <c r="F200" s="9">
        <f>(INDEX('Resin Fractions'!$A$24:$I$41,MATCH('Disposed Waste by Resin'!$A200,'Resin Fractions'!$A$24:$A$41,0),MATCH('Disposed Waste by Resin'!F$1,'Resin Fractions'!$A$24:$I$24,0)))*$E200</f>
        <v>3765.1244869905941</v>
      </c>
      <c r="G200" s="9">
        <f>(INDEX('Resin Fractions'!$A$24:$I$41,MATCH('Disposed Waste by Resin'!$A200,'Resin Fractions'!$A$24:$A$41,0),MATCH('Disposed Waste by Resin'!G$1,'Resin Fractions'!$A$24:$I$24,0)))*$E200</f>
        <v>7552.4290441486019</v>
      </c>
      <c r="H200" s="9">
        <f>(INDEX('Resin Fractions'!$A$24:$I$41,MATCH('Disposed Waste by Resin'!$A200,'Resin Fractions'!$A$24:$A$41,0),MATCH('Disposed Waste by Resin'!H$1,'Resin Fractions'!$A$24:$I$24,0)))*$E200</f>
        <v>9561.742086691509</v>
      </c>
      <c r="I200" s="9">
        <f>(INDEX('Resin Fractions'!$A$24:$I$41,MATCH('Disposed Waste by Resin'!$A200,'Resin Fractions'!$A$24:$A$41,0),MATCH('Disposed Waste by Resin'!I$1,'Resin Fractions'!$A$24:$I$24,0)))*$E200</f>
        <v>18959.691124111578</v>
      </c>
      <c r="J200" s="9">
        <f>(INDEX('Resin Fractions'!$A$24:$I$41,MATCH('Disposed Waste by Resin'!$A200,'Resin Fractions'!$A$24:$A$41,0),MATCH('Disposed Waste by Resin'!J$1,'Resin Fractions'!$A$24:$I$24,0)))*$E200</f>
        <v>684.06563076615873</v>
      </c>
      <c r="K200" s="9">
        <f>(INDEX('Resin Fractions'!$A$24:$I$41,MATCH('Disposed Waste by Resin'!$A200,'Resin Fractions'!$A$24:$A$41,0),MATCH('Disposed Waste by Resin'!K$1,'Resin Fractions'!$A$24:$I$24,0)))*$E200</f>
        <v>1923.792494236915</v>
      </c>
      <c r="L200" s="9">
        <f>(INDEX('Resin Fractions'!$A$24:$I$41,MATCH('Disposed Waste by Resin'!$A200,'Resin Fractions'!$A$24:$A$41,0),MATCH('Disposed Waste by Resin'!L$1,'Resin Fractions'!$A$24:$I$24,0)))*$E200</f>
        <v>3134.2054284064434</v>
      </c>
      <c r="M200" s="9">
        <f>(INDEX('Resin Fractions'!$A$24:$I$41,MATCH('Disposed Waste by Resin'!$A200,'Resin Fractions'!$A$24:$A$41,0),MATCH('Disposed Waste by Resin'!M$1,'Resin Fractions'!$A$24:$I$24,0)))*$E200</f>
        <v>45581.050295351801</v>
      </c>
    </row>
    <row r="201" spans="1:13" x14ac:dyDescent="0.2">
      <c r="A201" s="37">
        <v>2017</v>
      </c>
      <c r="B201" s="68" t="s">
        <v>228</v>
      </c>
      <c r="C201" s="68" t="s">
        <v>190</v>
      </c>
      <c r="D201" s="68">
        <v>141320</v>
      </c>
      <c r="E201" s="81">
        <v>170843.97459165149</v>
      </c>
      <c r="F201" s="9">
        <f>(INDEX('Resin Fractions'!$A$24:$I$41,MATCH('Disposed Waste by Resin'!$A201,'Resin Fractions'!$A$24:$A$41,0),MATCH('Disposed Waste by Resin'!F$1,'Resin Fractions'!$A$24:$I$24,0)))*$E201</f>
        <v>1592.4226643177767</v>
      </c>
      <c r="G201" s="9">
        <f>(INDEX('Resin Fractions'!$A$24:$I$41,MATCH('Disposed Waste by Resin'!$A201,'Resin Fractions'!$A$24:$A$41,0),MATCH('Disposed Waste by Resin'!G$1,'Resin Fractions'!$A$24:$I$24,0)))*$E201</f>
        <v>3194.2261728952285</v>
      </c>
      <c r="H201" s="9">
        <f>(INDEX('Resin Fractions'!$A$24:$I$41,MATCH('Disposed Waste by Resin'!$A201,'Resin Fractions'!$A$24:$A$41,0),MATCH('Disposed Waste by Resin'!H$1,'Resin Fractions'!$A$24:$I$24,0)))*$E201</f>
        <v>4044.0455187655389</v>
      </c>
      <c r="I201" s="9">
        <f>(INDEX('Resin Fractions'!$A$24:$I$41,MATCH('Disposed Waste by Resin'!$A201,'Resin Fractions'!$A$24:$A$41,0),MATCH('Disposed Waste by Resin'!I$1,'Resin Fractions'!$A$24:$I$24,0)))*$E201</f>
        <v>8018.8163655198914</v>
      </c>
      <c r="J201" s="9">
        <f>(INDEX('Resin Fractions'!$A$24:$I$41,MATCH('Disposed Waste by Resin'!$A201,'Resin Fractions'!$A$24:$A$41,0),MATCH('Disposed Waste by Resin'!J$1,'Resin Fractions'!$A$24:$I$24,0)))*$E201</f>
        <v>289.31888389792522</v>
      </c>
      <c r="K201" s="9">
        <f>(INDEX('Resin Fractions'!$A$24:$I$41,MATCH('Disposed Waste by Resin'!$A201,'Resin Fractions'!$A$24:$A$41,0),MATCH('Disposed Waste by Resin'!K$1,'Resin Fractions'!$A$24:$I$24,0)))*$E201</f>
        <v>813.64926441406726</v>
      </c>
      <c r="L201" s="9">
        <f>(INDEX('Resin Fractions'!$A$24:$I$41,MATCH('Disposed Waste by Resin'!$A201,'Resin Fractions'!$A$24:$A$41,0),MATCH('Disposed Waste by Resin'!L$1,'Resin Fractions'!$A$24:$I$24,0)))*$E201</f>
        <v>1325.5816045571021</v>
      </c>
      <c r="M201" s="9">
        <f>(INDEX('Resin Fractions'!$A$24:$I$41,MATCH('Disposed Waste by Resin'!$A201,'Resin Fractions'!$A$24:$A$41,0),MATCH('Disposed Waste by Resin'!M$1,'Resin Fractions'!$A$24:$I$24,0)))*$E201</f>
        <v>19278.060474367529</v>
      </c>
    </row>
    <row r="202" spans="1:13" x14ac:dyDescent="0.2">
      <c r="A202" s="37">
        <v>2017</v>
      </c>
      <c r="B202" s="68" t="s">
        <v>229</v>
      </c>
      <c r="C202" s="68" t="s">
        <v>191</v>
      </c>
      <c r="D202" s="68">
        <v>97894</v>
      </c>
      <c r="E202" s="81">
        <v>18023.030852994551</v>
      </c>
      <c r="F202" s="9">
        <f>(INDEX('Resin Fractions'!$A$24:$I$41,MATCH('Disposed Waste by Resin'!$A202,'Resin Fractions'!$A$24:$A$41,0),MATCH('Disposed Waste by Resin'!F$1,'Resin Fractions'!$A$24:$I$24,0)))*$E202</f>
        <v>167.99119125275575</v>
      </c>
      <c r="G202" s="9">
        <f>(INDEX('Resin Fractions'!$A$24:$I$41,MATCH('Disposed Waste by Resin'!$A202,'Resin Fractions'!$A$24:$A$41,0),MATCH('Disposed Waste by Resin'!G$1,'Resin Fractions'!$A$24:$I$24,0)))*$E202</f>
        <v>336.9720062011869</v>
      </c>
      <c r="H202" s="9">
        <f>(INDEX('Resin Fractions'!$A$24:$I$41,MATCH('Disposed Waste by Resin'!$A202,'Resin Fractions'!$A$24:$A$41,0),MATCH('Disposed Waste by Resin'!H$1,'Resin Fractions'!$A$24:$I$24,0)))*$E202</f>
        <v>426.62293083403432</v>
      </c>
      <c r="I202" s="9">
        <f>(INDEX('Resin Fractions'!$A$24:$I$41,MATCH('Disposed Waste by Resin'!$A202,'Resin Fractions'!$A$24:$A$41,0),MATCH('Disposed Waste by Resin'!I$1,'Resin Fractions'!$A$24:$I$24,0)))*$E202</f>
        <v>845.93779268891433</v>
      </c>
      <c r="J202" s="9">
        <f>(INDEX('Resin Fractions'!$A$24:$I$41,MATCH('Disposed Waste by Resin'!$A202,'Resin Fractions'!$A$24:$A$41,0),MATCH('Disposed Waste by Resin'!J$1,'Resin Fractions'!$A$24:$I$24,0)))*$E202</f>
        <v>30.521434445139999</v>
      </c>
      <c r="K202" s="9">
        <f>(INDEX('Resin Fractions'!$A$24:$I$41,MATCH('Disposed Waste by Resin'!$A202,'Resin Fractions'!$A$24:$A$41,0),MATCH('Disposed Waste by Resin'!K$1,'Resin Fractions'!$A$24:$I$24,0)))*$E202</f>
        <v>85.835194545793783</v>
      </c>
      <c r="L202" s="9">
        <f>(INDEX('Resin Fractions'!$A$24:$I$41,MATCH('Disposed Waste by Resin'!$A202,'Resin Fractions'!$A$24:$A$41,0),MATCH('Disposed Waste by Resin'!L$1,'Resin Fractions'!$A$24:$I$24,0)))*$E202</f>
        <v>139.84103457086238</v>
      </c>
      <c r="M202" s="9">
        <f>(INDEX('Resin Fractions'!$A$24:$I$41,MATCH('Disposed Waste by Resin'!$A202,'Resin Fractions'!$A$24:$A$41,0),MATCH('Disposed Waste by Resin'!M$1,'Resin Fractions'!$A$24:$I$24,0)))*$E202</f>
        <v>2033.7215845386875</v>
      </c>
    </row>
    <row r="203" spans="1:13" x14ac:dyDescent="0.2">
      <c r="A203" s="37">
        <v>2017</v>
      </c>
      <c r="B203" s="68" t="s">
        <v>230</v>
      </c>
      <c r="C203" s="68" t="s">
        <v>194</v>
      </c>
      <c r="D203" s="68">
        <v>3180125</v>
      </c>
      <c r="E203" s="81">
        <v>2960219.7096188748</v>
      </c>
      <c r="F203" s="9">
        <f>(INDEX('Resin Fractions'!$A$24:$I$41,MATCH('Disposed Waste by Resin'!$A203,'Resin Fractions'!$A$24:$A$41,0),MATCH('Disposed Waste by Resin'!F$1,'Resin Fractions'!$A$24:$I$24,0)))*$E203</f>
        <v>27591.96493891237</v>
      </c>
      <c r="G203" s="9">
        <f>(INDEX('Resin Fractions'!$A$24:$I$41,MATCH('Disposed Waste by Resin'!$A203,'Resin Fractions'!$A$24:$A$41,0),MATCH('Disposed Waste by Resin'!G$1,'Resin Fractions'!$A$24:$I$24,0)))*$E203</f>
        <v>55346.472104653221</v>
      </c>
      <c r="H203" s="9">
        <f>(INDEX('Resin Fractions'!$A$24:$I$41,MATCH('Disposed Waste by Resin'!$A203,'Resin Fractions'!$A$24:$A$41,0),MATCH('Disposed Waste by Resin'!H$1,'Resin Fractions'!$A$24:$I$24,0)))*$E203</f>
        <v>70071.322561179899</v>
      </c>
      <c r="I203" s="9">
        <f>(INDEX('Resin Fractions'!$A$24:$I$41,MATCH('Disposed Waste by Resin'!$A203,'Resin Fractions'!$A$24:$A$41,0),MATCH('Disposed Waste by Resin'!I$1,'Resin Fractions'!$A$24:$I$24,0)))*$E203</f>
        <v>138942.32038187628</v>
      </c>
      <c r="J203" s="9">
        <f>(INDEX('Resin Fractions'!$A$24:$I$41,MATCH('Disposed Waste by Resin'!$A203,'Resin Fractions'!$A$24:$A$41,0),MATCH('Disposed Waste by Resin'!J$1,'Resin Fractions'!$A$24:$I$24,0)))*$E203</f>
        <v>5013.0387362307629</v>
      </c>
      <c r="K203" s="9">
        <f>(INDEX('Resin Fractions'!$A$24:$I$41,MATCH('Disposed Waste by Resin'!$A203,'Resin Fractions'!$A$24:$A$41,0),MATCH('Disposed Waste by Resin'!K$1,'Resin Fractions'!$A$24:$I$24,0)))*$E203</f>
        <v>14098.130150579625</v>
      </c>
      <c r="L203" s="9">
        <f>(INDEX('Resin Fractions'!$A$24:$I$41,MATCH('Disposed Waste by Resin'!$A203,'Resin Fractions'!$A$24:$A$41,0),MATCH('Disposed Waste by Resin'!L$1,'Resin Fractions'!$A$24:$I$24,0)))*$E203</f>
        <v>22968.400272220653</v>
      </c>
      <c r="M203" s="9">
        <f>(INDEX('Resin Fractions'!$A$24:$I$41,MATCH('Disposed Waste by Resin'!$A203,'Resin Fractions'!$A$24:$A$41,0),MATCH('Disposed Waste by Resin'!M$1,'Resin Fractions'!$A$24:$I$24,0)))*$E203</f>
        <v>334031.64914565283</v>
      </c>
    </row>
    <row r="204" spans="1:13" x14ac:dyDescent="0.2">
      <c r="A204" s="37">
        <v>2017</v>
      </c>
      <c r="B204" s="68" t="s">
        <v>231</v>
      </c>
      <c r="C204" s="68" t="s">
        <v>192</v>
      </c>
      <c r="D204" s="68">
        <v>383258</v>
      </c>
      <c r="E204" s="81">
        <v>264162.12341197819</v>
      </c>
      <c r="F204" s="9">
        <f>(INDEX('Resin Fractions'!$A$24:$I$41,MATCH('Disposed Waste by Resin'!$A204,'Resin Fractions'!$A$24:$A$41,0),MATCH('Disposed Waste by Resin'!F$1,'Resin Fractions'!$A$24:$I$24,0)))*$E204</f>
        <v>2462.2334699306371</v>
      </c>
      <c r="G204" s="9">
        <f>(INDEX('Resin Fractions'!$A$24:$I$41,MATCH('Disposed Waste by Resin'!$A204,'Resin Fractions'!$A$24:$A$41,0),MATCH('Disposed Waste by Resin'!G$1,'Resin Fractions'!$A$24:$I$24,0)))*$E204</f>
        <v>4938.9717753110217</v>
      </c>
      <c r="H204" s="9">
        <f>(INDEX('Resin Fractions'!$A$24:$I$41,MATCH('Disposed Waste by Resin'!$A204,'Resin Fractions'!$A$24:$A$41,0),MATCH('Disposed Waste by Resin'!H$1,'Resin Fractions'!$A$24:$I$24,0)))*$E204</f>
        <v>6252.9782157386226</v>
      </c>
      <c r="I204" s="9">
        <f>(INDEX('Resin Fractions'!$A$24:$I$41,MATCH('Disposed Waste by Resin'!$A204,'Resin Fractions'!$A$24:$A$41,0),MATCH('Disposed Waste by Resin'!I$1,'Resin Fractions'!$A$24:$I$24,0)))*$E204</f>
        <v>12398.842648267257</v>
      </c>
      <c r="J204" s="9">
        <f>(INDEX('Resin Fractions'!$A$24:$I$41,MATCH('Disposed Waste by Resin'!$A204,'Resin Fractions'!$A$24:$A$41,0),MATCH('Disposed Waste by Resin'!J$1,'Resin Fractions'!$A$24:$I$24,0)))*$E204</f>
        <v>447.35022640590228</v>
      </c>
      <c r="K204" s="9">
        <f>(INDEX('Resin Fractions'!$A$24:$I$41,MATCH('Disposed Waste by Resin'!$A204,'Resin Fractions'!$A$24:$A$41,0),MATCH('Disposed Waste by Resin'!K$1,'Resin Fractions'!$A$24:$I$24,0)))*$E204</f>
        <v>1258.07958936772</v>
      </c>
      <c r="L204" s="9">
        <f>(INDEX('Resin Fractions'!$A$24:$I$41,MATCH('Disposed Waste by Resin'!$A204,'Resin Fractions'!$A$24:$A$41,0),MATCH('Disposed Waste by Resin'!L$1,'Resin Fractions'!$A$24:$I$24,0)))*$E204</f>
        <v>2049.6388722670977</v>
      </c>
      <c r="M204" s="9">
        <f>(INDEX('Resin Fractions'!$A$24:$I$41,MATCH('Disposed Waste by Resin'!$A204,'Resin Fractions'!$A$24:$A$41,0),MATCH('Disposed Waste by Resin'!M$1,'Resin Fractions'!$A$24:$I$24,0)))*$E204</f>
        <v>29808.094797288257</v>
      </c>
    </row>
    <row r="205" spans="1:13" x14ac:dyDescent="0.2">
      <c r="A205" s="37">
        <v>2017</v>
      </c>
      <c r="B205" s="68" t="s">
        <v>232</v>
      </c>
      <c r="C205" s="68" t="s">
        <v>191</v>
      </c>
      <c r="D205" s="68">
        <v>18309</v>
      </c>
      <c r="E205" s="81">
        <v>239.16515426497281</v>
      </c>
      <c r="F205" s="9">
        <f>(INDEX('Resin Fractions'!$A$24:$I$41,MATCH('Disposed Waste by Resin'!$A205,'Resin Fractions'!$A$24:$A$41,0),MATCH('Disposed Waste by Resin'!F$1,'Resin Fractions'!$A$24:$I$24,0)))*$E205</f>
        <v>2.2292387722593459</v>
      </c>
      <c r="G205" s="9">
        <f>(INDEX('Resin Fractions'!$A$24:$I$41,MATCH('Disposed Waste by Resin'!$A205,'Resin Fractions'!$A$24:$A$41,0),MATCH('Disposed Waste by Resin'!G$1,'Resin Fractions'!$A$24:$I$24,0)))*$E205</f>
        <v>4.4716098254192236</v>
      </c>
      <c r="H205" s="9">
        <f>(INDEX('Resin Fractions'!$A$24:$I$41,MATCH('Disposed Waste by Resin'!$A205,'Resin Fractions'!$A$24:$A$41,0),MATCH('Disposed Waste by Resin'!H$1,'Resin Fractions'!$A$24:$I$24,0)))*$E205</f>
        <v>5.6612752815070326</v>
      </c>
      <c r="I205" s="9">
        <f>(INDEX('Resin Fractions'!$A$24:$I$41,MATCH('Disposed Waste by Resin'!$A205,'Resin Fractions'!$A$24:$A$41,0),MATCH('Disposed Waste by Resin'!I$1,'Resin Fractions'!$A$24:$I$24,0)))*$E205</f>
        <v>11.225572676273771</v>
      </c>
      <c r="J205" s="9">
        <f>(INDEX('Resin Fractions'!$A$24:$I$41,MATCH('Disposed Waste by Resin'!$A205,'Resin Fractions'!$A$24:$A$41,0),MATCH('Disposed Waste by Resin'!J$1,'Resin Fractions'!$A$24:$I$24,0)))*$E205</f>
        <v>0.40501864736292753</v>
      </c>
      <c r="K205" s="9">
        <f>(INDEX('Resin Fractions'!$A$24:$I$41,MATCH('Disposed Waste by Resin'!$A205,'Resin Fractions'!$A$24:$A$41,0),MATCH('Disposed Waste by Resin'!K$1,'Resin Fractions'!$A$24:$I$24,0)))*$E205</f>
        <v>1.1390308163123317</v>
      </c>
      <c r="L205" s="9">
        <f>(INDEX('Resin Fractions'!$A$24:$I$41,MATCH('Disposed Waste by Resin'!$A205,'Resin Fractions'!$A$24:$A$41,0),MATCH('Disposed Waste by Resin'!L$1,'Resin Fractions'!$A$24:$I$24,0)))*$E205</f>
        <v>1.8556869196146746</v>
      </c>
      <c r="M205" s="9">
        <f>(INDEX('Resin Fractions'!$A$24:$I$41,MATCH('Disposed Waste by Resin'!$A205,'Resin Fractions'!$A$24:$A$41,0),MATCH('Disposed Waste by Resin'!M$1,'Resin Fractions'!$A$24:$I$24,0)))*$E205</f>
        <v>26.987432938749308</v>
      </c>
    </row>
    <row r="206" spans="1:13" x14ac:dyDescent="0.2">
      <c r="A206" s="37">
        <v>2017</v>
      </c>
      <c r="B206" s="68" t="s">
        <v>233</v>
      </c>
      <c r="C206" s="68" t="s">
        <v>194</v>
      </c>
      <c r="D206" s="68">
        <v>2374555</v>
      </c>
      <c r="E206" s="81">
        <v>2107668.738656987</v>
      </c>
      <c r="F206" s="9">
        <f>(INDEX('Resin Fractions'!$A$24:$I$41,MATCH('Disposed Waste by Resin'!$A206,'Resin Fractions'!$A$24:$A$41,0),MATCH('Disposed Waste by Resin'!F$1,'Resin Fractions'!$A$24:$I$24,0)))*$E206</f>
        <v>19645.407315848392</v>
      </c>
      <c r="G206" s="9">
        <f>(INDEX('Resin Fractions'!$A$24:$I$41,MATCH('Disposed Waste by Resin'!$A206,'Resin Fractions'!$A$24:$A$41,0),MATCH('Disposed Waste by Resin'!G$1,'Resin Fractions'!$A$24:$I$24,0)))*$E206</f>
        <v>39406.544274697568</v>
      </c>
      <c r="H206" s="9">
        <f>(INDEX('Resin Fractions'!$A$24:$I$41,MATCH('Disposed Waste by Resin'!$A206,'Resin Fractions'!$A$24:$A$41,0),MATCH('Disposed Waste by Resin'!H$1,'Resin Fractions'!$A$24:$I$24,0)))*$E206</f>
        <v>49890.599524980353</v>
      </c>
      <c r="I206" s="9">
        <f>(INDEX('Resin Fractions'!$A$24:$I$41,MATCH('Disposed Waste by Resin'!$A206,'Resin Fractions'!$A$24:$A$41,0),MATCH('Disposed Waste by Resin'!I$1,'Resin Fractions'!$A$24:$I$24,0)))*$E206</f>
        <v>98926.570954778072</v>
      </c>
      <c r="J206" s="9">
        <f>(INDEX('Resin Fractions'!$A$24:$I$41,MATCH('Disposed Waste by Resin'!$A206,'Resin Fractions'!$A$24:$A$41,0),MATCH('Disposed Waste by Resin'!J$1,'Resin Fractions'!$A$24:$I$24,0)))*$E206</f>
        <v>3569.2705496479675</v>
      </c>
      <c r="K206" s="9">
        <f>(INDEX('Resin Fractions'!$A$24:$I$41,MATCH('Disposed Waste by Resin'!$A206,'Resin Fractions'!$A$24:$A$41,0),MATCH('Disposed Waste by Resin'!K$1,'Resin Fractions'!$A$24:$I$24,0)))*$E206</f>
        <v>10037.83202150217</v>
      </c>
      <c r="L206" s="9">
        <f>(INDEX('Resin Fractions'!$A$24:$I$41,MATCH('Disposed Waste by Resin'!$A206,'Resin Fractions'!$A$24:$A$41,0),MATCH('Disposed Waste by Resin'!L$1,'Resin Fractions'!$A$24:$I$24,0)))*$E206</f>
        <v>16353.441291340097</v>
      </c>
      <c r="M206" s="9">
        <f>(INDEX('Resin Fractions'!$A$24:$I$41,MATCH('Disposed Waste by Resin'!$A206,'Resin Fractions'!$A$24:$A$41,0),MATCH('Disposed Waste by Resin'!M$1,'Resin Fractions'!$A$24:$I$24,0)))*$E206</f>
        <v>237829.66593279463</v>
      </c>
    </row>
    <row r="207" spans="1:13" x14ac:dyDescent="0.2">
      <c r="A207" s="37">
        <v>2017</v>
      </c>
      <c r="B207" s="68" t="s">
        <v>234</v>
      </c>
      <c r="C207" s="68" t="s">
        <v>192</v>
      </c>
      <c r="D207" s="68">
        <v>1511390</v>
      </c>
      <c r="E207" s="81">
        <v>1233994.3375680579</v>
      </c>
      <c r="F207" s="9">
        <f>(INDEX('Resin Fractions'!$A$24:$I$41,MATCH('Disposed Waste by Resin'!$A207,'Resin Fractions'!$A$24:$A$41,0),MATCH('Disposed Waste by Resin'!F$1,'Resin Fractions'!$A$24:$I$24,0)))*$E207</f>
        <v>11501.959934378632</v>
      </c>
      <c r="G207" s="9">
        <f>(INDEX('Resin Fractions'!$A$24:$I$41,MATCH('Disposed Waste by Resin'!$A207,'Resin Fractions'!$A$24:$A$41,0),MATCH('Disposed Waste by Resin'!G$1,'Resin Fractions'!$A$24:$I$24,0)))*$E207</f>
        <v>23071.677064910749</v>
      </c>
      <c r="H207" s="9">
        <f>(INDEX('Resin Fractions'!$A$24:$I$41,MATCH('Disposed Waste by Resin'!$A207,'Resin Fractions'!$A$24:$A$41,0),MATCH('Disposed Waste by Resin'!H$1,'Resin Fractions'!$A$24:$I$24,0)))*$E207</f>
        <v>29209.864046724262</v>
      </c>
      <c r="I207" s="9">
        <f>(INDEX('Resin Fractions'!$A$24:$I$41,MATCH('Disposed Waste by Resin'!$A207,'Resin Fractions'!$A$24:$A$41,0),MATCH('Disposed Waste by Resin'!I$1,'Resin Fractions'!$A$24:$I$24,0)))*$E207</f>
        <v>57919.361877999538</v>
      </c>
      <c r="J207" s="9">
        <f>(INDEX('Resin Fractions'!$A$24:$I$41,MATCH('Disposed Waste by Resin'!$A207,'Resin Fractions'!$A$24:$A$41,0),MATCH('Disposed Waste by Resin'!J$1,'Resin Fractions'!$A$24:$I$24,0)))*$E207</f>
        <v>2089.7305002116018</v>
      </c>
      <c r="K207" s="9">
        <f>(INDEX('Resin Fractions'!$A$24:$I$41,MATCH('Disposed Waste by Resin'!$A207,'Resin Fractions'!$A$24:$A$41,0),MATCH('Disposed Waste by Resin'!K$1,'Resin Fractions'!$A$24:$I$24,0)))*$E207</f>
        <v>5876.932958585232</v>
      </c>
      <c r="L207" s="9">
        <f>(INDEX('Resin Fractions'!$A$24:$I$41,MATCH('Disposed Waste by Resin'!$A207,'Resin Fractions'!$A$24:$A$41,0),MATCH('Disposed Waste by Resin'!L$1,'Resin Fractions'!$A$24:$I$24,0)))*$E207</f>
        <v>9574.585219745748</v>
      </c>
      <c r="M207" s="9">
        <f>(INDEX('Resin Fractions'!$A$24:$I$41,MATCH('Disposed Waste by Resin'!$A207,'Resin Fractions'!$A$24:$A$41,0),MATCH('Disposed Waste by Resin'!M$1,'Resin Fractions'!$A$24:$I$24,0)))*$E207</f>
        <v>139244.11160255576</v>
      </c>
    </row>
    <row r="208" spans="1:13" x14ac:dyDescent="0.2">
      <c r="A208" s="37">
        <v>2017</v>
      </c>
      <c r="B208" s="68" t="s">
        <v>235</v>
      </c>
      <c r="C208" s="68" t="s">
        <v>193</v>
      </c>
      <c r="D208" s="68">
        <v>59498</v>
      </c>
      <c r="E208" s="81">
        <v>72823.557168784027</v>
      </c>
      <c r="F208" s="9">
        <f>(INDEX('Resin Fractions'!$A$24:$I$41,MATCH('Disposed Waste by Resin'!$A208,'Resin Fractions'!$A$24:$A$41,0),MATCH('Disposed Waste by Resin'!F$1,'Resin Fractions'!$A$24:$I$24,0)))*$E208</f>
        <v>678.78239902222344</v>
      </c>
      <c r="G208" s="9">
        <f>(INDEX('Resin Fractions'!$A$24:$I$41,MATCH('Disposed Waste by Resin'!$A208,'Resin Fractions'!$A$24:$A$41,0),MATCH('Disposed Waste by Resin'!G$1,'Resin Fractions'!$A$24:$I$24,0)))*$E208</f>
        <v>1361.563455005389</v>
      </c>
      <c r="H208" s="9">
        <f>(INDEX('Resin Fractions'!$A$24:$I$41,MATCH('Disposed Waste by Resin'!$A208,'Resin Fractions'!$A$24:$A$41,0),MATCH('Disposed Waste by Resin'!H$1,'Resin Fractions'!$A$24:$I$24,0)))*$E208</f>
        <v>1723.8054823583943</v>
      </c>
      <c r="I208" s="9">
        <f>(INDEX('Resin Fractions'!$A$24:$I$41,MATCH('Disposed Waste by Resin'!$A208,'Resin Fractions'!$A$24:$A$41,0),MATCH('Disposed Waste by Resin'!I$1,'Resin Fractions'!$A$24:$I$24,0)))*$E208</f>
        <v>3418.0821033705606</v>
      </c>
      <c r="J208" s="9">
        <f>(INDEX('Resin Fractions'!$A$24:$I$41,MATCH('Disposed Waste by Resin'!$A208,'Resin Fractions'!$A$24:$A$41,0),MATCH('Disposed Waste by Resin'!J$1,'Resin Fractions'!$A$24:$I$24,0)))*$E208</f>
        <v>123.32439778405225</v>
      </c>
      <c r="K208" s="9">
        <f>(INDEX('Resin Fractions'!$A$24:$I$41,MATCH('Disposed Waste by Resin'!$A208,'Resin Fractions'!$A$24:$A$41,0),MATCH('Disposed Waste by Resin'!K$1,'Resin Fractions'!$A$24:$I$24,0)))*$E208</f>
        <v>346.82425215183656</v>
      </c>
      <c r="L208" s="9">
        <f>(INDEX('Resin Fractions'!$A$24:$I$41,MATCH('Disposed Waste by Resin'!$A208,'Resin Fractions'!$A$24:$A$41,0),MATCH('Disposed Waste by Resin'!L$1,'Resin Fractions'!$A$24:$I$24,0)))*$E208</f>
        <v>565.03934652706107</v>
      </c>
      <c r="M208" s="9">
        <f>(INDEX('Resin Fractions'!$A$24:$I$41,MATCH('Disposed Waste by Resin'!$A208,'Resin Fractions'!$A$24:$A$41,0),MATCH('Disposed Waste by Resin'!M$1,'Resin Fractions'!$A$24:$I$24,0)))*$E208</f>
        <v>8217.421436219518</v>
      </c>
    </row>
    <row r="209" spans="1:13" x14ac:dyDescent="0.2">
      <c r="A209" s="37">
        <v>2017</v>
      </c>
      <c r="B209" s="68" t="s">
        <v>236</v>
      </c>
      <c r="C209" s="68" t="s">
        <v>194</v>
      </c>
      <c r="D209" s="68">
        <v>2139520</v>
      </c>
      <c r="E209" s="81">
        <v>1679179.818511796</v>
      </c>
      <c r="F209" s="9">
        <f>(INDEX('Resin Fractions'!$A$24:$I$41,MATCH('Disposed Waste by Resin'!$A209,'Resin Fractions'!$A$24:$A$41,0),MATCH('Disposed Waste by Resin'!F$1,'Resin Fractions'!$A$24:$I$24,0)))*$E209</f>
        <v>15651.497261489381</v>
      </c>
      <c r="G209" s="9">
        <f>(INDEX('Resin Fractions'!$A$24:$I$41,MATCH('Disposed Waste by Resin'!$A209,'Resin Fractions'!$A$24:$A$41,0),MATCH('Disposed Waste by Resin'!G$1,'Resin Fractions'!$A$24:$I$24,0)))*$E209</f>
        <v>31395.196336938541</v>
      </c>
      <c r="H209" s="9">
        <f>(INDEX('Resin Fractions'!$A$24:$I$41,MATCH('Disposed Waste by Resin'!$A209,'Resin Fractions'!$A$24:$A$41,0),MATCH('Disposed Waste by Resin'!H$1,'Resin Fractions'!$A$24:$I$24,0)))*$E209</f>
        <v>39747.843823495277</v>
      </c>
      <c r="I209" s="9">
        <f>(INDEX('Resin Fractions'!$A$24:$I$41,MATCH('Disposed Waste by Resin'!$A209,'Resin Fractions'!$A$24:$A$41,0),MATCH('Disposed Waste by Resin'!I$1,'Resin Fractions'!$A$24:$I$24,0)))*$E209</f>
        <v>78814.805389051733</v>
      </c>
      <c r="J209" s="9">
        <f>(INDEX('Resin Fractions'!$A$24:$I$41,MATCH('Disposed Waste by Resin'!$A209,'Resin Fractions'!$A$24:$A$41,0),MATCH('Disposed Waste by Resin'!J$1,'Resin Fractions'!$A$24:$I$24,0)))*$E209</f>
        <v>2843.6380745469592</v>
      </c>
      <c r="K209" s="9">
        <f>(INDEX('Resin Fractions'!$A$24:$I$41,MATCH('Disposed Waste by Resin'!$A209,'Resin Fractions'!$A$24:$A$41,0),MATCH('Disposed Waste by Resin'!K$1,'Resin Fractions'!$A$24:$I$24,0)))*$E209</f>
        <v>7997.1414117278091</v>
      </c>
      <c r="L209" s="9">
        <f>(INDEX('Resin Fractions'!$A$24:$I$41,MATCH('Disposed Waste by Resin'!$A209,'Resin Fractions'!$A$24:$A$41,0),MATCH('Disposed Waste by Resin'!L$1,'Resin Fractions'!$A$24:$I$24,0)))*$E209</f>
        <v>13028.787719807244</v>
      </c>
      <c r="M209" s="9">
        <f>(INDEX('Resin Fractions'!$A$24:$I$41,MATCH('Disposed Waste by Resin'!$A209,'Resin Fractions'!$A$24:$A$41,0),MATCH('Disposed Waste by Resin'!M$1,'Resin Fractions'!$A$24:$I$24,0)))*$E209</f>
        <v>189478.91001705694</v>
      </c>
    </row>
    <row r="210" spans="1:13" x14ac:dyDescent="0.2">
      <c r="A210" s="37">
        <v>2017</v>
      </c>
      <c r="B210" s="68" t="s">
        <v>237</v>
      </c>
      <c r="C210" s="68" t="s">
        <v>194</v>
      </c>
      <c r="D210" s="68">
        <v>3303366</v>
      </c>
      <c r="E210" s="81">
        <v>3107322.1778584388</v>
      </c>
      <c r="F210" s="9">
        <f>(INDEX('Resin Fractions'!$A$24:$I$41,MATCH('Disposed Waste by Resin'!$A210,'Resin Fractions'!$A$24:$A$41,0),MATCH('Disposed Waste by Resin'!F$1,'Resin Fractions'!$A$24:$I$24,0)))*$E210</f>
        <v>28963.094971222061</v>
      </c>
      <c r="G210" s="9">
        <f>(INDEX('Resin Fractions'!$A$24:$I$41,MATCH('Disposed Waste by Resin'!$A210,'Resin Fractions'!$A$24:$A$41,0),MATCH('Disposed Waste by Resin'!G$1,'Resin Fractions'!$A$24:$I$24,0)))*$E210</f>
        <v>58096.809394987285</v>
      </c>
      <c r="H210" s="9">
        <f>(INDEX('Resin Fractions'!$A$24:$I$41,MATCH('Disposed Waste by Resin'!$A210,'Resin Fractions'!$A$24:$A$41,0),MATCH('Disposed Waste by Resin'!H$1,'Resin Fractions'!$A$24:$I$24,0)))*$E210</f>
        <v>73553.383189337575</v>
      </c>
      <c r="I210" s="9">
        <f>(INDEX('Resin Fractions'!$A$24:$I$41,MATCH('Disposed Waste by Resin'!$A210,'Resin Fractions'!$A$24:$A$41,0),MATCH('Disposed Waste by Resin'!I$1,'Resin Fractions'!$A$24:$I$24,0)))*$E210</f>
        <v>145846.79379129689</v>
      </c>
      <c r="J210" s="9">
        <f>(INDEX('Resin Fractions'!$A$24:$I$41,MATCH('Disposed Waste by Resin'!$A210,'Resin Fractions'!$A$24:$A$41,0),MATCH('Disposed Waste by Resin'!J$1,'Resin Fractions'!$A$24:$I$24,0)))*$E210</f>
        <v>5262.1521277415004</v>
      </c>
      <c r="K210" s="9">
        <f>(INDEX('Resin Fractions'!$A$24:$I$41,MATCH('Disposed Waste by Resin'!$A210,'Resin Fractions'!$A$24:$A$41,0),MATCH('Disposed Waste by Resin'!K$1,'Resin Fractions'!$A$24:$I$24,0)))*$E210</f>
        <v>14798.709819032643</v>
      </c>
      <c r="L210" s="9">
        <f>(INDEX('Resin Fractions'!$A$24:$I$41,MATCH('Disposed Waste by Resin'!$A210,'Resin Fractions'!$A$24:$A$41,0),MATCH('Disposed Waste by Resin'!L$1,'Resin Fractions'!$A$24:$I$24,0)))*$E210</f>
        <v>24109.771083508487</v>
      </c>
      <c r="M210" s="9">
        <f>(INDEX('Resin Fractions'!$A$24:$I$41,MATCH('Disposed Waste by Resin'!$A210,'Resin Fractions'!$A$24:$A$41,0),MATCH('Disposed Waste by Resin'!M$1,'Resin Fractions'!$A$24:$I$24,0)))*$E210</f>
        <v>350630.71437712642</v>
      </c>
    </row>
    <row r="211" spans="1:13" x14ac:dyDescent="0.2">
      <c r="A211" s="37">
        <v>2017</v>
      </c>
      <c r="B211" s="68" t="s">
        <v>238</v>
      </c>
      <c r="C211" s="68" t="s">
        <v>190</v>
      </c>
      <c r="D211" s="68">
        <v>878697</v>
      </c>
      <c r="E211" s="81">
        <v>568962.84029038111</v>
      </c>
      <c r="F211" s="9">
        <f>(INDEX('Resin Fractions'!$A$24:$I$41,MATCH('Disposed Waste by Resin'!$A211,'Resin Fractions'!$A$24:$A$41,0),MATCH('Disposed Waste by Resin'!F$1,'Resin Fractions'!$A$24:$I$24,0)))*$E211</f>
        <v>5303.2559339514019</v>
      </c>
      <c r="G211" s="9">
        <f>(INDEX('Resin Fractions'!$A$24:$I$41,MATCH('Disposed Waste by Resin'!$A211,'Resin Fractions'!$A$24:$A$41,0),MATCH('Disposed Waste by Resin'!G$1,'Resin Fractions'!$A$24:$I$24,0)))*$E211</f>
        <v>10637.752956779737</v>
      </c>
      <c r="H211" s="9">
        <f>(INDEX('Resin Fractions'!$A$24:$I$41,MATCH('Disposed Waste by Resin'!$A211,'Resin Fractions'!$A$24:$A$41,0),MATCH('Disposed Waste by Resin'!H$1,'Resin Fractions'!$A$24:$I$24,0)))*$E211</f>
        <v>13467.912053205449</v>
      </c>
      <c r="I211" s="9">
        <f>(INDEX('Resin Fractions'!$A$24:$I$41,MATCH('Disposed Waste by Resin'!$A211,'Resin Fractions'!$A$24:$A$41,0),MATCH('Disposed Waste by Resin'!I$1,'Resin Fractions'!$A$24:$I$24,0)))*$E211</f>
        <v>26705.118199211785</v>
      </c>
      <c r="J211" s="9">
        <f>(INDEX('Resin Fractions'!$A$24:$I$41,MATCH('Disposed Waste by Resin'!$A211,'Resin Fractions'!$A$24:$A$41,0),MATCH('Disposed Waste by Resin'!J$1,'Resin Fractions'!$A$24:$I$24,0)))*$E211</f>
        <v>963.52062942611087</v>
      </c>
      <c r="K211" s="9">
        <f>(INDEX('Resin Fractions'!$A$24:$I$41,MATCH('Disposed Waste by Resin'!$A211,'Resin Fractions'!$A$24:$A$41,0),MATCH('Disposed Waste by Resin'!K$1,'Resin Fractions'!$A$24:$I$24,0)))*$E211</f>
        <v>2709.7016303191822</v>
      </c>
      <c r="L211" s="9">
        <f>(INDEX('Resin Fractions'!$A$24:$I$41,MATCH('Disposed Waste by Resin'!$A211,'Resin Fractions'!$A$24:$A$41,0),MATCH('Disposed Waste by Resin'!L$1,'Resin Fractions'!$A$24:$I$24,0)))*$E211</f>
        <v>4414.5933537789797</v>
      </c>
      <c r="M211" s="9">
        <f>(INDEX('Resin Fractions'!$A$24:$I$41,MATCH('Disposed Waste by Resin'!$A211,'Resin Fractions'!$A$24:$A$41,0),MATCH('Disposed Waste by Resin'!M$1,'Resin Fractions'!$A$24:$I$24,0)))*$E211</f>
        <v>64201.854756672648</v>
      </c>
    </row>
    <row r="212" spans="1:13" x14ac:dyDescent="0.2">
      <c r="A212" s="37">
        <v>2017</v>
      </c>
      <c r="B212" s="68" t="s">
        <v>239</v>
      </c>
      <c r="C212" s="68" t="s">
        <v>192</v>
      </c>
      <c r="D212" s="68">
        <v>744843</v>
      </c>
      <c r="E212" s="81">
        <v>748276.90562613425</v>
      </c>
      <c r="F212" s="9">
        <f>(INDEX('Resin Fractions'!$A$24:$I$41,MATCH('Disposed Waste by Resin'!$A212,'Resin Fractions'!$A$24:$A$41,0),MATCH('Disposed Waste by Resin'!F$1,'Resin Fractions'!$A$24:$I$24,0)))*$E212</f>
        <v>6974.6276188710135</v>
      </c>
      <c r="G212" s="9">
        <f>(INDEX('Resin Fractions'!$A$24:$I$41,MATCH('Disposed Waste by Resin'!$A212,'Resin Fractions'!$A$24:$A$41,0),MATCH('Disposed Waste by Resin'!G$1,'Resin Fractions'!$A$24:$I$24,0)))*$E212</f>
        <v>13990.34225372587</v>
      </c>
      <c r="H212" s="9">
        <f>(INDEX('Resin Fractions'!$A$24:$I$41,MATCH('Disposed Waste by Resin'!$A212,'Resin Fractions'!$A$24:$A$41,0),MATCH('Disposed Waste by Resin'!H$1,'Resin Fractions'!$A$24:$I$24,0)))*$E212</f>
        <v>17712.452980715098</v>
      </c>
      <c r="I212" s="9">
        <f>(INDEX('Resin Fractions'!$A$24:$I$41,MATCH('Disposed Waste by Resin'!$A212,'Resin Fractions'!$A$24:$A$41,0),MATCH('Disposed Waste by Resin'!I$1,'Resin Fractions'!$A$24:$I$24,0)))*$E212</f>
        <v>35121.490887327091</v>
      </c>
      <c r="J212" s="9">
        <f>(INDEX('Resin Fractions'!$A$24:$I$41,MATCH('Disposed Waste by Resin'!$A212,'Resin Fractions'!$A$24:$A$41,0),MATCH('Disposed Waste by Resin'!J$1,'Resin Fractions'!$A$24:$I$24,0)))*$E212</f>
        <v>1267.1833449192382</v>
      </c>
      <c r="K212" s="9">
        <f>(INDEX('Resin Fractions'!$A$24:$I$41,MATCH('Disposed Waste by Resin'!$A212,'Resin Fractions'!$A$24:$A$41,0),MATCH('Disposed Waste by Resin'!K$1,'Resin Fractions'!$A$24:$I$24,0)))*$E212</f>
        <v>3563.6899416322176</v>
      </c>
      <c r="L212" s="9">
        <f>(INDEX('Resin Fractions'!$A$24:$I$41,MATCH('Disposed Waste by Resin'!$A212,'Resin Fractions'!$A$24:$A$41,0),MATCH('Disposed Waste by Resin'!L$1,'Resin Fractions'!$A$24:$I$24,0)))*$E212</f>
        <v>5805.8945513515628</v>
      </c>
      <c r="M212" s="9">
        <f>(INDEX('Resin Fractions'!$A$24:$I$41,MATCH('Disposed Waste by Resin'!$A212,'Resin Fractions'!$A$24:$A$41,0),MATCH('Disposed Waste by Resin'!M$1,'Resin Fractions'!$A$24:$I$24,0)))*$E212</f>
        <v>84435.681578542091</v>
      </c>
    </row>
    <row r="213" spans="1:13" x14ac:dyDescent="0.2">
      <c r="A213" s="37">
        <v>2017</v>
      </c>
      <c r="B213" s="68" t="s">
        <v>240</v>
      </c>
      <c r="C213" s="68" t="s">
        <v>193</v>
      </c>
      <c r="D213" s="68">
        <v>278361</v>
      </c>
      <c r="E213" s="81">
        <v>281674.49183303083</v>
      </c>
      <c r="F213" s="9">
        <f>(INDEX('Resin Fractions'!$A$24:$I$41,MATCH('Disposed Waste by Resin'!$A213,'Resin Fractions'!$A$24:$A$41,0),MATCH('Disposed Waste by Resin'!F$1,'Resin Fractions'!$A$24:$I$24,0)))*$E213</f>
        <v>2625.4648185703672</v>
      </c>
      <c r="G213" s="9">
        <f>(INDEX('Resin Fractions'!$A$24:$I$41,MATCH('Disposed Waste by Resin'!$A213,'Resin Fractions'!$A$24:$A$41,0),MATCH('Disposed Waste by Resin'!G$1,'Resin Fractions'!$A$24:$I$24,0)))*$E213</f>
        <v>5266.3960564050049</v>
      </c>
      <c r="H213" s="9">
        <f>(INDEX('Resin Fractions'!$A$24:$I$41,MATCH('Disposed Waste by Resin'!$A213,'Resin Fractions'!$A$24:$A$41,0),MATCH('Disposed Waste by Resin'!H$1,'Resin Fractions'!$A$24:$I$24,0)))*$E213</f>
        <v>6667.5132627334251</v>
      </c>
      <c r="I213" s="9">
        <f>(INDEX('Resin Fractions'!$A$24:$I$41,MATCH('Disposed Waste by Resin'!$A213,'Resin Fractions'!$A$24:$A$41,0),MATCH('Disposed Waste by Resin'!I$1,'Resin Fractions'!$A$24:$I$24,0)))*$E213</f>
        <v>13220.811739242812</v>
      </c>
      <c r="J213" s="9">
        <f>(INDEX('Resin Fractions'!$A$24:$I$41,MATCH('Disposed Waste by Resin'!$A213,'Resin Fractions'!$A$24:$A$41,0),MATCH('Disposed Waste by Resin'!J$1,'Resin Fractions'!$A$24:$I$24,0)))*$E213</f>
        <v>477.0068701248187</v>
      </c>
      <c r="K213" s="9">
        <f>(INDEX('Resin Fractions'!$A$24:$I$41,MATCH('Disposed Waste by Resin'!$A213,'Resin Fractions'!$A$24:$A$41,0),MATCH('Disposed Waste by Resin'!K$1,'Resin Fractions'!$A$24:$I$24,0)))*$E213</f>
        <v>1341.4827396280391</v>
      </c>
      <c r="L213" s="9">
        <f>(INDEX('Resin Fractions'!$A$24:$I$41,MATCH('Disposed Waste by Resin'!$A213,'Resin Fractions'!$A$24:$A$41,0),MATCH('Disposed Waste by Resin'!L$1,'Resin Fractions'!$A$24:$I$24,0)))*$E213</f>
        <v>2185.5176674465001</v>
      </c>
      <c r="M213" s="9">
        <f>(INDEX('Resin Fractions'!$A$24:$I$41,MATCH('Disposed Waste by Resin'!$A213,'Resin Fractions'!$A$24:$A$41,0),MATCH('Disposed Waste by Resin'!M$1,'Resin Fractions'!$A$24:$I$24,0)))*$E213</f>
        <v>31784.193154150966</v>
      </c>
    </row>
    <row r="214" spans="1:13" x14ac:dyDescent="0.2">
      <c r="A214" s="37">
        <v>2017</v>
      </c>
      <c r="B214" s="68" t="s">
        <v>241</v>
      </c>
      <c r="C214" s="68" t="s">
        <v>190</v>
      </c>
      <c r="D214" s="68">
        <v>769401</v>
      </c>
      <c r="E214" s="81">
        <v>555714.0199637023</v>
      </c>
      <c r="F214" s="9">
        <f>(INDEX('Resin Fractions'!$A$24:$I$41,MATCH('Disposed Waste by Resin'!$A214,'Resin Fractions'!$A$24:$A$41,0),MATCH('Disposed Waste by Resin'!F$1,'Resin Fractions'!$A$24:$I$24,0)))*$E214</f>
        <v>5179.7647671478617</v>
      </c>
      <c r="G214" s="9">
        <f>(INDEX('Resin Fractions'!$A$24:$I$41,MATCH('Disposed Waste by Resin'!$A214,'Resin Fractions'!$A$24:$A$41,0),MATCH('Disposed Waste by Resin'!G$1,'Resin Fractions'!$A$24:$I$24,0)))*$E214</f>
        <v>10390.043145833139</v>
      </c>
      <c r="H214" s="9">
        <f>(INDEX('Resin Fractions'!$A$24:$I$41,MATCH('Disposed Waste by Resin'!$A214,'Resin Fractions'!$A$24:$A$41,0),MATCH('Disposed Waste by Resin'!H$1,'Resin Fractions'!$A$24:$I$24,0)))*$E214</f>
        <v>13154.299398155141</v>
      </c>
      <c r="I214" s="9">
        <f>(INDEX('Resin Fractions'!$A$24:$I$41,MATCH('Disposed Waste by Resin'!$A214,'Resin Fractions'!$A$24:$A$41,0),MATCH('Disposed Waste by Resin'!I$1,'Resin Fractions'!$A$24:$I$24,0)))*$E214</f>
        <v>26083.265087251955</v>
      </c>
      <c r="J214" s="9">
        <f>(INDEX('Resin Fractions'!$A$24:$I$41,MATCH('Disposed Waste by Resin'!$A214,'Resin Fractions'!$A$24:$A$41,0),MATCH('Disposed Waste by Resin'!J$1,'Resin Fractions'!$A$24:$I$24,0)))*$E214</f>
        <v>941.08416996629819</v>
      </c>
      <c r="K214" s="9">
        <f>(INDEX('Resin Fractions'!$A$24:$I$41,MATCH('Disposed Waste by Resin'!$A214,'Resin Fractions'!$A$24:$A$41,0),MATCH('Disposed Waste by Resin'!K$1,'Resin Fractions'!$A$24:$I$24,0)))*$E214</f>
        <v>2646.6037485301272</v>
      </c>
      <c r="L214" s="9">
        <f>(INDEX('Resin Fractions'!$A$24:$I$41,MATCH('Disposed Waste by Resin'!$A214,'Resin Fractions'!$A$24:$A$41,0),MATCH('Disposed Waste by Resin'!L$1,'Resin Fractions'!$A$24:$I$24,0)))*$E214</f>
        <v>4311.795508264644</v>
      </c>
      <c r="M214" s="9">
        <f>(INDEX('Resin Fractions'!$A$24:$I$41,MATCH('Disposed Waste by Resin'!$A214,'Resin Fractions'!$A$24:$A$41,0),MATCH('Disposed Waste by Resin'!M$1,'Resin Fractions'!$A$24:$I$24,0)))*$E214</f>
        <v>62706.85582514917</v>
      </c>
    </row>
    <row r="215" spans="1:13" x14ac:dyDescent="0.2">
      <c r="A215" s="37">
        <v>2017</v>
      </c>
      <c r="B215" s="68" t="s">
        <v>242</v>
      </c>
      <c r="C215" s="68" t="s">
        <v>193</v>
      </c>
      <c r="D215" s="68">
        <v>447174</v>
      </c>
      <c r="E215" s="81">
        <v>378784.81851179671</v>
      </c>
      <c r="F215" s="9">
        <f>(INDEX('Resin Fractions'!$A$24:$I$41,MATCH('Disposed Waste by Resin'!$A215,'Resin Fractions'!$A$24:$A$41,0),MATCH('Disposed Waste by Resin'!F$1,'Resin Fractions'!$A$24:$I$24,0)))*$E215</f>
        <v>3530.6222027402787</v>
      </c>
      <c r="G215" s="9">
        <f>(INDEX('Resin Fractions'!$A$24:$I$41,MATCH('Disposed Waste by Resin'!$A215,'Resin Fractions'!$A$24:$A$41,0),MATCH('Disposed Waste by Resin'!G$1,'Resin Fractions'!$A$24:$I$24,0)))*$E215</f>
        <v>7082.0430400176056</v>
      </c>
      <c r="H215" s="9">
        <f>(INDEX('Resin Fractions'!$A$24:$I$41,MATCH('Disposed Waste by Resin'!$A215,'Resin Fractions'!$A$24:$A$41,0),MATCH('Disposed Waste by Resin'!H$1,'Resin Fractions'!$A$24:$I$24,0)))*$E215</f>
        <v>8966.2105528766115</v>
      </c>
      <c r="I215" s="9">
        <f>(INDEX('Resin Fractions'!$A$24:$I$41,MATCH('Disposed Waste by Resin'!$A215,'Resin Fractions'!$A$24:$A$41,0),MATCH('Disposed Waste by Resin'!I$1,'Resin Fractions'!$A$24:$I$24,0)))*$E215</f>
        <v>17778.829537025442</v>
      </c>
      <c r="J215" s="9">
        <f>(INDEX('Resin Fractions'!$A$24:$I$41,MATCH('Disposed Waste by Resin'!$A215,'Resin Fractions'!$A$24:$A$41,0),MATCH('Disposed Waste by Resin'!J$1,'Resin Fractions'!$A$24:$I$24,0)))*$E215</f>
        <v>641.46014626064789</v>
      </c>
      <c r="K215" s="9">
        <f>(INDEX('Resin Fractions'!$A$24:$I$41,MATCH('Disposed Waste by Resin'!$A215,'Resin Fractions'!$A$24:$A$41,0),MATCH('Disposed Waste by Resin'!K$1,'Resin Fractions'!$A$24:$I$24,0)))*$E215</f>
        <v>1803.9734189630581</v>
      </c>
      <c r="L215" s="9">
        <f>(INDEX('Resin Fractions'!$A$24:$I$41,MATCH('Disposed Waste by Resin'!$A215,'Resin Fractions'!$A$24:$A$41,0),MATCH('Disposed Waste by Resin'!L$1,'Resin Fractions'!$A$24:$I$24,0)))*$E215</f>
        <v>2938.9985143161989</v>
      </c>
      <c r="M215" s="9">
        <f>(INDEX('Resin Fractions'!$A$24:$I$41,MATCH('Disposed Waste by Resin'!$A215,'Resin Fractions'!$A$24:$A$41,0),MATCH('Disposed Waste by Resin'!M$1,'Resin Fractions'!$A$24:$I$24,0)))*$E215</f>
        <v>42742.137412199838</v>
      </c>
    </row>
    <row r="216" spans="1:13" x14ac:dyDescent="0.2">
      <c r="A216" s="37">
        <v>2017</v>
      </c>
      <c r="B216" s="68" t="s">
        <v>243</v>
      </c>
      <c r="C216" s="68" t="s">
        <v>190</v>
      </c>
      <c r="D216" s="68">
        <v>1937008</v>
      </c>
      <c r="E216" s="81">
        <v>1339007.023593466</v>
      </c>
      <c r="F216" s="9">
        <f>(INDEX('Resin Fractions'!$A$24:$I$41,MATCH('Disposed Waste by Resin'!$A216,'Resin Fractions'!$A$24:$A$41,0),MATCH('Disposed Waste by Resin'!F$1,'Resin Fractions'!$A$24:$I$24,0)))*$E216</f>
        <v>12480.774561393979</v>
      </c>
      <c r="G216" s="9">
        <f>(INDEX('Resin Fractions'!$A$24:$I$41,MATCH('Disposed Waste by Resin'!$A216,'Resin Fractions'!$A$24:$A$41,0),MATCH('Disposed Waste by Resin'!G$1,'Resin Fractions'!$A$24:$I$24,0)))*$E216</f>
        <v>25035.07244358967</v>
      </c>
      <c r="H216" s="9">
        <f>(INDEX('Resin Fractions'!$A$24:$I$41,MATCH('Disposed Waste by Resin'!$A216,'Resin Fractions'!$A$24:$A$41,0),MATCH('Disposed Waste by Resin'!H$1,'Resin Fractions'!$A$24:$I$24,0)))*$E216</f>
        <v>31695.617983025721</v>
      </c>
      <c r="I216" s="9">
        <f>(INDEX('Resin Fractions'!$A$24:$I$41,MATCH('Disposed Waste by Resin'!$A216,'Resin Fractions'!$A$24:$A$41,0),MATCH('Disposed Waste by Resin'!I$1,'Resin Fractions'!$A$24:$I$24,0)))*$E216</f>
        <v>62848.288679781479</v>
      </c>
      <c r="J216" s="9">
        <f>(INDEX('Resin Fractions'!$A$24:$I$41,MATCH('Disposed Waste by Resin'!$A216,'Resin Fractions'!$A$24:$A$41,0),MATCH('Disposed Waste by Resin'!J$1,'Resin Fractions'!$A$24:$I$24,0)))*$E216</f>
        <v>2267.5661727228112</v>
      </c>
      <c r="K216" s="9">
        <f>(INDEX('Resin Fractions'!$A$24:$I$41,MATCH('Disposed Waste by Resin'!$A216,'Resin Fractions'!$A$24:$A$41,0),MATCH('Disposed Waste by Resin'!K$1,'Resin Fractions'!$A$24:$I$24,0)))*$E216</f>
        <v>6377.0588479702355</v>
      </c>
      <c r="L216" s="9">
        <f>(INDEX('Resin Fractions'!$A$24:$I$41,MATCH('Disposed Waste by Resin'!$A216,'Resin Fractions'!$A$24:$A$41,0),MATCH('Disposed Waste by Resin'!L$1,'Resin Fractions'!$A$24:$I$24,0)))*$E216</f>
        <v>10389.38062106518</v>
      </c>
      <c r="M216" s="9">
        <f>(INDEX('Resin Fractions'!$A$24:$I$41,MATCH('Disposed Waste by Resin'!$A216,'Resin Fractions'!$A$24:$A$41,0),MATCH('Disposed Waste by Resin'!M$1,'Resin Fractions'!$A$24:$I$24,0)))*$E216</f>
        <v>151093.75930954906</v>
      </c>
    </row>
    <row r="217" spans="1:13" x14ac:dyDescent="0.2">
      <c r="A217" s="37">
        <v>2017</v>
      </c>
      <c r="B217" s="68" t="s">
        <v>244</v>
      </c>
      <c r="C217" s="68" t="s">
        <v>193</v>
      </c>
      <c r="D217" s="68">
        <v>274797</v>
      </c>
      <c r="E217" s="81">
        <v>193610.71687840289</v>
      </c>
      <c r="F217" s="9">
        <f>(INDEX('Resin Fractions'!$A$24:$I$41,MATCH('Disposed Waste by Resin'!$A217,'Resin Fractions'!$A$24:$A$41,0),MATCH('Disposed Waste by Resin'!F$1,'Resin Fractions'!$A$24:$I$24,0)))*$E217</f>
        <v>1804.6296004813682</v>
      </c>
      <c r="G217" s="9">
        <f>(INDEX('Resin Fractions'!$A$24:$I$41,MATCH('Disposed Waste by Resin'!$A217,'Resin Fractions'!$A$24:$A$41,0),MATCH('Disposed Waste by Resin'!G$1,'Resin Fractions'!$A$24:$I$24,0)))*$E217</f>
        <v>3619.8901406044856</v>
      </c>
      <c r="H217" s="9">
        <f>(INDEX('Resin Fractions'!$A$24:$I$41,MATCH('Disposed Waste by Resin'!$A217,'Resin Fractions'!$A$24:$A$41,0),MATCH('Disposed Waste by Resin'!H$1,'Resin Fractions'!$A$24:$I$24,0)))*$E217</f>
        <v>4582.9567817567595</v>
      </c>
      <c r="I217" s="9">
        <f>(INDEX('Resin Fractions'!$A$24:$I$41,MATCH('Disposed Waste by Resin'!$A217,'Resin Fractions'!$A$24:$A$41,0),MATCH('Disposed Waste by Resin'!I$1,'Resin Fractions'!$A$24:$I$24,0)))*$E217</f>
        <v>9087.4073186098867</v>
      </c>
      <c r="J217" s="9">
        <f>(INDEX('Resin Fractions'!$A$24:$I$41,MATCH('Disposed Waste by Resin'!$A217,'Resin Fractions'!$A$24:$A$41,0),MATCH('Disposed Waste by Resin'!J$1,'Resin Fractions'!$A$24:$I$24,0)))*$E217</f>
        <v>327.87364407684515</v>
      </c>
      <c r="K217" s="9">
        <f>(INDEX('Resin Fractions'!$A$24:$I$41,MATCH('Disposed Waste by Resin'!$A217,'Resin Fractions'!$A$24:$A$41,0),MATCH('Disposed Waste by Resin'!K$1,'Resin Fractions'!$A$24:$I$24,0)))*$E217</f>
        <v>922.07651892506783</v>
      </c>
      <c r="L217" s="9">
        <f>(INDEX('Resin Fractions'!$A$24:$I$41,MATCH('Disposed Waste by Resin'!$A217,'Resin Fractions'!$A$24:$A$41,0),MATCH('Disposed Waste by Resin'!L$1,'Resin Fractions'!$A$24:$I$24,0)))*$E217</f>
        <v>1502.2291851530447</v>
      </c>
      <c r="M217" s="9">
        <f>(INDEX('Resin Fractions'!$A$24:$I$41,MATCH('Disposed Waste by Resin'!$A217,'Resin Fractions'!$A$24:$A$41,0),MATCH('Disposed Waste by Resin'!M$1,'Resin Fractions'!$A$24:$I$24,0)))*$E217</f>
        <v>21847.063189607459</v>
      </c>
    </row>
    <row r="218" spans="1:13" x14ac:dyDescent="0.2">
      <c r="A218" s="37">
        <v>2017</v>
      </c>
      <c r="B218" s="68" t="s">
        <v>245</v>
      </c>
      <c r="C218" s="68" t="s">
        <v>192</v>
      </c>
      <c r="D218" s="68">
        <v>177770</v>
      </c>
      <c r="E218" s="81">
        <v>179345.21778584391</v>
      </c>
      <c r="F218" s="9">
        <f>(INDEX('Resin Fractions'!$A$24:$I$41,MATCH('Disposed Waste by Resin'!$A218,'Resin Fractions'!$A$24:$A$41,0),MATCH('Disposed Waste by Resin'!F$1,'Resin Fractions'!$A$24:$I$24,0)))*$E218</f>
        <v>1671.6620543499187</v>
      </c>
      <c r="G218" s="9">
        <f>(INDEX('Resin Fractions'!$A$24:$I$41,MATCH('Disposed Waste by Resin'!$A218,'Resin Fractions'!$A$24:$A$41,0),MATCH('Disposed Waste by Resin'!G$1,'Resin Fractions'!$A$24:$I$24,0)))*$E218</f>
        <v>3353.1717463516061</v>
      </c>
      <c r="H218" s="9">
        <f>(INDEX('Resin Fractions'!$A$24:$I$41,MATCH('Disposed Waste by Resin'!$A218,'Resin Fractions'!$A$24:$A$41,0),MATCH('Disposed Waste by Resin'!H$1,'Resin Fractions'!$A$24:$I$24,0)))*$E218</f>
        <v>4245.2783367538987</v>
      </c>
      <c r="I218" s="9">
        <f>(INDEX('Resin Fractions'!$A$24:$I$41,MATCH('Disposed Waste by Resin'!$A218,'Resin Fractions'!$A$24:$A$41,0),MATCH('Disposed Waste by Resin'!I$1,'Resin Fractions'!$A$24:$I$24,0)))*$E218</f>
        <v>8417.834874752034</v>
      </c>
      <c r="J218" s="9">
        <f>(INDEX('Resin Fractions'!$A$24:$I$41,MATCH('Disposed Waste by Resin'!$A218,'Resin Fractions'!$A$24:$A$41,0),MATCH('Disposed Waste by Resin'!J$1,'Resin Fractions'!$A$24:$I$24,0)))*$E218</f>
        <v>303.71547118505316</v>
      </c>
      <c r="K218" s="9">
        <f>(INDEX('Resin Fractions'!$A$24:$I$41,MATCH('Disposed Waste by Resin'!$A218,'Resin Fractions'!$A$24:$A$41,0),MATCH('Disposed Waste by Resin'!K$1,'Resin Fractions'!$A$24:$I$24,0)))*$E218</f>
        <v>854.13667573830469</v>
      </c>
      <c r="L218" s="9">
        <f>(INDEX('Resin Fractions'!$A$24:$I$41,MATCH('Disposed Waste by Resin'!$A218,'Resin Fractions'!$A$24:$A$41,0),MATCH('Disposed Waste by Resin'!L$1,'Resin Fractions'!$A$24:$I$24,0)))*$E218</f>
        <v>1391.542910017379</v>
      </c>
      <c r="M218" s="9">
        <f>(INDEX('Resin Fractions'!$A$24:$I$41,MATCH('Disposed Waste by Resin'!$A218,'Resin Fractions'!$A$24:$A$41,0),MATCH('Disposed Waste by Resin'!M$1,'Resin Fractions'!$A$24:$I$24,0)))*$E218</f>
        <v>20237.342069148195</v>
      </c>
    </row>
    <row r="219" spans="1:13" x14ac:dyDescent="0.2">
      <c r="A219" s="37">
        <v>2017</v>
      </c>
      <c r="B219" s="68" t="s">
        <v>246</v>
      </c>
      <c r="C219" s="68" t="s">
        <v>191</v>
      </c>
      <c r="D219" s="68">
        <v>3212</v>
      </c>
      <c r="E219" s="81">
        <v>1168.847549909256</v>
      </c>
      <c r="F219" s="9">
        <f>(INDEX('Resin Fractions'!$A$24:$I$41,MATCH('Disposed Waste by Resin'!$A219,'Resin Fractions'!$A$24:$A$41,0),MATCH('Disposed Waste by Resin'!F$1,'Resin Fractions'!$A$24:$I$24,0)))*$E219</f>
        <v>10.894732073850719</v>
      </c>
      <c r="G219" s="9">
        <f>(INDEX('Resin Fractions'!$A$24:$I$41,MATCH('Disposed Waste by Resin'!$A219,'Resin Fractions'!$A$24:$A$41,0),MATCH('Disposed Waste by Resin'!G$1,'Resin Fractions'!$A$24:$I$24,0)))*$E219</f>
        <v>21.853644209393455</v>
      </c>
      <c r="H219" s="9">
        <f>(INDEX('Resin Fractions'!$A$24:$I$41,MATCH('Disposed Waste by Resin'!$A219,'Resin Fractions'!$A$24:$A$41,0),MATCH('Disposed Waste by Resin'!H$1,'Resin Fractions'!$A$24:$I$24,0)))*$E219</f>
        <v>27.667775276410541</v>
      </c>
      <c r="I219" s="9">
        <f>(INDEX('Resin Fractions'!$A$24:$I$41,MATCH('Disposed Waste by Resin'!$A219,'Resin Fractions'!$A$24:$A$41,0),MATCH('Disposed Waste by Resin'!I$1,'Resin Fractions'!$A$24:$I$24,0)))*$E219</f>
        <v>54.861600383699944</v>
      </c>
      <c r="J219" s="9">
        <f>(INDEX('Resin Fractions'!$A$24:$I$41,MATCH('Disposed Waste by Resin'!$A219,'Resin Fractions'!$A$24:$A$41,0),MATCH('Disposed Waste by Resin'!J$1,'Resin Fractions'!$A$24:$I$24,0)))*$E219</f>
        <v>1.9794064695278724</v>
      </c>
      <c r="K219" s="9">
        <f>(INDEX('Resin Fractions'!$A$24:$I$41,MATCH('Disposed Waste by Resin'!$A219,'Resin Fractions'!$A$24:$A$41,0),MATCH('Disposed Waste by Resin'!K$1,'Resin Fractions'!$A$24:$I$24,0)))*$E219</f>
        <v>5.5666695385013849</v>
      </c>
      <c r="L219" s="9">
        <f>(INDEX('Resin Fractions'!$A$24:$I$41,MATCH('Disposed Waste by Resin'!$A219,'Resin Fractions'!$A$24:$A$41,0),MATCH('Disposed Waste by Resin'!L$1,'Resin Fractions'!$A$24:$I$24,0)))*$E219</f>
        <v>9.0691100718928279</v>
      </c>
      <c r="M219" s="9">
        <f>(INDEX('Resin Fractions'!$A$24:$I$41,MATCH('Disposed Waste by Resin'!$A219,'Resin Fractions'!$A$24:$A$41,0),MATCH('Disposed Waste by Resin'!M$1,'Resin Fractions'!$A$24:$I$24,0)))*$E219</f>
        <v>131.89293802327674</v>
      </c>
    </row>
    <row r="220" spans="1:13" x14ac:dyDescent="0.2">
      <c r="A220" s="37">
        <v>2017</v>
      </c>
      <c r="B220" s="68" t="s">
        <v>247</v>
      </c>
      <c r="C220" s="68" t="s">
        <v>191</v>
      </c>
      <c r="D220" s="68">
        <v>44621</v>
      </c>
      <c r="E220" s="81">
        <v>277.20508166969148</v>
      </c>
      <c r="F220" s="9">
        <f>(INDEX('Resin Fractions'!$A$24:$I$41,MATCH('Disposed Waste by Resin'!$A220,'Resin Fractions'!$A$24:$A$41,0),MATCH('Disposed Waste by Resin'!F$1,'Resin Fractions'!$A$24:$I$24,0)))*$E220</f>
        <v>2.5838058132864807</v>
      </c>
      <c r="G220" s="9">
        <f>(INDEX('Resin Fractions'!$A$24:$I$41,MATCH('Disposed Waste by Resin'!$A220,'Resin Fractions'!$A$24:$A$41,0),MATCH('Disposed Waste by Resin'!G$1,'Resin Fractions'!$A$24:$I$24,0)))*$E220</f>
        <v>5.182832635715072</v>
      </c>
      <c r="H220" s="9">
        <f>(INDEX('Resin Fractions'!$A$24:$I$41,MATCH('Disposed Waste by Resin'!$A220,'Resin Fractions'!$A$24:$A$41,0),MATCH('Disposed Waste by Resin'!H$1,'Resin Fractions'!$A$24:$I$24,0)))*$E220</f>
        <v>6.5617179124099563</v>
      </c>
      <c r="I220" s="9">
        <f>(INDEX('Resin Fractions'!$A$24:$I$41,MATCH('Disposed Waste by Resin'!$A220,'Resin Fractions'!$A$24:$A$41,0),MATCH('Disposed Waste by Resin'!I$1,'Resin Fractions'!$A$24:$I$24,0)))*$E220</f>
        <v>13.011033317453753</v>
      </c>
      <c r="J220" s="9">
        <f>(INDEX('Resin Fractions'!$A$24:$I$41,MATCH('Disposed Waste by Resin'!$A220,'Resin Fractions'!$A$24:$A$41,0),MATCH('Disposed Waste by Resin'!J$1,'Resin Fractions'!$A$24:$I$24,0)))*$E220</f>
        <v>0.46943806494318974</v>
      </c>
      <c r="K220" s="9">
        <f>(INDEX('Resin Fractions'!$A$24:$I$41,MATCH('Disposed Waste by Resin'!$A220,'Resin Fractions'!$A$24:$A$41,0),MATCH('Disposed Waste by Resin'!K$1,'Resin Fractions'!$A$24:$I$24,0)))*$E220</f>
        <v>1.3201970472267834</v>
      </c>
      <c r="L220" s="9">
        <f>(INDEX('Resin Fractions'!$A$24:$I$41,MATCH('Disposed Waste by Resin'!$A220,'Resin Fractions'!$A$24:$A$41,0),MATCH('Disposed Waste by Resin'!L$1,'Resin Fractions'!$A$24:$I$24,0)))*$E220</f>
        <v>2.1508394301255529</v>
      </c>
      <c r="M220" s="9">
        <f>(INDEX('Resin Fractions'!$A$24:$I$41,MATCH('Disposed Waste by Resin'!$A220,'Resin Fractions'!$A$24:$A$41,0),MATCH('Disposed Waste by Resin'!M$1,'Resin Fractions'!$A$24:$I$24,0)))*$E220</f>
        <v>31.279864221160789</v>
      </c>
    </row>
    <row r="221" spans="1:13" x14ac:dyDescent="0.2">
      <c r="A221" s="37">
        <v>2017</v>
      </c>
      <c r="B221" s="68" t="s">
        <v>248</v>
      </c>
      <c r="C221" s="68" t="s">
        <v>190</v>
      </c>
      <c r="D221" s="68">
        <v>435186</v>
      </c>
      <c r="E221" s="81">
        <v>428934.29219600733</v>
      </c>
      <c r="F221" s="9">
        <f>(INDEX('Resin Fractions'!$A$24:$I$41,MATCH('Disposed Waste by Resin'!$A221,'Resin Fractions'!$A$24:$A$41,0),MATCH('Disposed Waste by Resin'!F$1,'Resin Fractions'!$A$24:$I$24,0)))*$E221</f>
        <v>3998.0613306885889</v>
      </c>
      <c r="G221" s="9">
        <f>(INDEX('Resin Fractions'!$A$24:$I$41,MATCH('Disposed Waste by Resin'!$A221,'Resin Fractions'!$A$24:$A$41,0),MATCH('Disposed Waste by Resin'!G$1,'Resin Fractions'!$A$24:$I$24,0)))*$E221</f>
        <v>8019.674945280326</v>
      </c>
      <c r="H221" s="9">
        <f>(INDEX('Resin Fractions'!$A$24:$I$41,MATCH('Disposed Waste by Resin'!$A221,'Resin Fractions'!$A$24:$A$41,0),MATCH('Disposed Waste by Resin'!H$1,'Resin Fractions'!$A$24:$I$24,0)))*$E221</f>
        <v>10153.298097554893</v>
      </c>
      <c r="I221" s="9">
        <f>(INDEX('Resin Fractions'!$A$24:$I$41,MATCH('Disposed Waste by Resin'!$A221,'Resin Fractions'!$A$24:$A$41,0),MATCH('Disposed Waste by Resin'!I$1,'Resin Fractions'!$A$24:$I$24,0)))*$E221</f>
        <v>20132.669766172206</v>
      </c>
      <c r="J221" s="9">
        <f>(INDEX('Resin Fractions'!$A$24:$I$41,MATCH('Disposed Waste by Resin'!$A221,'Resin Fractions'!$A$24:$A$41,0),MATCH('Disposed Waste by Resin'!J$1,'Resin Fractions'!$A$24:$I$24,0)))*$E221</f>
        <v>726.38669862554002</v>
      </c>
      <c r="K221" s="9">
        <f>(INDEX('Resin Fractions'!$A$24:$I$41,MATCH('Disposed Waste by Resin'!$A221,'Resin Fractions'!$A$24:$A$41,0),MATCH('Disposed Waste by Resin'!K$1,'Resin Fractions'!$A$24:$I$24,0)))*$E221</f>
        <v>2042.8117067718019</v>
      </c>
      <c r="L221" s="9">
        <f>(INDEX('Resin Fractions'!$A$24:$I$41,MATCH('Disposed Waste by Resin'!$A221,'Resin Fractions'!$A$24:$A$41,0),MATCH('Disposed Waste by Resin'!L$1,'Resin Fractions'!$A$24:$I$24,0)))*$E221</f>
        <v>3328.1092216320576</v>
      </c>
      <c r="M221" s="9">
        <f>(INDEX('Resin Fractions'!$A$24:$I$41,MATCH('Disposed Waste by Resin'!$A221,'Resin Fractions'!$A$24:$A$41,0),MATCH('Disposed Waste by Resin'!M$1,'Resin Fractions'!$A$24:$I$24,0)))*$E221</f>
        <v>48401.011766725416</v>
      </c>
    </row>
    <row r="222" spans="1:13" x14ac:dyDescent="0.2">
      <c r="A222" s="37">
        <v>2017</v>
      </c>
      <c r="B222" s="68" t="s">
        <v>249</v>
      </c>
      <c r="C222" s="68" t="s">
        <v>190</v>
      </c>
      <c r="D222" s="68">
        <v>503405</v>
      </c>
      <c r="E222" s="81">
        <v>860959.05626134295</v>
      </c>
      <c r="F222" s="9">
        <f>(INDEX('Resin Fractions'!$A$24:$I$41,MATCH('Disposed Waste by Resin'!$A222,'Resin Fractions'!$A$24:$A$41,0),MATCH('Disposed Waste by Resin'!F$1,'Resin Fractions'!$A$24:$I$24,0)))*$E222</f>
        <v>8024.9286960056615</v>
      </c>
      <c r="G222" s="9">
        <f>(INDEX('Resin Fractions'!$A$24:$I$41,MATCH('Disposed Waste by Resin'!$A222,'Resin Fractions'!$A$24:$A$41,0),MATCH('Disposed Waste by Resin'!G$1,'Resin Fractions'!$A$24:$I$24,0)))*$E222</f>
        <v>16097.131654039289</v>
      </c>
      <c r="H222" s="9">
        <f>(INDEX('Resin Fractions'!$A$24:$I$41,MATCH('Disposed Waste by Resin'!$A222,'Resin Fractions'!$A$24:$A$41,0),MATCH('Disposed Waste by Resin'!H$1,'Resin Fractions'!$A$24:$I$24,0)))*$E222</f>
        <v>20379.750714863265</v>
      </c>
      <c r="I222" s="9">
        <f>(INDEX('Resin Fractions'!$A$24:$I$41,MATCH('Disposed Waste by Resin'!$A222,'Resin Fractions'!$A$24:$A$41,0),MATCH('Disposed Waste by Resin'!I$1,'Resin Fractions'!$A$24:$I$24,0)))*$E222</f>
        <v>40410.395431811645</v>
      </c>
      <c r="J222" s="9">
        <f>(INDEX('Resin Fractions'!$A$24:$I$41,MATCH('Disposed Waste by Resin'!$A222,'Resin Fractions'!$A$24:$A$41,0),MATCH('Disposed Waste by Resin'!J$1,'Resin Fractions'!$A$24:$I$24,0)))*$E222</f>
        <v>1458.0070139126517</v>
      </c>
      <c r="K222" s="9">
        <f>(INDEX('Resin Fractions'!$A$24:$I$41,MATCH('Disposed Waste by Resin'!$A222,'Resin Fractions'!$A$24:$A$41,0),MATCH('Disposed Waste by Resin'!K$1,'Resin Fractions'!$A$24:$I$24,0)))*$E222</f>
        <v>4100.3418732913451</v>
      </c>
      <c r="L222" s="9">
        <f>(INDEX('Resin Fractions'!$A$24:$I$41,MATCH('Disposed Waste by Resin'!$A222,'Resin Fractions'!$A$24:$A$41,0),MATCH('Disposed Waste by Resin'!L$1,'Resin Fractions'!$A$24:$I$24,0)))*$E222</f>
        <v>6680.1974724875599</v>
      </c>
      <c r="M222" s="9">
        <f>(INDEX('Resin Fractions'!$A$24:$I$41,MATCH('Disposed Waste by Resin'!$A222,'Resin Fractions'!$A$24:$A$41,0),MATCH('Disposed Waste by Resin'!M$1,'Resin Fractions'!$A$24:$I$24,0)))*$E222</f>
        <v>97150.752856411418</v>
      </c>
    </row>
    <row r="223" spans="1:13" x14ac:dyDescent="0.2">
      <c r="A223" s="37">
        <v>2017</v>
      </c>
      <c r="B223" s="68" t="s">
        <v>250</v>
      </c>
      <c r="C223" s="68" t="s">
        <v>192</v>
      </c>
      <c r="D223" s="68">
        <v>546918</v>
      </c>
      <c r="E223" s="81">
        <v>304990.54446460982</v>
      </c>
      <c r="F223" s="9">
        <f>(INDEX('Resin Fractions'!$A$24:$I$41,MATCH('Disposed Waste by Resin'!$A223,'Resin Fractions'!$A$24:$A$41,0),MATCH('Disposed Waste by Resin'!F$1,'Resin Fractions'!$A$24:$I$24,0)))*$E223</f>
        <v>2842.791831370776</v>
      </c>
      <c r="G223" s="9">
        <f>(INDEX('Resin Fractions'!$A$24:$I$41,MATCH('Disposed Waste by Resin'!$A223,'Resin Fractions'!$A$24:$A$41,0),MATCH('Disposed Waste by Resin'!G$1,'Resin Fractions'!$A$24:$I$24,0)))*$E223</f>
        <v>5702.3303393810684</v>
      </c>
      <c r="H223" s="9">
        <f>(INDEX('Resin Fractions'!$A$24:$I$41,MATCH('Disposed Waste by Resin'!$A223,'Resin Fractions'!$A$24:$A$41,0),MATCH('Disposed Waste by Resin'!H$1,'Resin Fractions'!$A$24:$I$24,0)))*$E223</f>
        <v>7219.4272438112575</v>
      </c>
      <c r="I223" s="9">
        <f>(INDEX('Resin Fractions'!$A$24:$I$41,MATCH('Disposed Waste by Resin'!$A223,'Resin Fractions'!$A$24:$A$41,0),MATCH('Disposed Waste by Resin'!I$1,'Resin Fractions'!$A$24:$I$24,0)))*$E223</f>
        <v>14315.185391391296</v>
      </c>
      <c r="J223" s="9">
        <f>(INDEX('Resin Fractions'!$A$24:$I$41,MATCH('Disposed Waste by Resin'!$A223,'Resin Fractions'!$A$24:$A$41,0),MATCH('Disposed Waste by Resin'!J$1,'Resin Fractions'!$A$24:$I$24,0)))*$E223</f>
        <v>516.49187005178339</v>
      </c>
      <c r="K223" s="9">
        <f>(INDEX('Resin Fractions'!$A$24:$I$41,MATCH('Disposed Waste by Resin'!$A223,'Resin Fractions'!$A$24:$A$41,0),MATCH('Disposed Waste by Resin'!K$1,'Resin Fractions'!$A$24:$I$24,0)))*$E223</f>
        <v>1452.5261002034899</v>
      </c>
      <c r="L223" s="9">
        <f>(INDEX('Resin Fractions'!$A$24:$I$41,MATCH('Disposed Waste by Resin'!$A223,'Resin Fractions'!$A$24:$A$41,0),MATCH('Disposed Waste by Resin'!L$1,'Resin Fractions'!$A$24:$I$24,0)))*$E223</f>
        <v>2366.4273573151686</v>
      </c>
      <c r="M223" s="9">
        <f>(INDEX('Resin Fractions'!$A$24:$I$41,MATCH('Disposed Waste by Resin'!$A223,'Resin Fractions'!$A$24:$A$41,0),MATCH('Disposed Waste by Resin'!M$1,'Resin Fractions'!$A$24:$I$24,0)))*$E223</f>
        <v>34415.180133524838</v>
      </c>
    </row>
    <row r="224" spans="1:13" x14ac:dyDescent="0.2">
      <c r="A224" s="37">
        <v>2017</v>
      </c>
      <c r="B224" s="68" t="s">
        <v>251</v>
      </c>
      <c r="C224" s="68" t="s">
        <v>192</v>
      </c>
      <c r="D224" s="68">
        <v>63924</v>
      </c>
      <c r="E224" s="81">
        <v>56087.940108892923</v>
      </c>
      <c r="F224" s="9">
        <f>(INDEX('Resin Fractions'!$A$24:$I$41,MATCH('Disposed Waste by Resin'!$A224,'Resin Fractions'!$A$24:$A$41,0),MATCH('Disposed Waste by Resin'!F$1,'Resin Fractions'!$A$24:$I$24,0)))*$E224</f>
        <v>522.79108606422972</v>
      </c>
      <c r="G224" s="9">
        <f>(INDEX('Resin Fractions'!$A$24:$I$41,MATCH('Disposed Waste by Resin'!$A224,'Resin Fractions'!$A$24:$A$41,0),MATCH('Disposed Waste by Resin'!G$1,'Resin Fractions'!$A$24:$I$24,0)))*$E224</f>
        <v>1048.6618957901521</v>
      </c>
      <c r="H224" s="9">
        <f>(INDEX('Resin Fractions'!$A$24:$I$41,MATCH('Disposed Waste by Resin'!$A224,'Resin Fractions'!$A$24:$A$41,0),MATCH('Disposed Waste by Resin'!H$1,'Resin Fractions'!$A$24:$I$24,0)))*$E224</f>
        <v>1327.6569068139809</v>
      </c>
      <c r="I224" s="9">
        <f>(INDEX('Resin Fractions'!$A$24:$I$41,MATCH('Disposed Waste by Resin'!$A224,'Resin Fractions'!$A$24:$A$41,0),MATCH('Disposed Waste by Resin'!I$1,'Resin Fractions'!$A$24:$I$24,0)))*$E224</f>
        <v>2632.5709942565813</v>
      </c>
      <c r="J224" s="9">
        <f>(INDEX('Resin Fractions'!$A$24:$I$41,MATCH('Disposed Waste by Resin'!$A224,'Resin Fractions'!$A$24:$A$41,0),MATCH('Disposed Waste by Resin'!J$1,'Resin Fractions'!$A$24:$I$24,0)))*$E224</f>
        <v>94.983158002644259</v>
      </c>
      <c r="K224" s="9">
        <f>(INDEX('Resin Fractions'!$A$24:$I$41,MATCH('Disposed Waste by Resin'!$A224,'Resin Fractions'!$A$24:$A$41,0),MATCH('Disposed Waste by Resin'!K$1,'Resin Fractions'!$A$24:$I$24,0)))*$E224</f>
        <v>267.12040223355376</v>
      </c>
      <c r="L224" s="9">
        <f>(INDEX('Resin Fractions'!$A$24:$I$41,MATCH('Disposed Waste by Resin'!$A224,'Resin Fractions'!$A$24:$A$41,0),MATCH('Disposed Waste by Resin'!L$1,'Resin Fractions'!$A$24:$I$24,0)))*$E224</f>
        <v>435.18737973380121</v>
      </c>
      <c r="M224" s="9">
        <f>(INDEX('Resin Fractions'!$A$24:$I$41,MATCH('Disposed Waste by Resin'!$A224,'Resin Fractions'!$A$24:$A$41,0),MATCH('Disposed Waste by Resin'!M$1,'Resin Fractions'!$A$24:$I$24,0)))*$E224</f>
        <v>6328.9718228949432</v>
      </c>
    </row>
    <row r="225" spans="1:13" x14ac:dyDescent="0.2">
      <c r="A225" s="37">
        <v>2017</v>
      </c>
      <c r="B225" s="68" t="s">
        <v>252</v>
      </c>
      <c r="C225" s="68" t="s">
        <v>191</v>
      </c>
      <c r="D225" s="68">
        <v>13636</v>
      </c>
      <c r="E225" s="81">
        <v>25419.437386569869</v>
      </c>
      <c r="F225" s="9">
        <f>(INDEX('Resin Fractions'!$A$24:$I$41,MATCH('Disposed Waste by Resin'!$A225,'Resin Fractions'!$A$24:$A$41,0),MATCH('Disposed Waste by Resin'!F$1,'Resin Fractions'!$A$24:$I$24,0)))*$E225</f>
        <v>236.93248945613399</v>
      </c>
      <c r="G225" s="9">
        <f>(INDEX('Resin Fractions'!$A$24:$I$41,MATCH('Disposed Waste by Resin'!$A225,'Resin Fractions'!$A$24:$A$41,0),MATCH('Disposed Waste by Resin'!G$1,'Resin Fractions'!$A$24:$I$24,0)))*$E225</f>
        <v>475.26073070194587</v>
      </c>
      <c r="H225" s="9">
        <f>(INDEX('Resin Fractions'!$A$24:$I$41,MATCH('Disposed Waste by Resin'!$A225,'Resin Fractions'!$A$24:$A$41,0),MATCH('Disposed Waste by Resin'!H$1,'Resin Fractions'!$A$24:$I$24,0)))*$E225</f>
        <v>601.70317448071353</v>
      </c>
      <c r="I225" s="9">
        <f>(INDEX('Resin Fractions'!$A$24:$I$41,MATCH('Disposed Waste by Resin'!$A225,'Resin Fractions'!$A$24:$A$41,0),MATCH('Disposed Waste by Resin'!I$1,'Resin Fractions'!$A$24:$I$24,0)))*$E225</f>
        <v>1193.0991479502563</v>
      </c>
      <c r="J225" s="9">
        <f>(INDEX('Resin Fractions'!$A$24:$I$41,MATCH('Disposed Waste by Resin'!$A225,'Resin Fractions'!$A$24:$A$41,0),MATCH('Disposed Waste by Resin'!J$1,'Resin Fractions'!$A$24:$I$24,0)))*$E225</f>
        <v>43.047015685357195</v>
      </c>
      <c r="K225" s="9">
        <f>(INDEX('Resin Fractions'!$A$24:$I$41,MATCH('Disposed Waste by Resin'!$A225,'Resin Fractions'!$A$24:$A$41,0),MATCH('Disposed Waste by Resin'!K$1,'Resin Fractions'!$A$24:$I$24,0)))*$E225</f>
        <v>121.060790003493</v>
      </c>
      <c r="L225" s="9">
        <f>(INDEX('Resin Fractions'!$A$24:$I$41,MATCH('Disposed Waste by Resin'!$A225,'Resin Fractions'!$A$24:$A$41,0),MATCH('Disposed Waste by Resin'!L$1,'Resin Fractions'!$A$24:$I$24,0)))*$E225</f>
        <v>197.22989165035881</v>
      </c>
      <c r="M225" s="9">
        <f>(INDEX('Resin Fractions'!$A$24:$I$41,MATCH('Disposed Waste by Resin'!$A225,'Resin Fractions'!$A$24:$A$41,0),MATCH('Disposed Waste by Resin'!M$1,'Resin Fractions'!$A$24:$I$24,0)))*$E225</f>
        <v>2868.333239928259</v>
      </c>
    </row>
    <row r="226" spans="1:13" x14ac:dyDescent="0.2">
      <c r="A226" s="37">
        <v>2017</v>
      </c>
      <c r="B226" s="68" t="s">
        <v>253</v>
      </c>
      <c r="C226" s="68" t="s">
        <v>192</v>
      </c>
      <c r="D226" s="68">
        <v>468367</v>
      </c>
      <c r="E226" s="81">
        <v>398581.70598911057</v>
      </c>
      <c r="F226" s="9">
        <f>(INDEX('Resin Fractions'!$A$24:$I$41,MATCH('Disposed Waste by Resin'!$A226,'Resin Fractions'!$A$24:$A$41,0),MATCH('Disposed Waste by Resin'!F$1,'Resin Fractions'!$A$24:$I$24,0)))*$E226</f>
        <v>3715.1473659903959</v>
      </c>
      <c r="G226" s="9">
        <f>(INDEX('Resin Fractions'!$A$24:$I$41,MATCH('Disposed Waste by Resin'!$A226,'Resin Fractions'!$A$24:$A$41,0),MATCH('Disposed Waste by Resin'!G$1,'Resin Fractions'!$A$24:$I$24,0)))*$E226</f>
        <v>7452.1803906209425</v>
      </c>
      <c r="H226" s="9">
        <f>(INDEX('Resin Fractions'!$A$24:$I$41,MATCH('Disposed Waste by Resin'!$A226,'Resin Fractions'!$A$24:$A$41,0),MATCH('Disposed Waste by Resin'!H$1,'Resin Fractions'!$A$24:$I$24,0)))*$E226</f>
        <v>9434.8224209831315</v>
      </c>
      <c r="I226" s="9">
        <f>(INDEX('Resin Fractions'!$A$24:$I$41,MATCH('Disposed Waste by Resin'!$A226,'Resin Fractions'!$A$24:$A$41,0),MATCH('Disposed Waste by Resin'!I$1,'Resin Fractions'!$A$24:$I$24,0)))*$E226</f>
        <v>18708.025931975139</v>
      </c>
      <c r="J226" s="9">
        <f>(INDEX('Resin Fractions'!$A$24:$I$41,MATCH('Disposed Waste by Resin'!$A226,'Resin Fractions'!$A$24:$A$41,0),MATCH('Disposed Waste by Resin'!J$1,'Resin Fractions'!$A$24:$I$24,0)))*$E226</f>
        <v>674.98555096560938</v>
      </c>
      <c r="K226" s="9">
        <f>(INDEX('Resin Fractions'!$A$24:$I$41,MATCH('Disposed Waste by Resin'!$A226,'Resin Fractions'!$A$24:$A$41,0),MATCH('Disposed Waste by Resin'!K$1,'Resin Fractions'!$A$24:$I$24,0)))*$E226</f>
        <v>1898.2566558878891</v>
      </c>
      <c r="L226" s="9">
        <f>(INDEX('Resin Fractions'!$A$24:$I$41,MATCH('Disposed Waste by Resin'!$A226,'Resin Fractions'!$A$24:$A$41,0),MATCH('Disposed Waste by Resin'!L$1,'Resin Fractions'!$A$24:$I$24,0)))*$E226</f>
        <v>3092.6029357196358</v>
      </c>
      <c r="M226" s="9">
        <f>(INDEX('Resin Fractions'!$A$24:$I$41,MATCH('Disposed Waste by Resin'!$A226,'Resin Fractions'!$A$24:$A$41,0),MATCH('Disposed Waste by Resin'!M$1,'Resin Fractions'!$A$24:$I$24,0)))*$E226</f>
        <v>44976.021252142746</v>
      </c>
    </row>
    <row r="227" spans="1:13" x14ac:dyDescent="0.2">
      <c r="A227" s="37">
        <v>2017</v>
      </c>
      <c r="B227" s="68" t="s">
        <v>254</v>
      </c>
      <c r="C227" s="68" t="s">
        <v>191</v>
      </c>
      <c r="D227" s="68">
        <v>54715</v>
      </c>
      <c r="E227" s="81">
        <v>40943.629764065328</v>
      </c>
      <c r="F227" s="9">
        <f>(INDEX('Resin Fractions'!$A$24:$I$41,MATCH('Disposed Waste by Resin'!$A227,'Resin Fractions'!$A$24:$A$41,0),MATCH('Disposed Waste by Resin'!F$1,'Resin Fractions'!$A$24:$I$24,0)))*$E227</f>
        <v>381.63221238309677</v>
      </c>
      <c r="G227" s="9">
        <f>(INDEX('Resin Fractions'!$A$24:$I$41,MATCH('Disposed Waste by Resin'!$A227,'Resin Fractions'!$A$24:$A$41,0),MATCH('Disposed Waste by Resin'!G$1,'Resin Fractions'!$A$24:$I$24,0)))*$E227</f>
        <v>765.51259193252486</v>
      </c>
      <c r="H227" s="9">
        <f>(INDEX('Resin Fractions'!$A$24:$I$41,MATCH('Disposed Waste by Resin'!$A227,'Resin Fractions'!$A$24:$A$41,0),MATCH('Disposed Waste by Resin'!H$1,'Resin Fractions'!$A$24:$I$24,0)))*$E227</f>
        <v>969.17613199485288</v>
      </c>
      <c r="I227" s="9">
        <f>(INDEX('Resin Fractions'!$A$24:$I$41,MATCH('Disposed Waste by Resin'!$A227,'Resin Fractions'!$A$24:$A$41,0),MATCH('Disposed Waste by Resin'!I$1,'Resin Fractions'!$A$24:$I$24,0)))*$E227</f>
        <v>1921.7502355621159</v>
      </c>
      <c r="J227" s="9">
        <f>(INDEX('Resin Fractions'!$A$24:$I$41,MATCH('Disposed Waste by Resin'!$A227,'Resin Fractions'!$A$24:$A$41,0),MATCH('Disposed Waste by Resin'!J$1,'Resin Fractions'!$A$24:$I$24,0)))*$E227</f>
        <v>69.336745965918951</v>
      </c>
      <c r="K227" s="9">
        <f>(INDEX('Resin Fractions'!$A$24:$I$41,MATCH('Disposed Waste by Resin'!$A227,'Resin Fractions'!$A$24:$A$41,0),MATCH('Disposed Waste by Resin'!K$1,'Resin Fractions'!$A$24:$I$24,0)))*$E227</f>
        <v>194.99519558474134</v>
      </c>
      <c r="L227" s="9">
        <f>(INDEX('Resin Fractions'!$A$24:$I$41,MATCH('Disposed Waste by Resin'!$A227,'Resin Fractions'!$A$24:$A$41,0),MATCH('Disposed Waste by Resin'!L$1,'Resin Fractions'!$A$24:$I$24,0)))*$E227</f>
        <v>317.68239160185055</v>
      </c>
      <c r="M227" s="9">
        <f>(INDEX('Resin Fractions'!$A$24:$I$41,MATCH('Disposed Waste by Resin'!$A227,'Resin Fractions'!$A$24:$A$41,0),MATCH('Disposed Waste by Resin'!M$1,'Resin Fractions'!$A$24:$I$24,0)))*$E227</f>
        <v>4620.0855050251012</v>
      </c>
    </row>
    <row r="228" spans="1:13" x14ac:dyDescent="0.2">
      <c r="A228" s="37">
        <v>2017</v>
      </c>
      <c r="B228" s="68" t="s">
        <v>255</v>
      </c>
      <c r="C228" s="68" t="s">
        <v>194</v>
      </c>
      <c r="D228" s="68">
        <v>848232</v>
      </c>
      <c r="E228" s="81">
        <v>836672.12341197825</v>
      </c>
      <c r="F228" s="9">
        <f>(INDEX('Resin Fractions'!$A$24:$I$41,MATCH('Disposed Waste by Resin'!$A228,'Resin Fractions'!$A$24:$A$41,0),MATCH('Disposed Waste by Resin'!F$1,'Resin Fractions'!$A$24:$I$24,0)))*$E228</f>
        <v>7798.5521883849933</v>
      </c>
      <c r="G228" s="9">
        <f>(INDEX('Resin Fractions'!$A$24:$I$41,MATCH('Disposed Waste by Resin'!$A228,'Resin Fractions'!$A$24:$A$41,0),MATCH('Disposed Waste by Resin'!G$1,'Resin Fractions'!$A$24:$I$24,0)))*$E228</f>
        <v>15643.045071517339</v>
      </c>
      <c r="H228" s="9">
        <f>(INDEX('Resin Fractions'!$A$24:$I$41,MATCH('Disposed Waste by Resin'!$A228,'Resin Fractions'!$A$24:$A$41,0),MATCH('Disposed Waste by Resin'!H$1,'Resin Fractions'!$A$24:$I$24,0)))*$E228</f>
        <v>19804.855040674051</v>
      </c>
      <c r="I228" s="9">
        <f>(INDEX('Resin Fractions'!$A$24:$I$41,MATCH('Disposed Waste by Resin'!$A228,'Resin Fractions'!$A$24:$A$41,0),MATCH('Disposed Waste by Resin'!I$1,'Resin Fractions'!$A$24:$I$24,0)))*$E228</f>
        <v>39270.452070822401</v>
      </c>
      <c r="J228" s="9">
        <f>(INDEX('Resin Fractions'!$A$24:$I$41,MATCH('Disposed Waste by Resin'!$A228,'Resin Fractions'!$A$24:$A$41,0),MATCH('Disposed Waste by Resin'!J$1,'Resin Fractions'!$A$24:$I$24,0)))*$E228</f>
        <v>1416.8778589507804</v>
      </c>
      <c r="K228" s="9">
        <f>(INDEX('Resin Fractions'!$A$24:$I$41,MATCH('Disposed Waste by Resin'!$A228,'Resin Fractions'!$A$24:$A$41,0),MATCH('Disposed Waste by Resin'!K$1,'Resin Fractions'!$A$24:$I$24,0)))*$E228</f>
        <v>3984.6746681997288</v>
      </c>
      <c r="L228" s="9">
        <f>(INDEX('Resin Fractions'!$A$24:$I$41,MATCH('Disposed Waste by Resin'!$A228,'Resin Fractions'!$A$24:$A$41,0),MATCH('Disposed Waste by Resin'!L$1,'Resin Fractions'!$A$24:$I$24,0)))*$E228</f>
        <v>6491.7547047915859</v>
      </c>
      <c r="M228" s="9">
        <f>(INDEX('Resin Fractions'!$A$24:$I$41,MATCH('Disposed Waste by Resin'!$A228,'Resin Fractions'!$A$24:$A$41,0),MATCH('Disposed Waste by Resin'!M$1,'Resin Fractions'!$A$24:$I$24,0)))*$E228</f>
        <v>94410.211603340882</v>
      </c>
    </row>
    <row r="229" spans="1:13" x14ac:dyDescent="0.2">
      <c r="A229" s="37">
        <v>2017</v>
      </c>
      <c r="B229" s="68" t="s">
        <v>256</v>
      </c>
      <c r="C229" s="68" t="s">
        <v>192</v>
      </c>
      <c r="D229" s="68">
        <v>217805</v>
      </c>
      <c r="E229" s="81">
        <v>171470.55353902001</v>
      </c>
      <c r="F229" s="9">
        <f>(INDEX('Resin Fractions'!$A$24:$I$41,MATCH('Disposed Waste by Resin'!$A229,'Resin Fractions'!$A$24:$A$41,0),MATCH('Disposed Waste by Resin'!F$1,'Resin Fractions'!$A$24:$I$24,0)))*$E229</f>
        <v>1598.2629552566807</v>
      </c>
      <c r="G229" s="9">
        <f>(INDEX('Resin Fractions'!$A$24:$I$41,MATCH('Disposed Waste by Resin'!$A229,'Resin Fractions'!$A$24:$A$41,0),MATCH('Disposed Waste by Resin'!G$1,'Resin Fractions'!$A$24:$I$24,0)))*$E229</f>
        <v>3205.941159495449</v>
      </c>
      <c r="H229" s="9">
        <f>(INDEX('Resin Fractions'!$A$24:$I$41,MATCH('Disposed Waste by Resin'!$A229,'Resin Fractions'!$A$24:$A$41,0),MATCH('Disposed Waste by Resin'!H$1,'Resin Fractions'!$A$24:$I$24,0)))*$E229</f>
        <v>4058.8772609461744</v>
      </c>
      <c r="I229" s="9">
        <f>(INDEX('Resin Fractions'!$A$24:$I$41,MATCH('Disposed Waste by Resin'!$A229,'Resin Fractions'!$A$24:$A$41,0),MATCH('Disposed Waste by Resin'!I$1,'Resin Fractions'!$A$24:$I$24,0)))*$E229</f>
        <v>8048.2257815057828</v>
      </c>
      <c r="J229" s="9">
        <f>(INDEX('Resin Fractions'!$A$24:$I$41,MATCH('Disposed Waste by Resin'!$A229,'Resin Fractions'!$A$24:$A$41,0),MATCH('Disposed Waste by Resin'!J$1,'Resin Fractions'!$A$24:$I$24,0)))*$E229</f>
        <v>290.37997558793006</v>
      </c>
      <c r="K229" s="9">
        <f>(INDEX('Resin Fractions'!$A$24:$I$41,MATCH('Disposed Waste by Resin'!$A229,'Resin Fractions'!$A$24:$A$41,0),MATCH('Disposed Waste by Resin'!K$1,'Resin Fractions'!$A$24:$I$24,0)))*$E229</f>
        <v>816.63336438506292</v>
      </c>
      <c r="L229" s="9">
        <f>(INDEX('Resin Fractions'!$A$24:$I$41,MATCH('Disposed Waste by Resin'!$A229,'Resin Fractions'!$A$24:$A$41,0),MATCH('Disposed Waste by Resin'!L$1,'Resin Fractions'!$A$24:$I$24,0)))*$E229</f>
        <v>1330.4432423668036</v>
      </c>
      <c r="M229" s="9">
        <f>(INDEX('Resin Fractions'!$A$24:$I$41,MATCH('Disposed Waste by Resin'!$A229,'Resin Fractions'!$A$24:$A$41,0),MATCH('Disposed Waste by Resin'!M$1,'Resin Fractions'!$A$24:$I$24,0)))*$E229</f>
        <v>19348.763739543883</v>
      </c>
    </row>
    <row r="230" spans="1:13" x14ac:dyDescent="0.2">
      <c r="A230" s="37">
        <v>2017</v>
      </c>
      <c r="B230" s="68" t="s">
        <v>257</v>
      </c>
      <c r="C230" s="68" t="s">
        <v>192</v>
      </c>
      <c r="D230" s="68">
        <v>75901</v>
      </c>
      <c r="E230" s="81">
        <v>155486.60617059891</v>
      </c>
      <c r="F230" s="9">
        <f>(INDEX('Resin Fractions'!$A$24:$I$41,MATCH('Disposed Waste by Resin'!$A230,'Resin Fractions'!$A$24:$A$41,0),MATCH('Disposed Waste by Resin'!F$1,'Resin Fractions'!$A$24:$I$24,0)))*$E230</f>
        <v>1449.2778937959295</v>
      </c>
      <c r="G230" s="9">
        <f>(INDEX('Resin Fractions'!$A$24:$I$41,MATCH('Disposed Waste by Resin'!$A230,'Resin Fractions'!$A$24:$A$41,0),MATCH('Disposed Waste by Resin'!G$1,'Resin Fractions'!$A$24:$I$24,0)))*$E230</f>
        <v>2907.0933765846121</v>
      </c>
      <c r="H230" s="9">
        <f>(INDEX('Resin Fractions'!$A$24:$I$41,MATCH('Disposed Waste by Resin'!$A230,'Resin Fractions'!$A$24:$A$41,0),MATCH('Disposed Waste by Resin'!H$1,'Resin Fractions'!$A$24:$I$24,0)))*$E230</f>
        <v>3680.5214489724212</v>
      </c>
      <c r="I230" s="9">
        <f>(INDEX('Resin Fractions'!$A$24:$I$41,MATCH('Disposed Waste by Resin'!$A230,'Resin Fractions'!$A$24:$A$41,0),MATCH('Disposed Waste by Resin'!I$1,'Resin Fractions'!$A$24:$I$24,0)))*$E230</f>
        <v>7297.9954087351944</v>
      </c>
      <c r="J230" s="9">
        <f>(INDEX('Resin Fractions'!$A$24:$I$41,MATCH('Disposed Waste by Resin'!$A230,'Resin Fractions'!$A$24:$A$41,0),MATCH('Disposed Waste by Resin'!J$1,'Resin Fractions'!$A$24:$I$24,0)))*$E230</f>
        <v>263.31166472728614</v>
      </c>
      <c r="K230" s="9">
        <f>(INDEX('Resin Fractions'!$A$24:$I$41,MATCH('Disposed Waste by Resin'!$A230,'Resin Fractions'!$A$24:$A$41,0),MATCH('Disposed Waste by Resin'!K$1,'Resin Fractions'!$A$24:$I$24,0)))*$E230</f>
        <v>740.50936264702034</v>
      </c>
      <c r="L230" s="9">
        <f>(INDEX('Resin Fractions'!$A$24:$I$41,MATCH('Disposed Waste by Resin'!$A230,'Resin Fractions'!$A$24:$A$41,0),MATCH('Disposed Waste by Resin'!L$1,'Resin Fractions'!$A$24:$I$24,0)))*$E230</f>
        <v>1206.4234948139199</v>
      </c>
      <c r="M230" s="9">
        <f>(INDEX('Resin Fractions'!$A$24:$I$41,MATCH('Disposed Waste by Resin'!$A230,'Resin Fractions'!$A$24:$A$41,0),MATCH('Disposed Waste by Resin'!M$1,'Resin Fractions'!$A$24:$I$24,0)))*$E230</f>
        <v>17545.132650276384</v>
      </c>
    </row>
    <row r="231" spans="1:13" x14ac:dyDescent="0.2">
      <c r="A231" s="37">
        <v>2016</v>
      </c>
      <c r="B231" s="68" t="s">
        <v>201</v>
      </c>
      <c r="C231" s="68" t="s">
        <v>190</v>
      </c>
      <c r="D231" s="68">
        <v>1631230</v>
      </c>
      <c r="E231" s="81">
        <v>1078438.1941923769</v>
      </c>
      <c r="F231" s="9">
        <f>(INDEX('Resin Fractions'!$A$24:$I$41,MATCH('Disposed Waste by Resin'!$A231,'Resin Fractions'!$A$24:$A$41,0),MATCH('Disposed Waste by Resin'!F$1,'Resin Fractions'!$A$24:$I$24,0)))*$E231</f>
        <v>10088.111996553342</v>
      </c>
      <c r="G231" s="9">
        <f>(INDEX('Resin Fractions'!$A$24:$I$41,MATCH('Disposed Waste by Resin'!$A231,'Resin Fractions'!$A$24:$A$41,0),MATCH('Disposed Waste by Resin'!G$1,'Resin Fractions'!$A$24:$I$24,0)))*$E231</f>
        <v>19597.262264921097</v>
      </c>
      <c r="H231" s="9">
        <f>(INDEX('Resin Fractions'!$A$24:$I$41,MATCH('Disposed Waste by Resin'!$A231,'Resin Fractions'!$A$24:$A$41,0),MATCH('Disposed Waste by Resin'!H$1,'Resin Fractions'!$A$24:$I$24,0)))*$E231</f>
        <v>25225.945482603918</v>
      </c>
      <c r="I231" s="9">
        <f>(INDEX('Resin Fractions'!$A$24:$I$41,MATCH('Disposed Waste by Resin'!$A231,'Resin Fractions'!$A$24:$A$41,0),MATCH('Disposed Waste by Resin'!I$1,'Resin Fractions'!$A$24:$I$24,0)))*$E231</f>
        <v>47216.121699855867</v>
      </c>
      <c r="J231" s="9">
        <f>(INDEX('Resin Fractions'!$A$24:$I$41,MATCH('Disposed Waste by Resin'!$A231,'Resin Fractions'!$A$24:$A$41,0),MATCH('Disposed Waste by Resin'!J$1,'Resin Fractions'!$A$24:$I$24,0)))*$E231</f>
        <v>1915.0424336370386</v>
      </c>
      <c r="K231" s="9">
        <f>(INDEX('Resin Fractions'!$A$24:$I$41,MATCH('Disposed Waste by Resin'!$A231,'Resin Fractions'!$A$24:$A$41,0),MATCH('Disposed Waste by Resin'!K$1,'Resin Fractions'!$A$24:$I$24,0)))*$E231</f>
        <v>5494.0160747038617</v>
      </c>
      <c r="L231" s="9">
        <f>(INDEX('Resin Fractions'!$A$24:$I$41,MATCH('Disposed Waste by Resin'!$A231,'Resin Fractions'!$A$24:$A$41,0),MATCH('Disposed Waste by Resin'!L$1,'Resin Fractions'!$A$24:$I$24,0)))*$E231</f>
        <v>9421.0949797687135</v>
      </c>
      <c r="M231" s="9">
        <f>(INDEX('Resin Fractions'!$A$24:$I$41,MATCH('Disposed Waste by Resin'!$A231,'Resin Fractions'!$A$24:$A$41,0),MATCH('Disposed Waste by Resin'!M$1,'Resin Fractions'!$A$24:$I$24,0)))*$E231</f>
        <v>118957.59493204382</v>
      </c>
    </row>
    <row r="232" spans="1:13" x14ac:dyDescent="0.2">
      <c r="A232" s="37">
        <v>2016</v>
      </c>
      <c r="B232" s="68" t="s">
        <v>202</v>
      </c>
      <c r="C232" s="68" t="s">
        <v>191</v>
      </c>
      <c r="D232" s="68">
        <v>1162</v>
      </c>
      <c r="E232" s="81">
        <v>681.09800362976409</v>
      </c>
      <c r="F232" s="9">
        <f>(INDEX('Resin Fractions'!$A$24:$I$41,MATCH('Disposed Waste by Resin'!$A232,'Resin Fractions'!$A$24:$A$41,0),MATCH('Disposed Waste by Resin'!F$1,'Resin Fractions'!$A$24:$I$24,0)))*$E232</f>
        <v>6.3712440622445863</v>
      </c>
      <c r="G232" s="9">
        <f>(INDEX('Resin Fractions'!$A$24:$I$41,MATCH('Disposed Waste by Resin'!$A232,'Resin Fractions'!$A$24:$A$41,0),MATCH('Disposed Waste by Resin'!G$1,'Resin Fractions'!$A$24:$I$24,0)))*$E232</f>
        <v>12.376839282145871</v>
      </c>
      <c r="H232" s="9">
        <f>(INDEX('Resin Fractions'!$A$24:$I$41,MATCH('Disposed Waste by Resin'!$A232,'Resin Fractions'!$A$24:$A$41,0),MATCH('Disposed Waste by Resin'!H$1,'Resin Fractions'!$A$24:$I$24,0)))*$E232</f>
        <v>15.931688251028232</v>
      </c>
      <c r="I232" s="9">
        <f>(INDEX('Resin Fractions'!$A$24:$I$41,MATCH('Disposed Waste by Resin'!$A232,'Resin Fractions'!$A$24:$A$41,0),MATCH('Disposed Waste by Resin'!I$1,'Resin Fractions'!$A$24:$I$24,0)))*$E232</f>
        <v>29.819795331891939</v>
      </c>
      <c r="J232" s="9">
        <f>(INDEX('Resin Fractions'!$A$24:$I$41,MATCH('Disposed Waste by Resin'!$A232,'Resin Fractions'!$A$24:$A$41,0),MATCH('Disposed Waste by Resin'!J$1,'Resin Fractions'!$A$24:$I$24,0)))*$E232</f>
        <v>1.2094634494962992</v>
      </c>
      <c r="K232" s="9">
        <f>(INDEX('Resin Fractions'!$A$24:$I$41,MATCH('Disposed Waste by Resin'!$A232,'Resin Fractions'!$A$24:$A$41,0),MATCH('Disposed Waste by Resin'!K$1,'Resin Fractions'!$A$24:$I$24,0)))*$E232</f>
        <v>3.4697986407954722</v>
      </c>
      <c r="L232" s="9">
        <f>(INDEX('Resin Fractions'!$A$24:$I$41,MATCH('Disposed Waste by Resin'!$A232,'Resin Fractions'!$A$24:$A$41,0),MATCH('Disposed Waste by Resin'!L$1,'Resin Fractions'!$A$24:$I$24,0)))*$E232</f>
        <v>5.9499830563143288</v>
      </c>
      <c r="M232" s="9">
        <f>(INDEX('Resin Fractions'!$A$24:$I$41,MATCH('Disposed Waste by Resin'!$A232,'Resin Fractions'!$A$24:$A$41,0),MATCH('Disposed Waste by Resin'!M$1,'Resin Fractions'!$A$24:$I$24,0)))*$E232</f>
        <v>75.12881207391672</v>
      </c>
    </row>
    <row r="233" spans="1:13" x14ac:dyDescent="0.2">
      <c r="A233" s="37">
        <v>2016</v>
      </c>
      <c r="B233" s="68" t="s">
        <v>203</v>
      </c>
      <c r="C233" s="68" t="s">
        <v>191</v>
      </c>
      <c r="D233" s="68">
        <v>36039</v>
      </c>
      <c r="E233" s="81">
        <v>28863.693284936478</v>
      </c>
      <c r="F233" s="9">
        <f>(INDEX('Resin Fractions'!$A$24:$I$41,MATCH('Disposed Waste by Resin'!$A233,'Resin Fractions'!$A$24:$A$41,0),MATCH('Disposed Waste by Resin'!F$1,'Resin Fractions'!$A$24:$I$24,0)))*$E233</f>
        <v>270.00172291807922</v>
      </c>
      <c r="G233" s="9">
        <f>(INDEX('Resin Fractions'!$A$24:$I$41,MATCH('Disposed Waste by Resin'!$A233,'Resin Fractions'!$A$24:$A$41,0),MATCH('Disposed Waste by Resin'!G$1,'Resin Fractions'!$A$24:$I$24,0)))*$E233</f>
        <v>524.50791365261944</v>
      </c>
      <c r="H233" s="9">
        <f>(INDEX('Resin Fractions'!$A$24:$I$41,MATCH('Disposed Waste by Resin'!$A233,'Resin Fractions'!$A$24:$A$41,0),MATCH('Disposed Waste by Resin'!H$1,'Resin Fractions'!$A$24:$I$24,0)))*$E233</f>
        <v>675.15594046414492</v>
      </c>
      <c r="I233" s="9">
        <f>(INDEX('Resin Fractions'!$A$24:$I$41,MATCH('Disposed Waste by Resin'!$A233,'Resin Fractions'!$A$24:$A$41,0),MATCH('Disposed Waste by Resin'!I$1,'Resin Fractions'!$A$24:$I$24,0)))*$E233</f>
        <v>1263.7086317862411</v>
      </c>
      <c r="J233" s="9">
        <f>(INDEX('Resin Fractions'!$A$24:$I$41,MATCH('Disposed Waste by Resin'!$A233,'Resin Fractions'!$A$24:$A$41,0),MATCH('Disposed Waste by Resin'!J$1,'Resin Fractions'!$A$24:$I$24,0)))*$E233</f>
        <v>51.254858859605221</v>
      </c>
      <c r="K233" s="9">
        <f>(INDEX('Resin Fractions'!$A$24:$I$41,MATCH('Disposed Waste by Resin'!$A233,'Resin Fractions'!$A$24:$A$41,0),MATCH('Disposed Waste by Resin'!K$1,'Resin Fractions'!$A$24:$I$24,0)))*$E233</f>
        <v>147.04374876255088</v>
      </c>
      <c r="L233" s="9">
        <f>(INDEX('Resin Fractions'!$A$24:$I$41,MATCH('Disposed Waste by Resin'!$A233,'Resin Fractions'!$A$24:$A$41,0),MATCH('Disposed Waste by Resin'!L$1,'Resin Fractions'!$A$24:$I$24,0)))*$E233</f>
        <v>252.14944849754764</v>
      </c>
      <c r="M233" s="9">
        <f>(INDEX('Resin Fractions'!$A$24:$I$41,MATCH('Disposed Waste by Resin'!$A233,'Resin Fractions'!$A$24:$A$41,0),MATCH('Disposed Waste by Resin'!M$1,'Resin Fractions'!$A$24:$I$24,0)))*$E233</f>
        <v>3183.822264940788</v>
      </c>
    </row>
    <row r="234" spans="1:13" x14ac:dyDescent="0.2">
      <c r="A234" s="37">
        <v>2016</v>
      </c>
      <c r="B234" s="68" t="s">
        <v>204</v>
      </c>
      <c r="C234" s="68" t="s">
        <v>192</v>
      </c>
      <c r="D234" s="68">
        <v>223986</v>
      </c>
      <c r="E234" s="81">
        <v>178523.30308529941</v>
      </c>
      <c r="F234" s="9">
        <f>(INDEX('Resin Fractions'!$A$24:$I$41,MATCH('Disposed Waste by Resin'!$A234,'Resin Fractions'!$A$24:$A$41,0),MATCH('Disposed Waste by Resin'!F$1,'Resin Fractions'!$A$24:$I$24,0)))*$E234</f>
        <v>1669.9733792976856</v>
      </c>
      <c r="G234" s="9">
        <f>(INDEX('Resin Fractions'!$A$24:$I$41,MATCH('Disposed Waste by Resin'!$A234,'Resin Fractions'!$A$24:$A$41,0),MATCH('Disposed Waste by Resin'!G$1,'Resin Fractions'!$A$24:$I$24,0)))*$E234</f>
        <v>3244.1061618580979</v>
      </c>
      <c r="H234" s="9">
        <f>(INDEX('Resin Fractions'!$A$24:$I$41,MATCH('Disposed Waste by Resin'!$A234,'Resin Fractions'!$A$24:$A$41,0),MATCH('Disposed Waste by Resin'!H$1,'Resin Fractions'!$A$24:$I$24,0)))*$E234</f>
        <v>4175.8713065394249</v>
      </c>
      <c r="I234" s="9">
        <f>(INDEX('Resin Fractions'!$A$24:$I$41,MATCH('Disposed Waste by Resin'!$A234,'Resin Fractions'!$A$24:$A$41,0),MATCH('Disposed Waste by Resin'!I$1,'Resin Fractions'!$A$24:$I$24,0)))*$E234</f>
        <v>7816.0974362079342</v>
      </c>
      <c r="J234" s="9">
        <f>(INDEX('Resin Fractions'!$A$24:$I$41,MATCH('Disposed Waste by Resin'!$A234,'Resin Fractions'!$A$24:$A$41,0),MATCH('Disposed Waste by Resin'!J$1,'Resin Fractions'!$A$24:$I$24,0)))*$E234</f>
        <v>317.01371728346663</v>
      </c>
      <c r="K234" s="9">
        <f>(INDEX('Resin Fractions'!$A$24:$I$41,MATCH('Disposed Waste by Resin'!$A234,'Resin Fractions'!$A$24:$A$41,0),MATCH('Disposed Waste by Resin'!K$1,'Resin Fractions'!$A$24:$I$24,0)))*$E234</f>
        <v>909.47251510725232</v>
      </c>
      <c r="L234" s="9">
        <f>(INDEX('Resin Fractions'!$A$24:$I$41,MATCH('Disposed Waste by Resin'!$A234,'Resin Fractions'!$A$24:$A$41,0),MATCH('Disposed Waste by Resin'!L$1,'Resin Fractions'!$A$24:$I$24,0)))*$E234</f>
        <v>1559.5562207699595</v>
      </c>
      <c r="M234" s="9">
        <f>(INDEX('Resin Fractions'!$A$24:$I$41,MATCH('Disposed Waste by Resin'!$A234,'Resin Fractions'!$A$24:$A$41,0),MATCH('Disposed Waste by Resin'!M$1,'Resin Fractions'!$A$24:$I$24,0)))*$E234</f>
        <v>19692.090737063816</v>
      </c>
    </row>
    <row r="235" spans="1:13" x14ac:dyDescent="0.2">
      <c r="A235" s="37">
        <v>2016</v>
      </c>
      <c r="B235" s="68" t="s">
        <v>205</v>
      </c>
      <c r="C235" s="68" t="s">
        <v>191</v>
      </c>
      <c r="D235" s="68">
        <v>45244</v>
      </c>
      <c r="E235" s="81">
        <v>129542.5952813067</v>
      </c>
      <c r="F235" s="9">
        <f>(INDEX('Resin Fractions'!$A$24:$I$41,MATCH('Disposed Waste by Resin'!$A235,'Resin Fractions'!$A$24:$A$41,0),MATCH('Disposed Waste by Resin'!F$1,'Resin Fractions'!$A$24:$I$24,0)))*$E235</f>
        <v>1211.7896199890006</v>
      </c>
      <c r="G235" s="9">
        <f>(INDEX('Resin Fractions'!$A$24:$I$41,MATCH('Disposed Waste by Resin'!$A235,'Resin Fractions'!$A$24:$A$41,0),MATCH('Disposed Waste by Resin'!G$1,'Resin Fractions'!$A$24:$I$24,0)))*$E235</f>
        <v>2354.0340354019727</v>
      </c>
      <c r="H235" s="9">
        <f>(INDEX('Resin Fractions'!$A$24:$I$41,MATCH('Disposed Waste by Resin'!$A235,'Resin Fractions'!$A$24:$A$41,0),MATCH('Disposed Waste by Resin'!H$1,'Resin Fractions'!$A$24:$I$24,0)))*$E235</f>
        <v>3030.1545919267901</v>
      </c>
      <c r="I235" s="9">
        <f>(INDEX('Resin Fractions'!$A$24:$I$41,MATCH('Disposed Waste by Resin'!$A235,'Resin Fractions'!$A$24:$A$41,0),MATCH('Disposed Waste by Resin'!I$1,'Resin Fractions'!$A$24:$I$24,0)))*$E235</f>
        <v>5671.6267812620345</v>
      </c>
      <c r="J235" s="9">
        <f>(INDEX('Resin Fractions'!$A$24:$I$41,MATCH('Disposed Waste by Resin'!$A235,'Resin Fractions'!$A$24:$A$41,0),MATCH('Disposed Waste by Resin'!J$1,'Resin Fractions'!$A$24:$I$24,0)))*$E235</f>
        <v>230.03596150723678</v>
      </c>
      <c r="K235" s="9">
        <f>(INDEX('Resin Fractions'!$A$24:$I$41,MATCH('Disposed Waste by Resin'!$A235,'Resin Fractions'!$A$24:$A$41,0),MATCH('Disposed Waste by Resin'!K$1,'Resin Fractions'!$A$24:$I$24,0)))*$E235</f>
        <v>659.94426446231523</v>
      </c>
      <c r="L235" s="9">
        <f>(INDEX('Resin Fractions'!$A$24:$I$41,MATCH('Disposed Waste by Resin'!$A235,'Resin Fractions'!$A$24:$A$41,0),MATCH('Disposed Waste by Resin'!L$1,'Resin Fractions'!$A$24:$I$24,0)))*$E235</f>
        <v>1131.6671652054101</v>
      </c>
      <c r="M235" s="9">
        <f>(INDEX('Resin Fractions'!$A$24:$I$41,MATCH('Disposed Waste by Resin'!$A235,'Resin Fractions'!$A$24:$A$41,0),MATCH('Disposed Waste by Resin'!M$1,'Resin Fractions'!$A$24:$I$24,0)))*$E235</f>
        <v>14289.252419754757</v>
      </c>
    </row>
    <row r="236" spans="1:13" x14ac:dyDescent="0.2">
      <c r="A236" s="37">
        <v>2016</v>
      </c>
      <c r="B236" s="68" t="s">
        <v>206</v>
      </c>
      <c r="C236" s="68" t="s">
        <v>192</v>
      </c>
      <c r="D236" s="68">
        <v>21660</v>
      </c>
      <c r="E236" s="81">
        <v>21338.711433756798</v>
      </c>
      <c r="F236" s="9">
        <f>(INDEX('Resin Fractions'!$A$24:$I$41,MATCH('Disposed Waste by Resin'!$A236,'Resin Fractions'!$A$24:$A$41,0),MATCH('Disposed Waste by Resin'!F$1,'Resin Fractions'!$A$24:$I$24,0)))*$E236</f>
        <v>199.61024374427112</v>
      </c>
      <c r="G236" s="9">
        <f>(INDEX('Resin Fractions'!$A$24:$I$41,MATCH('Disposed Waste by Resin'!$A236,'Resin Fractions'!$A$24:$A$41,0),MATCH('Disposed Waste by Resin'!G$1,'Resin Fractions'!$A$24:$I$24,0)))*$E236</f>
        <v>387.76475704847434</v>
      </c>
      <c r="H236" s="9">
        <f>(INDEX('Resin Fractions'!$A$24:$I$41,MATCH('Disposed Waste by Resin'!$A236,'Resin Fractions'!$A$24:$A$41,0),MATCH('Disposed Waste by Resin'!H$1,'Resin Fractions'!$A$24:$I$24,0)))*$E236</f>
        <v>499.13771062242563</v>
      </c>
      <c r="I236" s="9">
        <f>(INDEX('Resin Fractions'!$A$24:$I$41,MATCH('Disposed Waste by Resin'!$A236,'Resin Fractions'!$A$24:$A$41,0),MATCH('Disposed Waste by Resin'!I$1,'Resin Fractions'!$A$24:$I$24,0)))*$E236</f>
        <v>934.25029028101972</v>
      </c>
      <c r="J236" s="9">
        <f>(INDEX('Resin Fractions'!$A$24:$I$41,MATCH('Disposed Waste by Resin'!$A236,'Resin Fractions'!$A$24:$A$41,0),MATCH('Disposed Waste by Resin'!J$1,'Resin Fractions'!$A$24:$I$24,0)))*$E236</f>
        <v>37.892331795038885</v>
      </c>
      <c r="K236" s="9">
        <f>(INDEX('Resin Fractions'!$A$24:$I$41,MATCH('Disposed Waste by Resin'!$A236,'Resin Fractions'!$A$24:$A$41,0),MATCH('Disposed Waste by Resin'!K$1,'Resin Fractions'!$A$24:$I$24,0)))*$E236</f>
        <v>108.70833791112369</v>
      </c>
      <c r="L236" s="9">
        <f>(INDEX('Resin Fractions'!$A$24:$I$41,MATCH('Disposed Waste by Resin'!$A236,'Resin Fractions'!$A$24:$A$41,0),MATCH('Disposed Waste by Resin'!L$1,'Resin Fractions'!$A$24:$I$24,0)))*$E236</f>
        <v>186.41219148757079</v>
      </c>
      <c r="M236" s="9">
        <f>(INDEX('Resin Fractions'!$A$24:$I$41,MATCH('Disposed Waste by Resin'!$A236,'Resin Fractions'!$A$24:$A$41,0),MATCH('Disposed Waste by Resin'!M$1,'Resin Fractions'!$A$24:$I$24,0)))*$E236</f>
        <v>2353.7758628899237</v>
      </c>
    </row>
    <row r="237" spans="1:13" x14ac:dyDescent="0.2">
      <c r="A237" s="37">
        <v>2016</v>
      </c>
      <c r="B237" s="68" t="s">
        <v>207</v>
      </c>
      <c r="C237" s="68" t="s">
        <v>190</v>
      </c>
      <c r="D237" s="68">
        <v>1127634</v>
      </c>
      <c r="E237" s="81">
        <v>696591.69691470056</v>
      </c>
      <c r="F237" s="9">
        <f>(INDEX('Resin Fractions'!$A$24:$I$41,MATCH('Disposed Waste by Resin'!$A237,'Resin Fractions'!$A$24:$A$41,0),MATCH('Disposed Waste by Resin'!F$1,'Resin Fractions'!$A$24:$I$24,0)))*$E237</f>
        <v>6516.1778321540778</v>
      </c>
      <c r="G237" s="9">
        <f>(INDEX('Resin Fractions'!$A$24:$I$41,MATCH('Disposed Waste by Resin'!$A237,'Resin Fractions'!$A$24:$A$41,0),MATCH('Disposed Waste by Resin'!G$1,'Resin Fractions'!$A$24:$I$24,0)))*$E237</f>
        <v>12658.389001353036</v>
      </c>
      <c r="H237" s="9">
        <f>(INDEX('Resin Fractions'!$A$24:$I$41,MATCH('Disposed Waste by Resin'!$A237,'Resin Fractions'!$A$24:$A$41,0),MATCH('Disposed Waste by Resin'!H$1,'Resin Fractions'!$A$24:$I$24,0)))*$E237</f>
        <v>16294.104070715228</v>
      </c>
      <c r="I237" s="9">
        <f>(INDEX('Resin Fractions'!$A$24:$I$41,MATCH('Disposed Waste by Resin'!$A237,'Resin Fractions'!$A$24:$A$41,0),MATCH('Disposed Waste by Resin'!I$1,'Resin Fractions'!$A$24:$I$24,0)))*$E237</f>
        <v>30498.139359079927</v>
      </c>
      <c r="J237" s="9">
        <f>(INDEX('Resin Fractions'!$A$24:$I$41,MATCH('Disposed Waste by Resin'!$A237,'Resin Fractions'!$A$24:$A$41,0),MATCH('Disposed Waste by Resin'!J$1,'Resin Fractions'!$A$24:$I$24,0)))*$E237</f>
        <v>1236.9764588223745</v>
      </c>
      <c r="K237" s="9">
        <f>(INDEX('Resin Fractions'!$A$24:$I$41,MATCH('Disposed Waste by Resin'!$A237,'Resin Fractions'!$A$24:$A$41,0),MATCH('Disposed Waste by Resin'!K$1,'Resin Fractions'!$A$24:$I$24,0)))*$E237</f>
        <v>3548.7300069343719</v>
      </c>
      <c r="L237" s="9">
        <f>(INDEX('Resin Fractions'!$A$24:$I$41,MATCH('Disposed Waste by Resin'!$A237,'Resin Fractions'!$A$24:$A$41,0),MATCH('Disposed Waste by Resin'!L$1,'Resin Fractions'!$A$24:$I$24,0)))*$E237</f>
        <v>6085.3339339175682</v>
      </c>
      <c r="M237" s="9">
        <f>(INDEX('Resin Fractions'!$A$24:$I$41,MATCH('Disposed Waste by Resin'!$A237,'Resin Fractions'!$A$24:$A$41,0),MATCH('Disposed Waste by Resin'!M$1,'Resin Fractions'!$A$24:$I$24,0)))*$E237</f>
        <v>76837.850662976576</v>
      </c>
    </row>
    <row r="238" spans="1:13" x14ac:dyDescent="0.2">
      <c r="A238" s="37">
        <v>2016</v>
      </c>
      <c r="B238" s="68" t="s">
        <v>208</v>
      </c>
      <c r="C238" s="68" t="s">
        <v>193</v>
      </c>
      <c r="D238" s="68">
        <v>26682</v>
      </c>
      <c r="E238" s="81">
        <v>66.642468239564423</v>
      </c>
      <c r="F238" s="9">
        <f>(INDEX('Resin Fractions'!$A$24:$I$41,MATCH('Disposed Waste by Resin'!$A238,'Resin Fractions'!$A$24:$A$41,0),MATCH('Disposed Waste by Resin'!F$1,'Resin Fractions'!$A$24:$I$24,0)))*$E238</f>
        <v>0.62339843576380927</v>
      </c>
      <c r="G238" s="9">
        <f>(INDEX('Resin Fractions'!$A$24:$I$41,MATCH('Disposed Waste by Resin'!$A238,'Resin Fractions'!$A$24:$A$41,0),MATCH('Disposed Waste by Resin'!G$1,'Resin Fractions'!$A$24:$I$24,0)))*$E238</f>
        <v>1.2110197275148122</v>
      </c>
      <c r="H238" s="9">
        <f>(INDEX('Resin Fractions'!$A$24:$I$41,MATCH('Disposed Waste by Resin'!$A238,'Resin Fractions'!$A$24:$A$41,0),MATCH('Disposed Waste by Resin'!H$1,'Resin Fractions'!$A$24:$I$24,0)))*$E238</f>
        <v>1.558846190435953</v>
      </c>
      <c r="I238" s="9">
        <f>(INDEX('Resin Fractions'!$A$24:$I$41,MATCH('Disposed Waste by Resin'!$A238,'Resin Fractions'!$A$24:$A$41,0),MATCH('Disposed Waste by Resin'!I$1,'Resin Fractions'!$A$24:$I$24,0)))*$E238</f>
        <v>2.9177368788709162</v>
      </c>
      <c r="J238" s="9">
        <f>(INDEX('Resin Fractions'!$A$24:$I$41,MATCH('Disposed Waste by Resin'!$A238,'Resin Fractions'!$A$24:$A$41,0),MATCH('Disposed Waste by Resin'!J$1,'Resin Fractions'!$A$24:$I$24,0)))*$E238</f>
        <v>0.1183407220259379</v>
      </c>
      <c r="K238" s="9">
        <f>(INDEX('Resin Fractions'!$A$24:$I$41,MATCH('Disposed Waste by Resin'!$A238,'Resin Fractions'!$A$24:$A$41,0),MATCH('Disposed Waste by Resin'!K$1,'Resin Fractions'!$A$24:$I$24,0)))*$E238</f>
        <v>0.33950465936557478</v>
      </c>
      <c r="L238" s="9">
        <f>(INDEX('Resin Fractions'!$A$24:$I$41,MATCH('Disposed Waste by Resin'!$A238,'Resin Fractions'!$A$24:$A$41,0),MATCH('Disposed Waste by Resin'!L$1,'Resin Fractions'!$A$24:$I$24,0)))*$E238</f>
        <v>0.58217988416233557</v>
      </c>
      <c r="M238" s="9">
        <f>(INDEX('Resin Fractions'!$A$24:$I$41,MATCH('Disposed Waste by Resin'!$A238,'Resin Fractions'!$A$24:$A$41,0),MATCH('Disposed Waste by Resin'!M$1,'Resin Fractions'!$A$24:$I$24,0)))*$E238</f>
        <v>7.3510264981393378</v>
      </c>
    </row>
    <row r="239" spans="1:13" x14ac:dyDescent="0.2">
      <c r="A239" s="37">
        <v>2016</v>
      </c>
      <c r="B239" s="68" t="s">
        <v>209</v>
      </c>
      <c r="C239" s="68" t="s">
        <v>191</v>
      </c>
      <c r="D239" s="68">
        <v>183586</v>
      </c>
      <c r="E239" s="81">
        <v>99757.30490018148</v>
      </c>
      <c r="F239" s="9">
        <f>(INDEX('Resin Fractions'!$A$24:$I$41,MATCH('Disposed Waste by Resin'!$A239,'Resin Fractions'!$A$24:$A$41,0),MATCH('Disposed Waste by Resin'!F$1,'Resin Fractions'!$A$24:$I$24,0)))*$E239</f>
        <v>933.16693504257557</v>
      </c>
      <c r="G239" s="9">
        <f>(INDEX('Resin Fractions'!$A$24:$I$41,MATCH('Disposed Waste by Resin'!$A239,'Resin Fractions'!$A$24:$A$41,0),MATCH('Disposed Waste by Resin'!G$1,'Resin Fractions'!$A$24:$I$24,0)))*$E239</f>
        <v>1812.7789589598103</v>
      </c>
      <c r="H239" s="9">
        <f>(INDEX('Resin Fractions'!$A$24:$I$41,MATCH('Disposed Waste by Resin'!$A239,'Resin Fractions'!$A$24:$A$41,0),MATCH('Disposed Waste by Resin'!H$1,'Resin Fractions'!$A$24:$I$24,0)))*$E239</f>
        <v>2333.4414048530762</v>
      </c>
      <c r="I239" s="9">
        <f>(INDEX('Resin Fractions'!$A$24:$I$41,MATCH('Disposed Waste by Resin'!$A239,'Resin Fractions'!$A$24:$A$41,0),MATCH('Disposed Waste by Resin'!I$1,'Resin Fractions'!$A$24:$I$24,0)))*$E239</f>
        <v>4367.5688361018647</v>
      </c>
      <c r="J239" s="9">
        <f>(INDEX('Resin Fractions'!$A$24:$I$41,MATCH('Disposed Waste by Resin'!$A239,'Resin Fractions'!$A$24:$A$41,0),MATCH('Disposed Waste by Resin'!J$1,'Resin Fractions'!$A$24:$I$24,0)))*$E239</f>
        <v>177.14457163878703</v>
      </c>
      <c r="K239" s="9">
        <f>(INDEX('Resin Fractions'!$A$24:$I$41,MATCH('Disposed Waste by Resin'!$A239,'Resin Fractions'!$A$24:$A$41,0),MATCH('Disposed Waste by Resin'!K$1,'Resin Fractions'!$A$24:$I$24,0)))*$E239</f>
        <v>508.20551390167503</v>
      </c>
      <c r="L239" s="9">
        <f>(INDEX('Resin Fractions'!$A$24:$I$41,MATCH('Disposed Waste by Resin'!$A239,'Resin Fractions'!$A$24:$A$41,0),MATCH('Disposed Waste by Resin'!L$1,'Resin Fractions'!$A$24:$I$24,0)))*$E239</f>
        <v>871.46676504180505</v>
      </c>
      <c r="M239" s="9">
        <f>(INDEX('Resin Fractions'!$A$24:$I$41,MATCH('Disposed Waste by Resin'!$A239,'Resin Fractions'!$A$24:$A$41,0),MATCH('Disposed Waste by Resin'!M$1,'Resin Fractions'!$A$24:$I$24,0)))*$E239</f>
        <v>11003.772985539592</v>
      </c>
    </row>
    <row r="240" spans="1:13" x14ac:dyDescent="0.2">
      <c r="A240" s="37">
        <v>2016</v>
      </c>
      <c r="B240" s="68" t="s">
        <v>210</v>
      </c>
      <c r="C240" s="68" t="s">
        <v>192</v>
      </c>
      <c r="D240" s="68">
        <v>983722</v>
      </c>
      <c r="E240" s="81">
        <v>758408.01270417415</v>
      </c>
      <c r="F240" s="9">
        <f>(INDEX('Resin Fractions'!$A$24:$I$41,MATCH('Disposed Waste by Resin'!$A240,'Resin Fractions'!$A$24:$A$41,0),MATCH('Disposed Waste by Resin'!F$1,'Resin Fractions'!$A$24:$I$24,0)))*$E240</f>
        <v>7094.4306427989459</v>
      </c>
      <c r="G240" s="9">
        <f>(INDEX('Resin Fractions'!$A$24:$I$41,MATCH('Disposed Waste by Resin'!$A240,'Resin Fractions'!$A$24:$A$41,0),MATCH('Disposed Waste by Resin'!G$1,'Resin Fractions'!$A$24:$I$24,0)))*$E240</f>
        <v>13781.708408344844</v>
      </c>
      <c r="H240" s="9">
        <f>(INDEX('Resin Fractions'!$A$24:$I$41,MATCH('Disposed Waste by Resin'!$A240,'Resin Fractions'!$A$24:$A$41,0),MATCH('Disposed Waste by Resin'!H$1,'Resin Fractions'!$A$24:$I$24,0)))*$E240</f>
        <v>17740.060844537093</v>
      </c>
      <c r="I240" s="9">
        <f>(INDEX('Resin Fractions'!$A$24:$I$41,MATCH('Disposed Waste by Resin'!$A240,'Resin Fractions'!$A$24:$A$41,0),MATCH('Disposed Waste by Resin'!I$1,'Resin Fractions'!$A$24:$I$24,0)))*$E240</f>
        <v>33204.577896838033</v>
      </c>
      <c r="J240" s="9">
        <f>(INDEX('Resin Fractions'!$A$24:$I$41,MATCH('Disposed Waste by Resin'!$A240,'Resin Fractions'!$A$24:$A$41,0),MATCH('Disposed Waste by Resin'!J$1,'Resin Fractions'!$A$24:$I$24,0)))*$E240</f>
        <v>1346.7471146332089</v>
      </c>
      <c r="K240" s="9">
        <f>(INDEX('Resin Fractions'!$A$24:$I$41,MATCH('Disposed Waste by Resin'!$A240,'Resin Fractions'!$A$24:$A$41,0),MATCH('Disposed Waste by Resin'!K$1,'Resin Fractions'!$A$24:$I$24,0)))*$E240</f>
        <v>3863.6482233470178</v>
      </c>
      <c r="L240" s="9">
        <f>(INDEX('Resin Fractions'!$A$24:$I$41,MATCH('Disposed Waste by Resin'!$A240,'Resin Fractions'!$A$24:$A$41,0),MATCH('Disposed Waste by Resin'!L$1,'Resin Fractions'!$A$24:$I$24,0)))*$E240</f>
        <v>6625.3531816484401</v>
      </c>
      <c r="M240" s="9">
        <f>(INDEX('Resin Fractions'!$A$24:$I$41,MATCH('Disposed Waste by Resin'!$A240,'Resin Fractions'!$A$24:$A$41,0),MATCH('Disposed Waste by Resin'!M$1,'Resin Fractions'!$A$24:$I$24,0)))*$E240</f>
        <v>83656.526312147573</v>
      </c>
    </row>
    <row r="241" spans="1:13" x14ac:dyDescent="0.2">
      <c r="A241" s="37">
        <v>2016</v>
      </c>
      <c r="B241" s="68" t="s">
        <v>211</v>
      </c>
      <c r="C241" s="68" t="s">
        <v>192</v>
      </c>
      <c r="D241" s="68">
        <v>28175</v>
      </c>
      <c r="E241" s="81">
        <v>19713.58439201452</v>
      </c>
      <c r="F241" s="9">
        <f>(INDEX('Resin Fractions'!$A$24:$I$41,MATCH('Disposed Waste by Resin'!$A241,'Resin Fractions'!$A$24:$A$41,0),MATCH('Disposed Waste by Resin'!F$1,'Resin Fractions'!$A$24:$I$24,0)))*$E241</f>
        <v>184.40820092530265</v>
      </c>
      <c r="G241" s="9">
        <f>(INDEX('Resin Fractions'!$A$24:$I$41,MATCH('Disposed Waste by Resin'!$A241,'Resin Fractions'!$A$24:$A$41,0),MATCH('Disposed Waste by Resin'!G$1,'Resin Fractions'!$A$24:$I$24,0)))*$E241</f>
        <v>358.23312415347175</v>
      </c>
      <c r="H241" s="9">
        <f>(INDEX('Resin Fractions'!$A$24:$I$41,MATCH('Disposed Waste by Resin'!$A241,'Resin Fractions'!$A$24:$A$41,0),MATCH('Disposed Waste by Resin'!H$1,'Resin Fractions'!$A$24:$I$24,0)))*$E241</f>
        <v>461.12406609642034</v>
      </c>
      <c r="I241" s="9">
        <f>(INDEX('Resin Fractions'!$A$24:$I$41,MATCH('Disposed Waste by Resin'!$A241,'Resin Fractions'!$A$24:$A$41,0),MATCH('Disposed Waste by Resin'!I$1,'Resin Fractions'!$A$24:$I$24,0)))*$E241</f>
        <v>863.09906752773657</v>
      </c>
      <c r="J241" s="9">
        <f>(INDEX('Resin Fractions'!$A$24:$I$41,MATCH('Disposed Waste by Resin'!$A241,'Resin Fractions'!$A$24:$A$41,0),MATCH('Disposed Waste by Resin'!J$1,'Resin Fractions'!$A$24:$I$24,0)))*$E241</f>
        <v>35.006503694970384</v>
      </c>
      <c r="K241" s="9">
        <f>(INDEX('Resin Fractions'!$A$24:$I$41,MATCH('Disposed Waste by Resin'!$A241,'Resin Fractions'!$A$24:$A$41,0),MATCH('Disposed Waste by Resin'!K$1,'Resin Fractions'!$A$24:$I$24,0)))*$E241</f>
        <v>100.42925976009957</v>
      </c>
      <c r="L241" s="9">
        <f>(INDEX('Resin Fractions'!$A$24:$I$41,MATCH('Disposed Waste by Resin'!$A241,'Resin Fractions'!$A$24:$A$41,0),MATCH('Disposed Waste by Resin'!L$1,'Resin Fractions'!$A$24:$I$24,0)))*$E241</f>
        <v>172.21529425517048</v>
      </c>
      <c r="M241" s="9">
        <f>(INDEX('Resin Fractions'!$A$24:$I$41,MATCH('Disposed Waste by Resin'!$A241,'Resin Fractions'!$A$24:$A$41,0),MATCH('Disposed Waste by Resin'!M$1,'Resin Fractions'!$A$24:$I$24,0)))*$E241</f>
        <v>2174.5155164131716</v>
      </c>
    </row>
    <row r="242" spans="1:13" x14ac:dyDescent="0.2">
      <c r="A242" s="37">
        <v>2016</v>
      </c>
      <c r="B242" s="68" t="s">
        <v>212</v>
      </c>
      <c r="C242" s="68" t="s">
        <v>193</v>
      </c>
      <c r="D242" s="68">
        <v>134819</v>
      </c>
      <c r="E242" s="81">
        <v>65787.794918330299</v>
      </c>
      <c r="F242" s="9">
        <f>(INDEX('Resin Fractions'!$A$24:$I$41,MATCH('Disposed Waste by Resin'!$A242,'Resin Fractions'!$A$24:$A$41,0),MATCH('Disposed Waste by Resin'!F$1,'Resin Fractions'!$A$24:$I$24,0)))*$E242</f>
        <v>615.40350361887261</v>
      </c>
      <c r="G242" s="9">
        <f>(INDEX('Resin Fractions'!$A$24:$I$41,MATCH('Disposed Waste by Resin'!$A242,'Resin Fractions'!$A$24:$A$41,0),MATCH('Disposed Waste by Resin'!G$1,'Resin Fractions'!$A$24:$I$24,0)))*$E242</f>
        <v>1195.4886963279953</v>
      </c>
      <c r="H242" s="9">
        <f>(INDEX('Resin Fractions'!$A$24:$I$41,MATCH('Disposed Waste by Resin'!$A242,'Resin Fractions'!$A$24:$A$41,0),MATCH('Disposed Waste by Resin'!H$1,'Resin Fractions'!$A$24:$I$24,0)))*$E242</f>
        <v>1538.8543701137564</v>
      </c>
      <c r="I242" s="9">
        <f>(INDEX('Resin Fractions'!$A$24:$I$41,MATCH('Disposed Waste by Resin'!$A242,'Resin Fractions'!$A$24:$A$41,0),MATCH('Disposed Waste by Resin'!I$1,'Resin Fractions'!$A$24:$I$24,0)))*$E242</f>
        <v>2880.3176185309844</v>
      </c>
      <c r="J242" s="9">
        <f>(INDEX('Resin Fractions'!$A$24:$I$41,MATCH('Disposed Waste by Resin'!$A242,'Resin Fractions'!$A$24:$A$41,0),MATCH('Disposed Waste by Resin'!J$1,'Resin Fractions'!$A$24:$I$24,0)))*$E242</f>
        <v>116.82303127103417</v>
      </c>
      <c r="K242" s="9">
        <f>(INDEX('Resin Fractions'!$A$24:$I$41,MATCH('Disposed Waste by Resin'!$A242,'Resin Fractions'!$A$24:$A$41,0),MATCH('Disposed Waste by Resin'!K$1,'Resin Fractions'!$A$24:$I$24,0)))*$E242</f>
        <v>335.15059532113759</v>
      </c>
      <c r="L242" s="9">
        <f>(INDEX('Resin Fractions'!$A$24:$I$41,MATCH('Disposed Waste by Resin'!$A242,'Resin Fractions'!$A$24:$A$41,0),MATCH('Disposed Waste by Resin'!L$1,'Resin Fractions'!$A$24:$I$24,0)))*$E242</f>
        <v>574.71356983910164</v>
      </c>
      <c r="M242" s="9">
        <f>(INDEX('Resin Fractions'!$A$24:$I$41,MATCH('Disposed Waste by Resin'!$A242,'Resin Fractions'!$A$24:$A$41,0),MATCH('Disposed Waste by Resin'!M$1,'Resin Fractions'!$A$24:$I$24,0)))*$E242</f>
        <v>7256.7513850228815</v>
      </c>
    </row>
    <row r="243" spans="1:13" x14ac:dyDescent="0.2">
      <c r="A243" s="37">
        <v>2016</v>
      </c>
      <c r="B243" s="68" t="s">
        <v>213</v>
      </c>
      <c r="C243" s="68" t="s">
        <v>194</v>
      </c>
      <c r="D243" s="68">
        <v>184843</v>
      </c>
      <c r="E243" s="81">
        <v>195928.40290381119</v>
      </c>
      <c r="F243" s="9">
        <f>(INDEX('Resin Fractions'!$A$24:$I$41,MATCH('Disposed Waste by Resin'!$A243,'Resin Fractions'!$A$24:$A$41,0),MATCH('Disposed Waste by Resin'!F$1,'Resin Fractions'!$A$24:$I$24,0)))*$E243</f>
        <v>1832.787156875203</v>
      </c>
      <c r="G243" s="9">
        <f>(INDEX('Resin Fractions'!$A$24:$I$41,MATCH('Disposed Waste by Resin'!$A243,'Resin Fractions'!$A$24:$A$41,0),MATCH('Disposed Waste by Resin'!G$1,'Resin Fractions'!$A$24:$I$24,0)))*$E243</f>
        <v>3560.3897539335289</v>
      </c>
      <c r="H243" s="9">
        <f>(INDEX('Resin Fractions'!$A$24:$I$41,MATCH('Disposed Waste by Resin'!$A243,'Resin Fractions'!$A$24:$A$41,0),MATCH('Disposed Waste by Resin'!H$1,'Resin Fractions'!$A$24:$I$24,0)))*$E243</f>
        <v>4582.9971868221255</v>
      </c>
      <c r="I243" s="9">
        <f>(INDEX('Resin Fractions'!$A$24:$I$41,MATCH('Disposed Waste by Resin'!$A243,'Resin Fractions'!$A$24:$A$41,0),MATCH('Disposed Waste by Resin'!I$1,'Resin Fractions'!$A$24:$I$24,0)))*$E243</f>
        <v>8578.12655911416</v>
      </c>
      <c r="J243" s="9">
        <f>(INDEX('Resin Fractions'!$A$24:$I$41,MATCH('Disposed Waste by Resin'!$A243,'Resin Fractions'!$A$24:$A$41,0),MATCH('Disposed Waste by Resin'!J$1,'Resin Fractions'!$A$24:$I$24,0)))*$E243</f>
        <v>347.92091705962042</v>
      </c>
      <c r="K243" s="9">
        <f>(INDEX('Resin Fractions'!$A$24:$I$41,MATCH('Disposed Waste by Resin'!$A243,'Resin Fractions'!$A$24:$A$41,0),MATCH('Disposed Waste by Resin'!K$1,'Resin Fractions'!$A$24:$I$24,0)))*$E243</f>
        <v>998.14138709239194</v>
      </c>
      <c r="L243" s="9">
        <f>(INDEX('Resin Fractions'!$A$24:$I$41,MATCH('Disposed Waste by Resin'!$A243,'Resin Fractions'!$A$24:$A$41,0),MATCH('Disposed Waste by Resin'!L$1,'Resin Fractions'!$A$24:$I$24,0)))*$E243</f>
        <v>1711.6048957942642</v>
      </c>
      <c r="M243" s="9">
        <f>(INDEX('Resin Fractions'!$A$24:$I$41,MATCH('Disposed Waste by Resin'!$A243,'Resin Fractions'!$A$24:$A$41,0),MATCH('Disposed Waste by Resin'!M$1,'Resin Fractions'!$A$24:$I$24,0)))*$E243</f>
        <v>21611.967856691288</v>
      </c>
    </row>
    <row r="244" spans="1:13" x14ac:dyDescent="0.2">
      <c r="A244" s="37">
        <v>2016</v>
      </c>
      <c r="B244" s="68" t="s">
        <v>214</v>
      </c>
      <c r="C244" s="68" t="s">
        <v>191</v>
      </c>
      <c r="D244" s="68">
        <v>18633</v>
      </c>
      <c r="E244" s="81">
        <v>17819.319419237749</v>
      </c>
      <c r="F244" s="9">
        <f>(INDEX('Resin Fractions'!$A$24:$I$41,MATCH('Disposed Waste by Resin'!$A244,'Resin Fractions'!$A$24:$A$41,0),MATCH('Disposed Waste by Resin'!F$1,'Resin Fractions'!$A$24:$I$24,0)))*$E244</f>
        <v>166.68854179283755</v>
      </c>
      <c r="G244" s="9">
        <f>(INDEX('Resin Fractions'!$A$24:$I$41,MATCH('Disposed Waste by Resin'!$A244,'Resin Fractions'!$A$24:$A$41,0),MATCH('Disposed Waste by Resin'!G$1,'Resin Fractions'!$A$24:$I$24,0)))*$E244</f>
        <v>323.81074587470511</v>
      </c>
      <c r="H244" s="9">
        <f>(INDEX('Resin Fractions'!$A$24:$I$41,MATCH('Disposed Waste by Resin'!$A244,'Resin Fractions'!$A$24:$A$41,0),MATCH('Disposed Waste by Resin'!H$1,'Resin Fractions'!$A$24:$I$24,0)))*$E244</f>
        <v>416.81496689147417</v>
      </c>
      <c r="I244" s="9">
        <f>(INDEX('Resin Fractions'!$A$24:$I$41,MATCH('Disposed Waste by Resin'!$A244,'Resin Fractions'!$A$24:$A$41,0),MATCH('Disposed Waste by Resin'!I$1,'Resin Fractions'!$A$24:$I$24,0)))*$E244</f>
        <v>780.16446268152924</v>
      </c>
      <c r="J244" s="9">
        <f>(INDEX('Resin Fractions'!$A$24:$I$41,MATCH('Disposed Waste by Resin'!$A244,'Resin Fractions'!$A$24:$A$41,0),MATCH('Disposed Waste by Resin'!J$1,'Resin Fractions'!$A$24:$I$24,0)))*$E244</f>
        <v>31.642752463833329</v>
      </c>
      <c r="K244" s="9">
        <f>(INDEX('Resin Fractions'!$A$24:$I$41,MATCH('Disposed Waste by Resin'!$A244,'Resin Fractions'!$A$24:$A$41,0),MATCH('Disposed Waste by Resin'!K$1,'Resin Fractions'!$A$24:$I$24,0)))*$E244</f>
        <v>90.779080207642451</v>
      </c>
      <c r="L244" s="9">
        <f>(INDEX('Resin Fractions'!$A$24:$I$41,MATCH('Disposed Waste by Resin'!$A244,'Resin Fractions'!$A$24:$A$41,0),MATCH('Disposed Waste by Resin'!L$1,'Resin Fractions'!$A$24:$I$24,0)))*$E244</f>
        <v>155.66724326672829</v>
      </c>
      <c r="M244" s="9">
        <f>(INDEX('Resin Fractions'!$A$24:$I$41,MATCH('Disposed Waste by Resin'!$A244,'Resin Fractions'!$A$24:$A$41,0),MATCH('Disposed Waste by Resin'!M$1,'Resin Fractions'!$A$24:$I$24,0)))*$E244</f>
        <v>1965.5677931787498</v>
      </c>
    </row>
    <row r="245" spans="1:13" x14ac:dyDescent="0.2">
      <c r="A245" s="37">
        <v>2016</v>
      </c>
      <c r="B245" s="68" t="s">
        <v>215</v>
      </c>
      <c r="C245" s="68" t="s">
        <v>192</v>
      </c>
      <c r="D245" s="68">
        <v>882395</v>
      </c>
      <c r="E245" s="81">
        <v>851600.14519056259</v>
      </c>
      <c r="F245" s="9">
        <f>(INDEX('Resin Fractions'!$A$24:$I$41,MATCH('Disposed Waste by Resin'!$A245,'Resin Fractions'!$A$24:$A$41,0),MATCH('Disposed Waste by Resin'!F$1,'Resin Fractions'!$A$24:$I$24,0)))*$E245</f>
        <v>7966.1845131488108</v>
      </c>
      <c r="G245" s="9">
        <f>(INDEX('Resin Fractions'!$A$24:$I$41,MATCH('Disposed Waste by Resin'!$A245,'Resin Fractions'!$A$24:$A$41,0),MATCH('Disposed Waste by Resin'!G$1,'Resin Fractions'!$A$24:$I$24,0)))*$E245</f>
        <v>15475.18576402281</v>
      </c>
      <c r="H245" s="9">
        <f>(INDEX('Resin Fractions'!$A$24:$I$41,MATCH('Disposed Waste by Resin'!$A245,'Resin Fractions'!$A$24:$A$41,0),MATCH('Disposed Waste by Resin'!H$1,'Resin Fractions'!$A$24:$I$24,0)))*$E245</f>
        <v>19919.935098035461</v>
      </c>
      <c r="I245" s="9">
        <f>(INDEX('Resin Fractions'!$A$24:$I$41,MATCH('Disposed Waste by Resin'!$A245,'Resin Fractions'!$A$24:$A$41,0),MATCH('Disposed Waste by Resin'!I$1,'Resin Fractions'!$A$24:$I$24,0)))*$E245</f>
        <v>37284.710715429101</v>
      </c>
      <c r="J245" s="9">
        <f>(INDEX('Resin Fractions'!$A$24:$I$41,MATCH('Disposed Waste by Resin'!$A245,'Resin Fractions'!$A$24:$A$41,0),MATCH('Disposed Waste by Resin'!J$1,'Resin Fractions'!$A$24:$I$24,0)))*$E245</f>
        <v>1512.2335459870328</v>
      </c>
      <c r="K245" s="9">
        <f>(INDEX('Resin Fractions'!$A$24:$I$41,MATCH('Disposed Waste by Resin'!$A245,'Resin Fractions'!$A$24:$A$41,0),MATCH('Disposed Waste by Resin'!K$1,'Resin Fractions'!$A$24:$I$24,0)))*$E245</f>
        <v>4338.4079978740847</v>
      </c>
      <c r="L245" s="9">
        <f>(INDEX('Resin Fractions'!$A$24:$I$41,MATCH('Disposed Waste by Resin'!$A245,'Resin Fractions'!$A$24:$A$41,0),MATCH('Disposed Waste by Resin'!L$1,'Resin Fractions'!$A$24:$I$24,0)))*$E245</f>
        <v>7439.4674593599711</v>
      </c>
      <c r="M245" s="9">
        <f>(INDEX('Resin Fractions'!$A$24:$I$41,MATCH('Disposed Waste by Resin'!$A245,'Resin Fractions'!$A$24:$A$41,0),MATCH('Disposed Waste by Resin'!M$1,'Resin Fractions'!$A$24:$I$24,0)))*$E245</f>
        <v>93936.125093857263</v>
      </c>
    </row>
    <row r="246" spans="1:13" x14ac:dyDescent="0.2">
      <c r="A246" s="37">
        <v>2016</v>
      </c>
      <c r="B246" s="68" t="s">
        <v>216</v>
      </c>
      <c r="C246" s="68" t="s">
        <v>192</v>
      </c>
      <c r="D246" s="68">
        <v>149042</v>
      </c>
      <c r="E246" s="81">
        <v>90973.911070780392</v>
      </c>
      <c r="F246" s="9">
        <f>(INDEX('Resin Fractions'!$A$24:$I$41,MATCH('Disposed Waste by Resin'!$A246,'Resin Fractions'!$A$24:$A$41,0),MATCH('Disposed Waste by Resin'!F$1,'Resin Fractions'!$A$24:$I$24,0)))*$E246</f>
        <v>851.00380215465839</v>
      </c>
      <c r="G246" s="9">
        <f>(INDEX('Resin Fractions'!$A$24:$I$41,MATCH('Disposed Waste by Resin'!$A246,'Resin Fractions'!$A$24:$A$41,0),MATCH('Disposed Waste by Resin'!G$1,'Resin Fractions'!$A$24:$I$24,0)))*$E246</f>
        <v>1653.1680759460016</v>
      </c>
      <c r="H246" s="9">
        <f>(INDEX('Resin Fractions'!$A$24:$I$41,MATCH('Disposed Waste by Resin'!$A246,'Resin Fractions'!$A$24:$A$41,0),MATCH('Disposed Waste by Resin'!H$1,'Resin Fractions'!$A$24:$I$24,0)))*$E246</f>
        <v>2127.9874297565798</v>
      </c>
      <c r="I246" s="9">
        <f>(INDEX('Resin Fractions'!$A$24:$I$41,MATCH('Disposed Waste by Resin'!$A246,'Resin Fractions'!$A$24:$A$41,0),MATCH('Disposed Waste by Resin'!I$1,'Resin Fractions'!$A$24:$I$24,0)))*$E246</f>
        <v>3983.014770583683</v>
      </c>
      <c r="J246" s="9">
        <f>(INDEX('Resin Fractions'!$A$24:$I$41,MATCH('Disposed Waste by Resin'!$A246,'Resin Fractions'!$A$24:$A$41,0),MATCH('Disposed Waste by Resin'!J$1,'Resin Fractions'!$A$24:$I$24,0)))*$E246</f>
        <v>161.54741272394961</v>
      </c>
      <c r="K246" s="9">
        <f>(INDEX('Resin Fractions'!$A$24:$I$41,MATCH('Disposed Waste by Resin'!$A246,'Resin Fractions'!$A$24:$A$41,0),MATCH('Disposed Waste by Resin'!K$1,'Resin Fractions'!$A$24:$I$24,0)))*$E246</f>
        <v>463.45922510269349</v>
      </c>
      <c r="L246" s="9">
        <f>(INDEX('Resin Fractions'!$A$24:$I$41,MATCH('Disposed Waste by Resin'!$A246,'Resin Fractions'!$A$24:$A$41,0),MATCH('Disposed Waste by Resin'!L$1,'Resin Fractions'!$A$24:$I$24,0)))*$E246</f>
        <v>794.73618561952162</v>
      </c>
      <c r="M246" s="9">
        <f>(INDEX('Resin Fractions'!$A$24:$I$41,MATCH('Disposed Waste by Resin'!$A246,'Resin Fractions'!$A$24:$A$41,0),MATCH('Disposed Waste by Resin'!M$1,'Resin Fractions'!$A$24:$I$24,0)))*$E246</f>
        <v>10034.916901887085</v>
      </c>
    </row>
    <row r="247" spans="1:13" x14ac:dyDescent="0.2">
      <c r="A247" s="37">
        <v>2016</v>
      </c>
      <c r="B247" s="68" t="s">
        <v>217</v>
      </c>
      <c r="C247" s="68" t="s">
        <v>193</v>
      </c>
      <c r="D247" s="68">
        <v>64550</v>
      </c>
      <c r="E247" s="81">
        <v>120976.4156079855</v>
      </c>
      <c r="F247" s="9">
        <f>(INDEX('Resin Fractions'!$A$24:$I$41,MATCH('Disposed Waste by Resin'!$A247,'Resin Fractions'!$A$24:$A$41,0),MATCH('Disposed Waste by Resin'!F$1,'Resin Fractions'!$A$24:$I$24,0)))*$E247</f>
        <v>1131.6583891104626</v>
      </c>
      <c r="G247" s="9">
        <f>(INDEX('Resin Fractions'!$A$24:$I$41,MATCH('Disposed Waste by Resin'!$A247,'Resin Fractions'!$A$24:$A$41,0),MATCH('Disposed Waste by Resin'!G$1,'Resin Fractions'!$A$24:$I$24,0)))*$E247</f>
        <v>2198.3703445474134</v>
      </c>
      <c r="H247" s="9">
        <f>(INDEX('Resin Fractions'!$A$24:$I$41,MATCH('Disposed Waste by Resin'!$A247,'Resin Fractions'!$A$24:$A$41,0),MATCH('Disposed Waste by Resin'!H$1,'Resin Fractions'!$A$24:$I$24,0)))*$E247</f>
        <v>2829.7815129714254</v>
      </c>
      <c r="I247" s="9">
        <f>(INDEX('Resin Fractions'!$A$24:$I$41,MATCH('Disposed Waste by Resin'!$A247,'Resin Fractions'!$A$24:$A$41,0),MATCH('Disposed Waste by Resin'!I$1,'Resin Fractions'!$A$24:$I$24,0)))*$E247</f>
        <v>5296.5827739777233</v>
      </c>
      <c r="J247" s="9">
        <f>(INDEX('Resin Fractions'!$A$24:$I$41,MATCH('Disposed Waste by Resin'!$A247,'Resin Fractions'!$A$24:$A$41,0),MATCH('Disposed Waste by Resin'!J$1,'Resin Fractions'!$A$24:$I$24,0)))*$E247</f>
        <v>214.82452180034261</v>
      </c>
      <c r="K247" s="9">
        <f>(INDEX('Resin Fractions'!$A$24:$I$41,MATCH('Disposed Waste by Resin'!$A247,'Resin Fractions'!$A$24:$A$41,0),MATCH('Disposed Waste by Resin'!K$1,'Resin Fractions'!$A$24:$I$24,0)))*$E247</f>
        <v>616.30455559678069</v>
      </c>
      <c r="L247" s="9">
        <f>(INDEX('Resin Fractions'!$A$24:$I$41,MATCH('Disposed Waste by Resin'!$A247,'Resin Fractions'!$A$24:$A$41,0),MATCH('Disposed Waste by Resin'!L$1,'Resin Fractions'!$A$24:$I$24,0)))*$E247</f>
        <v>1056.8341402339977</v>
      </c>
      <c r="M247" s="9">
        <f>(INDEX('Resin Fractions'!$A$24:$I$41,MATCH('Disposed Waste by Resin'!$A247,'Resin Fractions'!$A$24:$A$41,0),MATCH('Disposed Waste by Resin'!M$1,'Resin Fractions'!$A$24:$I$24,0)))*$E247</f>
        <v>13344.356238238142</v>
      </c>
    </row>
    <row r="248" spans="1:13" x14ac:dyDescent="0.2">
      <c r="A248" s="37">
        <v>2016</v>
      </c>
      <c r="B248" s="68" t="s">
        <v>218</v>
      </c>
      <c r="C248" s="68" t="s">
        <v>191</v>
      </c>
      <c r="D248" s="68">
        <v>29999</v>
      </c>
      <c r="E248" s="81">
        <v>18036.13430127042</v>
      </c>
      <c r="F248" s="9">
        <f>(INDEX('Resin Fractions'!$A$24:$I$41,MATCH('Disposed Waste by Resin'!$A248,'Resin Fractions'!$A$24:$A$41,0),MATCH('Disposed Waste by Resin'!F$1,'Resin Fractions'!$A$24:$I$24,0)))*$E248</f>
        <v>168.71670884426797</v>
      </c>
      <c r="G248" s="9">
        <f>(INDEX('Resin Fractions'!$A$24:$I$41,MATCH('Disposed Waste by Resin'!$A248,'Resin Fractions'!$A$24:$A$41,0),MATCH('Disposed Waste by Resin'!G$1,'Resin Fractions'!$A$24:$I$24,0)))*$E248</f>
        <v>327.75068246913753</v>
      </c>
      <c r="H248" s="9">
        <f>(INDEX('Resin Fractions'!$A$24:$I$41,MATCH('Disposed Waste by Resin'!$A248,'Resin Fractions'!$A$24:$A$41,0),MATCH('Disposed Waste by Resin'!H$1,'Resin Fractions'!$A$24:$I$24,0)))*$E248</f>
        <v>421.88652354017881</v>
      </c>
      <c r="I248" s="9">
        <f>(INDEX('Resin Fractions'!$A$24:$I$41,MATCH('Disposed Waste by Resin'!$A248,'Resin Fractions'!$A$24:$A$41,0),MATCH('Disposed Waste by Resin'!I$1,'Resin Fractions'!$A$24:$I$24,0)))*$E248</f>
        <v>789.65703992102601</v>
      </c>
      <c r="J248" s="9">
        <f>(INDEX('Resin Fractions'!$A$24:$I$41,MATCH('Disposed Waste by Resin'!$A248,'Resin Fractions'!$A$24:$A$41,0),MATCH('Disposed Waste by Resin'!J$1,'Resin Fractions'!$A$24:$I$24,0)))*$E248</f>
        <v>32.02776265873608</v>
      </c>
      <c r="K248" s="9">
        <f>(INDEX('Resin Fractions'!$A$24:$I$41,MATCH('Disposed Waste by Resin'!$A248,'Resin Fractions'!$A$24:$A$41,0),MATCH('Disposed Waste by Resin'!K$1,'Resin Fractions'!$A$24:$I$24,0)))*$E248</f>
        <v>91.883626071779403</v>
      </c>
      <c r="L248" s="9">
        <f>(INDEX('Resin Fractions'!$A$24:$I$41,MATCH('Disposed Waste by Resin'!$A248,'Resin Fractions'!$A$24:$A$41,0),MATCH('Disposed Waste by Resin'!L$1,'Resin Fractions'!$A$24:$I$24,0)))*$E248</f>
        <v>157.56130971175702</v>
      </c>
      <c r="M248" s="9">
        <f>(INDEX('Resin Fractions'!$A$24:$I$41,MATCH('Disposed Waste by Resin'!$A248,'Resin Fractions'!$A$24:$A$41,0),MATCH('Disposed Waste by Resin'!M$1,'Resin Fractions'!$A$24:$I$24,0)))*$E248</f>
        <v>1989.4836532168824</v>
      </c>
    </row>
    <row r="249" spans="1:13" x14ac:dyDescent="0.2">
      <c r="A249" s="37">
        <v>2016</v>
      </c>
      <c r="B249" s="68" t="s">
        <v>219</v>
      </c>
      <c r="C249" s="68" t="s">
        <v>194</v>
      </c>
      <c r="D249" s="68">
        <v>10150386</v>
      </c>
      <c r="E249" s="81">
        <v>8734287.0961887483</v>
      </c>
      <c r="F249" s="9">
        <f>(INDEX('Resin Fractions'!$A$24:$I$41,MATCH('Disposed Waste by Resin'!$A249,'Resin Fractions'!$A$24:$A$41,0),MATCH('Disposed Waste by Resin'!F$1,'Resin Fractions'!$A$24:$I$24,0)))*$E249</f>
        <v>81703.770240063328</v>
      </c>
      <c r="G249" s="9">
        <f>(INDEX('Resin Fractions'!$A$24:$I$41,MATCH('Disposed Waste by Resin'!$A249,'Resin Fractions'!$A$24:$A$41,0),MATCH('Disposed Waste by Resin'!G$1,'Resin Fractions'!$A$24:$I$24,0)))*$E249</f>
        <v>158718.52076725801</v>
      </c>
      <c r="H249" s="9">
        <f>(INDEX('Resin Fractions'!$A$24:$I$41,MATCH('Disposed Waste by Resin'!$A249,'Resin Fractions'!$A$24:$A$41,0),MATCH('Disposed Waste by Resin'!H$1,'Resin Fractions'!$A$24:$I$24,0)))*$E249</f>
        <v>204305.31049845647</v>
      </c>
      <c r="I249" s="9">
        <f>(INDEX('Resin Fractions'!$A$24:$I$41,MATCH('Disposed Waste by Resin'!$A249,'Resin Fractions'!$A$24:$A$41,0),MATCH('Disposed Waste by Resin'!I$1,'Resin Fractions'!$A$24:$I$24,0)))*$E249</f>
        <v>382404.07722573937</v>
      </c>
      <c r="J249" s="9">
        <f>(INDEX('Resin Fractions'!$A$24:$I$41,MATCH('Disposed Waste by Resin'!$A249,'Resin Fractions'!$A$24:$A$41,0),MATCH('Disposed Waste by Resin'!J$1,'Resin Fractions'!$A$24:$I$24,0)))*$E249</f>
        <v>15509.957368763338</v>
      </c>
      <c r="K249" s="9">
        <f>(INDEX('Resin Fractions'!$A$24:$I$41,MATCH('Disposed Waste by Resin'!$A249,'Resin Fractions'!$A$24:$A$41,0),MATCH('Disposed Waste by Resin'!K$1,'Resin Fractions'!$A$24:$I$24,0)))*$E249</f>
        <v>44496.118522096287</v>
      </c>
      <c r="L249" s="9">
        <f>(INDEX('Resin Fractions'!$A$24:$I$41,MATCH('Disposed Waste by Resin'!$A249,'Resin Fractions'!$A$24:$A$41,0),MATCH('Disposed Waste by Resin'!L$1,'Resin Fractions'!$A$24:$I$24,0)))*$E249</f>
        <v>76301.589425238606</v>
      </c>
      <c r="M249" s="9">
        <f>(INDEX('Resin Fractions'!$A$24:$I$41,MATCH('Disposed Waste by Resin'!$A249,'Resin Fractions'!$A$24:$A$41,0),MATCH('Disposed Waste by Resin'!M$1,'Resin Fractions'!$A$24:$I$24,0)))*$E249</f>
        <v>963439.3440476153</v>
      </c>
    </row>
    <row r="250" spans="1:13" x14ac:dyDescent="0.2">
      <c r="A250" s="37">
        <v>2016</v>
      </c>
      <c r="B250" s="68" t="s">
        <v>220</v>
      </c>
      <c r="C250" s="68" t="s">
        <v>192</v>
      </c>
      <c r="D250" s="68">
        <v>154373</v>
      </c>
      <c r="E250" s="81">
        <v>125661.7513611615</v>
      </c>
      <c r="F250" s="9">
        <f>(INDEX('Resin Fractions'!$A$24:$I$41,MATCH('Disposed Waste by Resin'!$A250,'Resin Fractions'!$A$24:$A$41,0),MATCH('Disposed Waste by Resin'!F$1,'Resin Fractions'!$A$24:$I$24,0)))*$E250</f>
        <v>1175.4867624693011</v>
      </c>
      <c r="G250" s="9">
        <f>(INDEX('Resin Fractions'!$A$24:$I$41,MATCH('Disposed Waste by Resin'!$A250,'Resin Fractions'!$A$24:$A$41,0),MATCH('Disposed Waste by Resin'!G$1,'Resin Fractions'!$A$24:$I$24,0)))*$E250</f>
        <v>2283.5117592790789</v>
      </c>
      <c r="H250" s="9">
        <f>(INDEX('Resin Fractions'!$A$24:$I$41,MATCH('Disposed Waste by Resin'!$A250,'Resin Fractions'!$A$24:$A$41,0),MATCH('Disposed Waste by Resin'!H$1,'Resin Fractions'!$A$24:$I$24,0)))*$E250</f>
        <v>2939.3770604156853</v>
      </c>
      <c r="I250" s="9">
        <f>(INDEX('Resin Fractions'!$A$24:$I$41,MATCH('Disposed Waste by Resin'!$A250,'Resin Fractions'!$A$24:$A$41,0),MATCH('Disposed Waste by Resin'!I$1,'Resin Fractions'!$A$24:$I$24,0)))*$E250</f>
        <v>5501.715886211673</v>
      </c>
      <c r="J250" s="9">
        <f>(INDEX('Resin Fractions'!$A$24:$I$41,MATCH('Disposed Waste by Resin'!$A250,'Resin Fractions'!$A$24:$A$41,0),MATCH('Disposed Waste by Resin'!J$1,'Resin Fractions'!$A$24:$I$24,0)))*$E250</f>
        <v>223.14453200722167</v>
      </c>
      <c r="K250" s="9">
        <f>(INDEX('Resin Fractions'!$A$24:$I$41,MATCH('Disposed Waste by Resin'!$A250,'Resin Fractions'!$A$24:$A$41,0),MATCH('Disposed Waste by Resin'!K$1,'Resin Fractions'!$A$24:$I$24,0)))*$E250</f>
        <v>640.17361928717685</v>
      </c>
      <c r="L250" s="9">
        <f>(INDEX('Resin Fractions'!$A$24:$I$41,MATCH('Disposed Waste by Resin'!$A250,'Resin Fractions'!$A$24:$A$41,0),MATCH('Disposed Waste by Resin'!L$1,'Resin Fractions'!$A$24:$I$24,0)))*$E250</f>
        <v>1097.7646204232992</v>
      </c>
      <c r="M250" s="9">
        <f>(INDEX('Resin Fractions'!$A$24:$I$41,MATCH('Disposed Waste by Resin'!$A250,'Resin Fractions'!$A$24:$A$41,0),MATCH('Disposed Waste by Resin'!M$1,'Resin Fractions'!$A$24:$I$24,0)))*$E250</f>
        <v>13861.174240093434</v>
      </c>
    </row>
    <row r="251" spans="1:13" x14ac:dyDescent="0.2">
      <c r="A251" s="37">
        <v>2016</v>
      </c>
      <c r="B251" s="68" t="s">
        <v>221</v>
      </c>
      <c r="C251" s="68" t="s">
        <v>190</v>
      </c>
      <c r="D251" s="68">
        <v>263130</v>
      </c>
      <c r="E251" s="81">
        <v>202423.9564428312</v>
      </c>
      <c r="F251" s="9">
        <f>(INDEX('Resin Fractions'!$A$24:$I$41,MATCH('Disposed Waste by Resin'!$A251,'Resin Fractions'!$A$24:$A$41,0),MATCH('Disposed Waste by Resin'!F$1,'Resin Fractions'!$A$24:$I$24,0)))*$E251</f>
        <v>1893.5489807183531</v>
      </c>
      <c r="G251" s="9">
        <f>(INDEX('Resin Fractions'!$A$24:$I$41,MATCH('Disposed Waste by Resin'!$A251,'Resin Fractions'!$A$24:$A$41,0),MATCH('Disposed Waste by Resin'!G$1,'Resin Fractions'!$A$24:$I$24,0)))*$E251</f>
        <v>3678.4262505501388</v>
      </c>
      <c r="H251" s="9">
        <f>(INDEX('Resin Fractions'!$A$24:$I$41,MATCH('Disposed Waste by Resin'!$A251,'Resin Fractions'!$A$24:$A$41,0),MATCH('Disposed Waste by Resin'!H$1,'Resin Fractions'!$A$24:$I$24,0)))*$E251</f>
        <v>4734.9358703155849</v>
      </c>
      <c r="I251" s="9">
        <f>(INDEX('Resin Fractions'!$A$24:$I$41,MATCH('Disposed Waste by Resin'!$A251,'Resin Fractions'!$A$24:$A$41,0),MATCH('Disposed Waste by Resin'!I$1,'Resin Fractions'!$A$24:$I$24,0)))*$E251</f>
        <v>8862.5145268789474</v>
      </c>
      <c r="J251" s="9">
        <f>(INDEX('Resin Fractions'!$A$24:$I$41,MATCH('Disposed Waste by Resin'!$A251,'Resin Fractions'!$A$24:$A$41,0),MATCH('Disposed Waste by Resin'!J$1,'Resin Fractions'!$A$24:$I$24,0)))*$E251</f>
        <v>359.4554312526198</v>
      </c>
      <c r="K251" s="9">
        <f>(INDEX('Resin Fractions'!$A$24:$I$41,MATCH('Disposed Waste by Resin'!$A251,'Resin Fractions'!$A$24:$A$41,0),MATCH('Disposed Waste by Resin'!K$1,'Resin Fractions'!$A$24:$I$24,0)))*$E251</f>
        <v>1031.2324587455066</v>
      </c>
      <c r="L251" s="9">
        <f>(INDEX('Resin Fractions'!$A$24:$I$41,MATCH('Disposed Waste by Resin'!$A251,'Resin Fractions'!$A$24:$A$41,0),MATCH('Disposed Waste by Resin'!L$1,'Resin Fractions'!$A$24:$I$24,0)))*$E251</f>
        <v>1768.349201742282</v>
      </c>
      <c r="M251" s="9">
        <f>(INDEX('Resin Fractions'!$A$24:$I$41,MATCH('Disposed Waste by Resin'!$A251,'Resin Fractions'!$A$24:$A$41,0),MATCH('Disposed Waste by Resin'!M$1,'Resin Fractions'!$A$24:$I$24,0)))*$E251</f>
        <v>22328.462720203428</v>
      </c>
    </row>
    <row r="252" spans="1:13" x14ac:dyDescent="0.2">
      <c r="A252" s="37">
        <v>2016</v>
      </c>
      <c r="B252" s="68" t="s">
        <v>222</v>
      </c>
      <c r="C252" s="68" t="s">
        <v>191</v>
      </c>
      <c r="D252" s="68">
        <v>18167</v>
      </c>
      <c r="E252" s="81">
        <v>13061.869328493651</v>
      </c>
      <c r="F252" s="9">
        <f>(INDEX('Resin Fractions'!$A$24:$I$41,MATCH('Disposed Waste by Resin'!$A252,'Resin Fractions'!$A$24:$A$41,0),MATCH('Disposed Waste by Resin'!F$1,'Resin Fractions'!$A$24:$I$24,0)))*$E252</f>
        <v>122.18558409725914</v>
      </c>
      <c r="G252" s="9">
        <f>(INDEX('Resin Fractions'!$A$24:$I$41,MATCH('Disposed Waste by Resin'!$A252,'Resin Fractions'!$A$24:$A$41,0),MATCH('Disposed Waste by Resin'!G$1,'Resin Fractions'!$A$24:$I$24,0)))*$E252</f>
        <v>237.35887719770105</v>
      </c>
      <c r="H252" s="9">
        <f>(INDEX('Resin Fractions'!$A$24:$I$41,MATCH('Disposed Waste by Resin'!$A252,'Resin Fractions'!$A$24:$A$41,0),MATCH('Disposed Waste by Resin'!H$1,'Resin Fractions'!$A$24:$I$24,0)))*$E252</f>
        <v>305.5325797582978</v>
      </c>
      <c r="I252" s="9">
        <f>(INDEX('Resin Fractions'!$A$24:$I$41,MATCH('Disposed Waste by Resin'!$A252,'Resin Fractions'!$A$24:$A$41,0),MATCH('Disposed Waste by Resin'!I$1,'Resin Fractions'!$A$24:$I$24,0)))*$E252</f>
        <v>571.87404448673988</v>
      </c>
      <c r="J252" s="9">
        <f>(INDEX('Resin Fractions'!$A$24:$I$41,MATCH('Disposed Waste by Resin'!$A252,'Resin Fractions'!$A$24:$A$41,0),MATCH('Disposed Waste by Resin'!J$1,'Resin Fractions'!$A$24:$I$24,0)))*$E252</f>
        <v>23.194684833487408</v>
      </c>
      <c r="K252" s="9">
        <f>(INDEX('Resin Fractions'!$A$24:$I$41,MATCH('Disposed Waste by Resin'!$A252,'Resin Fractions'!$A$24:$A$41,0),MATCH('Disposed Waste by Resin'!K$1,'Resin Fractions'!$A$24:$I$24,0)))*$E252</f>
        <v>66.542635862564964</v>
      </c>
      <c r="L252" s="9">
        <f>(INDEX('Resin Fractions'!$A$24:$I$41,MATCH('Disposed Waste by Resin'!$A252,'Resin Fractions'!$A$24:$A$41,0),MATCH('Disposed Waste by Resin'!L$1,'Resin Fractions'!$A$24:$I$24,0)))*$E252</f>
        <v>114.10678165865755</v>
      </c>
      <c r="M252" s="9">
        <f>(INDEX('Resin Fractions'!$A$24:$I$41,MATCH('Disposed Waste by Resin'!$A252,'Resin Fractions'!$A$24:$A$41,0),MATCH('Disposed Waste by Resin'!M$1,'Resin Fractions'!$A$24:$I$24,0)))*$E252</f>
        <v>1440.7951878947076</v>
      </c>
    </row>
    <row r="253" spans="1:13" x14ac:dyDescent="0.2">
      <c r="A253" s="37">
        <v>2016</v>
      </c>
      <c r="B253" s="68" t="s">
        <v>223</v>
      </c>
      <c r="C253" s="68" t="s">
        <v>193</v>
      </c>
      <c r="D253" s="68">
        <v>88442</v>
      </c>
      <c r="E253" s="81">
        <v>56599.056261343008</v>
      </c>
      <c r="F253" s="9">
        <f>(INDEX('Resin Fractions'!$A$24:$I$41,MATCH('Disposed Waste by Resin'!$A253,'Resin Fractions'!$A$24:$A$41,0),MATCH('Disposed Waste by Resin'!F$1,'Resin Fractions'!$A$24:$I$24,0)))*$E253</f>
        <v>529.44862444458113</v>
      </c>
      <c r="G253" s="9">
        <f>(INDEX('Resin Fractions'!$A$24:$I$41,MATCH('Disposed Waste by Resin'!$A253,'Resin Fractions'!$A$24:$A$41,0),MATCH('Disposed Waste by Resin'!G$1,'Resin Fractions'!$A$24:$I$24,0)))*$E253</f>
        <v>1028.5119309328741</v>
      </c>
      <c r="H253" s="9">
        <f>(INDEX('Resin Fractions'!$A$24:$I$41,MATCH('Disposed Waste by Resin'!$A253,'Resin Fractions'!$A$24:$A$41,0),MATCH('Disposed Waste by Resin'!H$1,'Resin Fractions'!$A$24:$I$24,0)))*$E253</f>
        <v>1323.9188998537818</v>
      </c>
      <c r="I253" s="9">
        <f>(INDEX('Resin Fractions'!$A$24:$I$41,MATCH('Disposed Waste by Resin'!$A253,'Resin Fractions'!$A$24:$A$41,0),MATCH('Disposed Waste by Resin'!I$1,'Resin Fractions'!$A$24:$I$24,0)))*$E253</f>
        <v>2478.0167680669583</v>
      </c>
      <c r="J253" s="9">
        <f>(INDEX('Resin Fractions'!$A$24:$I$41,MATCH('Disposed Waste by Resin'!$A253,'Resin Fractions'!$A$24:$A$41,0),MATCH('Disposed Waste by Resin'!J$1,'Resin Fractions'!$A$24:$I$24,0)))*$E253</f>
        <v>100.50607909473479</v>
      </c>
      <c r="K253" s="9">
        <f>(INDEX('Resin Fractions'!$A$24:$I$41,MATCH('Disposed Waste by Resin'!$A253,'Resin Fractions'!$A$24:$A$41,0),MATCH('Disposed Waste by Resin'!K$1,'Resin Fractions'!$A$24:$I$24,0)))*$E253</f>
        <v>288.33931011295107</v>
      </c>
      <c r="L253" s="9">
        <f>(INDEX('Resin Fractions'!$A$24:$I$41,MATCH('Disposed Waste by Resin'!$A253,'Resin Fractions'!$A$24:$A$41,0),MATCH('Disposed Waste by Resin'!L$1,'Resin Fractions'!$A$24:$I$24,0)))*$E253</f>
        <v>494.4419510315177</v>
      </c>
      <c r="M253" s="9">
        <f>(INDEX('Resin Fractions'!$A$24:$I$41,MATCH('Disposed Waste by Resin'!$A253,'Resin Fractions'!$A$24:$A$41,0),MATCH('Disposed Waste by Resin'!M$1,'Resin Fractions'!$A$24:$I$24,0)))*$E253</f>
        <v>6243.1835635373973</v>
      </c>
    </row>
    <row r="254" spans="1:13" x14ac:dyDescent="0.2">
      <c r="A254" s="37">
        <v>2016</v>
      </c>
      <c r="B254" s="68" t="s">
        <v>224</v>
      </c>
      <c r="C254" s="68" t="s">
        <v>192</v>
      </c>
      <c r="D254" s="68">
        <v>270332</v>
      </c>
      <c r="E254" s="81">
        <v>226349.59165154261</v>
      </c>
      <c r="F254" s="9">
        <f>(INDEX('Resin Fractions'!$A$24:$I$41,MATCH('Disposed Waste by Resin'!$A254,'Resin Fractions'!$A$24:$A$41,0),MATCH('Disposed Waste by Resin'!F$1,'Resin Fractions'!$A$24:$I$24,0)))*$E254</f>
        <v>2117.3582716670235</v>
      </c>
      <c r="G254" s="9">
        <f>(INDEX('Resin Fractions'!$A$24:$I$41,MATCH('Disposed Waste by Resin'!$A254,'Resin Fractions'!$A$24:$A$41,0),MATCH('Disposed Waste by Resin'!G$1,'Resin Fractions'!$A$24:$I$24,0)))*$E254</f>
        <v>4113.2003067407959</v>
      </c>
      <c r="H254" s="9">
        <f>(INDEX('Resin Fractions'!$A$24:$I$41,MATCH('Disposed Waste by Resin'!$A254,'Resin Fractions'!$A$24:$A$41,0),MATCH('Disposed Waste by Resin'!H$1,'Resin Fractions'!$A$24:$I$24,0)))*$E254</f>
        <v>5294.5847891519661</v>
      </c>
      <c r="I254" s="9">
        <f>(INDEX('Resin Fractions'!$A$24:$I$41,MATCH('Disposed Waste by Resin'!$A254,'Resin Fractions'!$A$24:$A$41,0),MATCH('Disposed Waste by Resin'!I$1,'Resin Fractions'!$A$24:$I$24,0)))*$E254</f>
        <v>9910.02537158421</v>
      </c>
      <c r="J254" s="9">
        <f>(INDEX('Resin Fractions'!$A$24:$I$41,MATCH('Disposed Waste by Resin'!$A254,'Resin Fractions'!$A$24:$A$41,0),MATCH('Disposed Waste by Resin'!J$1,'Resin Fractions'!$A$24:$I$24,0)))*$E254</f>
        <v>401.94150687859985</v>
      </c>
      <c r="K254" s="9">
        <f>(INDEX('Resin Fractions'!$A$24:$I$41,MATCH('Disposed Waste by Resin'!$A254,'Resin Fractions'!$A$24:$A$41,0),MATCH('Disposed Waste by Resin'!K$1,'Resin Fractions'!$A$24:$I$24,0)))*$E254</f>
        <v>1153.1196704021747</v>
      </c>
      <c r="L254" s="9">
        <f>(INDEX('Resin Fractions'!$A$24:$I$41,MATCH('Disposed Waste by Resin'!$A254,'Resin Fractions'!$A$24:$A$41,0),MATCH('Disposed Waste by Resin'!L$1,'Resin Fractions'!$A$24:$I$24,0)))*$E254</f>
        <v>1977.3604208983052</v>
      </c>
      <c r="M254" s="9">
        <f>(INDEX('Resin Fractions'!$A$24:$I$41,MATCH('Disposed Waste by Resin'!$A254,'Resin Fractions'!$A$24:$A$41,0),MATCH('Disposed Waste by Resin'!M$1,'Resin Fractions'!$A$24:$I$24,0)))*$E254</f>
        <v>24967.590337323072</v>
      </c>
    </row>
    <row r="255" spans="1:13" x14ac:dyDescent="0.2">
      <c r="A255" s="37">
        <v>2016</v>
      </c>
      <c r="B255" s="68" t="s">
        <v>225</v>
      </c>
      <c r="C255" s="68" t="s">
        <v>191</v>
      </c>
      <c r="D255" s="68">
        <v>9626</v>
      </c>
      <c r="E255" s="81">
        <v>4.7731397459165148</v>
      </c>
      <c r="F255" s="9">
        <f>(INDEX('Resin Fractions'!$A$24:$I$41,MATCH('Disposed Waste by Resin'!$A255,'Resin Fractions'!$A$24:$A$41,0),MATCH('Disposed Waste by Resin'!F$1,'Resin Fractions'!$A$24:$I$24,0)))*$E255</f>
        <v>4.4649724565871962E-2</v>
      </c>
      <c r="G255" s="9">
        <f>(INDEX('Resin Fractions'!$A$24:$I$41,MATCH('Disposed Waste by Resin'!$A255,'Resin Fractions'!$A$24:$A$41,0),MATCH('Disposed Waste by Resin'!G$1,'Resin Fractions'!$A$24:$I$24,0)))*$E255</f>
        <v>8.6736979394443248E-2</v>
      </c>
      <c r="H255" s="9">
        <f>(INDEX('Resin Fractions'!$A$24:$I$41,MATCH('Disposed Waste by Resin'!$A255,'Resin Fractions'!$A$24:$A$41,0),MATCH('Disposed Waste by Resin'!H$1,'Resin Fractions'!$A$24:$I$24,0)))*$E255</f>
        <v>0.11164938673329401</v>
      </c>
      <c r="I255" s="9">
        <f>(INDEX('Resin Fractions'!$A$24:$I$41,MATCH('Disposed Waste by Resin'!$A255,'Resin Fractions'!$A$24:$A$41,0),MATCH('Disposed Waste by Resin'!I$1,'Resin Fractions'!$A$24:$I$24,0)))*$E255</f>
        <v>0.20897734181455635</v>
      </c>
      <c r="J255" s="9">
        <f>(INDEX('Resin Fractions'!$A$24:$I$41,MATCH('Disposed Waste by Resin'!$A255,'Resin Fractions'!$A$24:$A$41,0),MATCH('Disposed Waste by Resin'!J$1,'Resin Fractions'!$A$24:$I$24,0)))*$E255</f>
        <v>8.4759286200494725E-3</v>
      </c>
      <c r="K255" s="9">
        <f>(INDEX('Resin Fractions'!$A$24:$I$41,MATCH('Disposed Waste by Resin'!$A255,'Resin Fractions'!$A$24:$A$41,0),MATCH('Disposed Waste by Resin'!K$1,'Resin Fractions'!$A$24:$I$24,0)))*$E255</f>
        <v>2.4316374023187953E-2</v>
      </c>
      <c r="L255" s="9">
        <f>(INDEX('Resin Fractions'!$A$24:$I$41,MATCH('Disposed Waste by Resin'!$A255,'Resin Fractions'!$A$24:$A$41,0),MATCH('Disposed Waste by Resin'!L$1,'Resin Fractions'!$A$24:$I$24,0)))*$E255</f>
        <v>4.1697524383086673E-2</v>
      </c>
      <c r="M255" s="9">
        <f>(INDEX('Resin Fractions'!$A$24:$I$41,MATCH('Disposed Waste by Resin'!$A255,'Resin Fractions'!$A$24:$A$41,0),MATCH('Disposed Waste by Resin'!M$1,'Resin Fractions'!$A$24:$I$24,0)))*$E255</f>
        <v>0.52650325953448962</v>
      </c>
    </row>
    <row r="256" spans="1:13" x14ac:dyDescent="0.2">
      <c r="A256" s="37">
        <v>2016</v>
      </c>
      <c r="B256" s="68" t="s">
        <v>226</v>
      </c>
      <c r="C256" s="68" t="s">
        <v>191</v>
      </c>
      <c r="D256" s="68">
        <v>13556</v>
      </c>
      <c r="E256" s="81">
        <v>20166.77858439201</v>
      </c>
      <c r="F256" s="9">
        <f>(INDEX('Resin Fractions'!$A$24:$I$41,MATCH('Disposed Waste by Resin'!$A256,'Resin Fractions'!$A$24:$A$41,0),MATCH('Disposed Waste by Resin'!F$1,'Resin Fractions'!$A$24:$I$24,0)))*$E256</f>
        <v>188.6475479676387</v>
      </c>
      <c r="G256" s="9">
        <f>(INDEX('Resin Fractions'!$A$24:$I$41,MATCH('Disposed Waste by Resin'!$A256,'Resin Fractions'!$A$24:$A$41,0),MATCH('Disposed Waste by Resin'!G$1,'Resin Fractions'!$A$24:$I$24,0)))*$E256</f>
        <v>366.46852001833344</v>
      </c>
      <c r="H256" s="9">
        <f>(INDEX('Resin Fractions'!$A$24:$I$41,MATCH('Disposed Waste by Resin'!$A256,'Resin Fractions'!$A$24:$A$41,0),MATCH('Disposed Waste by Resin'!H$1,'Resin Fractions'!$A$24:$I$24,0)))*$E256</f>
        <v>471.72481452272092</v>
      </c>
      <c r="I256" s="9">
        <f>(INDEX('Resin Fractions'!$A$24:$I$41,MATCH('Disposed Waste by Resin'!$A256,'Resin Fractions'!$A$24:$A$41,0),MATCH('Disposed Waste by Resin'!I$1,'Resin Fractions'!$A$24:$I$24,0)))*$E256</f>
        <v>882.94079073097316</v>
      </c>
      <c r="J256" s="9">
        <f>(INDEX('Resin Fractions'!$A$24:$I$41,MATCH('Disposed Waste by Resin'!$A256,'Resin Fractions'!$A$24:$A$41,0),MATCH('Disposed Waste by Resin'!J$1,'Resin Fractions'!$A$24:$I$24,0)))*$E256</f>
        <v>35.811265723758417</v>
      </c>
      <c r="K256" s="9">
        <f>(INDEX('Resin Fractions'!$A$24:$I$41,MATCH('Disposed Waste by Resin'!$A256,'Resin Fractions'!$A$24:$A$41,0),MATCH('Disposed Waste by Resin'!K$1,'Resin Fractions'!$A$24:$I$24,0)))*$E256</f>
        <v>102.73802088455972</v>
      </c>
      <c r="L256" s="9">
        <f>(INDEX('Resin Fractions'!$A$24:$I$41,MATCH('Disposed Waste by Resin'!$A256,'Resin Fractions'!$A$24:$A$41,0),MATCH('Disposed Waste by Resin'!L$1,'Resin Fractions'!$A$24:$I$24,0)))*$E256</f>
        <v>176.17433943148245</v>
      </c>
      <c r="M256" s="9">
        <f>(INDEX('Resin Fractions'!$A$24:$I$41,MATCH('Disposed Waste by Resin'!$A256,'Resin Fractions'!$A$24:$A$41,0),MATCH('Disposed Waste by Resin'!M$1,'Resin Fractions'!$A$24:$I$24,0)))*$E256</f>
        <v>2224.5052992794663</v>
      </c>
    </row>
    <row r="257" spans="1:13" x14ac:dyDescent="0.2">
      <c r="A257" s="37">
        <v>2016</v>
      </c>
      <c r="B257" s="68" t="s">
        <v>227</v>
      </c>
      <c r="C257" s="68" t="s">
        <v>193</v>
      </c>
      <c r="D257" s="68">
        <v>435185</v>
      </c>
      <c r="E257" s="81">
        <v>368461.92377495457</v>
      </c>
      <c r="F257" s="9">
        <f>(INDEX('Resin Fractions'!$A$24:$I$41,MATCH('Disposed Waste by Resin'!$A257,'Resin Fractions'!$A$24:$A$41,0),MATCH('Disposed Waste by Resin'!F$1,'Resin Fractions'!$A$24:$I$24,0)))*$E257</f>
        <v>3446.7298854255632</v>
      </c>
      <c r="G257" s="9">
        <f>(INDEX('Resin Fractions'!$A$24:$I$41,MATCH('Disposed Waste by Resin'!$A257,'Resin Fractions'!$A$24:$A$41,0),MATCH('Disposed Waste by Resin'!G$1,'Resin Fractions'!$A$24:$I$24,0)))*$E257</f>
        <v>6695.6502410068224</v>
      </c>
      <c r="H257" s="9">
        <f>(INDEX('Resin Fractions'!$A$24:$I$41,MATCH('Disposed Waste by Resin'!$A257,'Resin Fractions'!$A$24:$A$41,0),MATCH('Disposed Waste by Resin'!H$1,'Resin Fractions'!$A$24:$I$24,0)))*$E257</f>
        <v>8618.7603996379912</v>
      </c>
      <c r="I257" s="9">
        <f>(INDEX('Resin Fractions'!$A$24:$I$41,MATCH('Disposed Waste by Resin'!$A257,'Resin Fractions'!$A$24:$A$41,0),MATCH('Disposed Waste by Resin'!I$1,'Resin Fractions'!$A$24:$I$24,0)))*$E257</f>
        <v>16131.979679883119</v>
      </c>
      <c r="J257" s="9">
        <f>(INDEX('Resin Fractions'!$A$24:$I$41,MATCH('Disposed Waste by Resin'!$A257,'Resin Fractions'!$A$24:$A$41,0),MATCH('Disposed Waste by Resin'!J$1,'Resin Fractions'!$A$24:$I$24,0)))*$E257</f>
        <v>654.29824630515839</v>
      </c>
      <c r="K257" s="9">
        <f>(INDEX('Resin Fractions'!$A$24:$I$41,MATCH('Disposed Waste by Resin'!$A257,'Resin Fractions'!$A$24:$A$41,0),MATCH('Disposed Waste by Resin'!K$1,'Resin Fractions'!$A$24:$I$24,0)))*$E257</f>
        <v>1877.099441616029</v>
      </c>
      <c r="L257" s="9">
        <f>(INDEX('Resin Fractions'!$A$24:$I$41,MATCH('Disposed Waste by Resin'!$A257,'Resin Fractions'!$A$24:$A$41,0),MATCH('Disposed Waste by Resin'!L$1,'Resin Fractions'!$A$24:$I$24,0)))*$E257</f>
        <v>3218.8351627436127</v>
      </c>
      <c r="M257" s="9">
        <f>(INDEX('Resin Fractions'!$A$24:$I$41,MATCH('Disposed Waste by Resin'!$A257,'Resin Fractions'!$A$24:$A$41,0),MATCH('Disposed Waste by Resin'!M$1,'Resin Fractions'!$A$24:$I$24,0)))*$E257</f>
        <v>40643.353056618289</v>
      </c>
    </row>
    <row r="258" spans="1:13" x14ac:dyDescent="0.2">
      <c r="A258" s="37">
        <v>2016</v>
      </c>
      <c r="B258" s="68" t="s">
        <v>228</v>
      </c>
      <c r="C258" s="68" t="s">
        <v>190</v>
      </c>
      <c r="D258" s="68">
        <v>141530</v>
      </c>
      <c r="E258" s="81">
        <v>117374.1742286751</v>
      </c>
      <c r="F258" s="9">
        <f>(INDEX('Resin Fractions'!$A$24:$I$41,MATCH('Disposed Waste by Resin'!$A258,'Resin Fractions'!$A$24:$A$41,0),MATCH('Disposed Waste by Resin'!F$1,'Resin Fractions'!$A$24:$I$24,0)))*$E258</f>
        <v>1097.9616833847197</v>
      </c>
      <c r="G258" s="9">
        <f>(INDEX('Resin Fractions'!$A$24:$I$41,MATCH('Disposed Waste by Resin'!$A258,'Resin Fractions'!$A$24:$A$41,0),MATCH('Disposed Waste by Resin'!G$1,'Resin Fractions'!$A$24:$I$24,0)))*$E258</f>
        <v>2132.9108036742678</v>
      </c>
      <c r="H258" s="9">
        <f>(INDEX('Resin Fractions'!$A$24:$I$41,MATCH('Disposed Waste by Resin'!$A258,'Resin Fractions'!$A$24:$A$41,0),MATCH('Disposed Waste by Resin'!H$1,'Resin Fractions'!$A$24:$I$24,0)))*$E258</f>
        <v>2745.5208245620024</v>
      </c>
      <c r="I258" s="9">
        <f>(INDEX('Resin Fractions'!$A$24:$I$41,MATCH('Disposed Waste by Resin'!$A258,'Resin Fractions'!$A$24:$A$41,0),MATCH('Disposed Waste by Resin'!I$1,'Resin Fractions'!$A$24:$I$24,0)))*$E258</f>
        <v>5138.869640045973</v>
      </c>
      <c r="J258" s="9">
        <f>(INDEX('Resin Fractions'!$A$24:$I$41,MATCH('Disposed Waste by Resin'!$A258,'Resin Fractions'!$A$24:$A$41,0),MATCH('Disposed Waste by Resin'!J$1,'Resin Fractions'!$A$24:$I$24,0)))*$E258</f>
        <v>208.42782226324138</v>
      </c>
      <c r="K258" s="9">
        <f>(INDEX('Resin Fractions'!$A$24:$I$41,MATCH('Disposed Waste by Resin'!$A258,'Resin Fractions'!$A$24:$A$41,0),MATCH('Disposed Waste by Resin'!K$1,'Resin Fractions'!$A$24:$I$24,0)))*$E258</f>
        <v>597.95322851148978</v>
      </c>
      <c r="L258" s="9">
        <f>(INDEX('Resin Fractions'!$A$24:$I$41,MATCH('Disposed Waste by Resin'!$A258,'Resin Fractions'!$A$24:$A$41,0),MATCH('Disposed Waste by Resin'!L$1,'Resin Fractions'!$A$24:$I$24,0)))*$E258</f>
        <v>1025.3654308009538</v>
      </c>
      <c r="M258" s="9">
        <f>(INDEX('Resin Fractions'!$A$24:$I$41,MATCH('Disposed Waste by Resin'!$A258,'Resin Fractions'!$A$24:$A$41,0),MATCH('Disposed Waste by Resin'!M$1,'Resin Fractions'!$A$24:$I$24,0)))*$E258</f>
        <v>12947.009433242645</v>
      </c>
    </row>
    <row r="259" spans="1:13" x14ac:dyDescent="0.2">
      <c r="A259" s="37">
        <v>2016</v>
      </c>
      <c r="B259" s="68" t="s">
        <v>229</v>
      </c>
      <c r="C259" s="68" t="s">
        <v>191</v>
      </c>
      <c r="D259" s="68">
        <v>98149</v>
      </c>
      <c r="E259" s="81">
        <v>3950.6715063520869</v>
      </c>
      <c r="F259" s="9">
        <f>(INDEX('Resin Fractions'!$A$24:$I$41,MATCH('Disposed Waste by Resin'!$A259,'Resin Fractions'!$A$24:$A$41,0),MATCH('Disposed Waste by Resin'!F$1,'Resin Fractions'!$A$24:$I$24,0)))*$E259</f>
        <v>36.956050733643117</v>
      </c>
      <c r="G259" s="9">
        <f>(INDEX('Resin Fractions'!$A$24:$I$41,MATCH('Disposed Waste by Resin'!$A259,'Resin Fractions'!$A$24:$A$41,0),MATCH('Disposed Waste by Resin'!G$1,'Resin Fractions'!$A$24:$I$24,0)))*$E259</f>
        <v>71.791175469738391</v>
      </c>
      <c r="H259" s="9">
        <f>(INDEX('Resin Fractions'!$A$24:$I$41,MATCH('Disposed Waste by Resin'!$A259,'Resin Fractions'!$A$24:$A$41,0),MATCH('Disposed Waste by Resin'!H$1,'Resin Fractions'!$A$24:$I$24,0)))*$E259</f>
        <v>92.410881379760113</v>
      </c>
      <c r="I259" s="9">
        <f>(INDEX('Resin Fractions'!$A$24:$I$41,MATCH('Disposed Waste by Resin'!$A259,'Resin Fractions'!$A$24:$A$41,0),MATCH('Disposed Waste by Resin'!I$1,'Resin Fractions'!$A$24:$I$24,0)))*$E259</f>
        <v>172.96808258888314</v>
      </c>
      <c r="J259" s="9">
        <f>(INDEX('Resin Fractions'!$A$24:$I$41,MATCH('Disposed Waste by Resin'!$A259,'Resin Fractions'!$A$24:$A$41,0),MATCH('Disposed Waste by Resin'!J$1,'Resin Fractions'!$A$24:$I$24,0)))*$E259</f>
        <v>7.0154262124319757</v>
      </c>
      <c r="K259" s="9">
        <f>(INDEX('Resin Fractions'!$A$24:$I$41,MATCH('Disposed Waste by Resin'!$A259,'Resin Fractions'!$A$24:$A$41,0),MATCH('Disposed Waste by Resin'!K$1,'Resin Fractions'!$A$24:$I$24,0)))*$E259</f>
        <v>20.126376160135361</v>
      </c>
      <c r="L259" s="9">
        <f>(INDEX('Resin Fractions'!$A$24:$I$41,MATCH('Disposed Waste by Resin'!$A259,'Resin Fractions'!$A$24:$A$41,0),MATCH('Disposed Waste by Resin'!L$1,'Resin Fractions'!$A$24:$I$24,0)))*$E259</f>
        <v>34.512549440148568</v>
      </c>
      <c r="M259" s="9">
        <f>(INDEX('Resin Fractions'!$A$24:$I$41,MATCH('Disposed Waste by Resin'!$A259,'Resin Fractions'!$A$24:$A$41,0),MATCH('Disposed Waste by Resin'!M$1,'Resin Fractions'!$A$24:$I$24,0)))*$E259</f>
        <v>435.78054198474058</v>
      </c>
    </row>
    <row r="260" spans="1:13" x14ac:dyDescent="0.2">
      <c r="A260" s="37">
        <v>2016</v>
      </c>
      <c r="B260" s="68" t="s">
        <v>230</v>
      </c>
      <c r="C260" s="68" t="s">
        <v>194</v>
      </c>
      <c r="D260" s="68">
        <v>3160401</v>
      </c>
      <c r="E260" s="81">
        <v>2801416.6787658799</v>
      </c>
      <c r="F260" s="9">
        <f>(INDEX('Resin Fractions'!$A$24:$I$41,MATCH('Disposed Waste by Resin'!$A260,'Resin Fractions'!$A$24:$A$41,0),MATCH('Disposed Waste by Resin'!F$1,'Resin Fractions'!$A$24:$I$24,0)))*$E260</f>
        <v>26205.49360788066</v>
      </c>
      <c r="G260" s="9">
        <f>(INDEX('Resin Fractions'!$A$24:$I$41,MATCH('Disposed Waste by Resin'!$A260,'Resin Fractions'!$A$24:$A$41,0),MATCH('Disposed Waste by Resin'!G$1,'Resin Fractions'!$A$24:$I$24,0)))*$E260</f>
        <v>50907.040999426827</v>
      </c>
      <c r="H260" s="9">
        <f>(INDEX('Resin Fractions'!$A$24:$I$41,MATCH('Disposed Waste by Resin'!$A260,'Resin Fractions'!$A$24:$A$41,0),MATCH('Disposed Waste by Resin'!H$1,'Resin Fractions'!$A$24:$I$24,0)))*$E260</f>
        <v>65528.451044454807</v>
      </c>
      <c r="I260" s="9">
        <f>(INDEX('Resin Fractions'!$A$24:$I$41,MATCH('Disposed Waste by Resin'!$A260,'Resin Fractions'!$A$24:$A$41,0),MATCH('Disposed Waste by Resin'!I$1,'Resin Fractions'!$A$24:$I$24,0)))*$E260</f>
        <v>122651.47094096753</v>
      </c>
      <c r="J260" s="9">
        <f>(INDEX('Resin Fractions'!$A$24:$I$41,MATCH('Disposed Waste by Resin'!$A260,'Resin Fractions'!$A$24:$A$41,0),MATCH('Disposed Waste by Resin'!J$1,'Resin Fractions'!$A$24:$I$24,0)))*$E260</f>
        <v>4974.6307605071679</v>
      </c>
      <c r="K260" s="9">
        <f>(INDEX('Resin Fractions'!$A$24:$I$41,MATCH('Disposed Waste by Resin'!$A260,'Resin Fractions'!$A$24:$A$41,0),MATCH('Disposed Waste by Resin'!K$1,'Resin Fractions'!$A$24:$I$24,0)))*$E260</f>
        <v>14271.590479609556</v>
      </c>
      <c r="L260" s="9">
        <f>(INDEX('Resin Fractions'!$A$24:$I$41,MATCH('Disposed Waste by Resin'!$A260,'Resin Fractions'!$A$24:$A$41,0),MATCH('Disposed Waste by Resin'!L$1,'Resin Fractions'!$A$24:$I$24,0)))*$E260</f>
        <v>24472.809615507344</v>
      </c>
      <c r="M260" s="9">
        <f>(INDEX('Resin Fractions'!$A$24:$I$41,MATCH('Disposed Waste by Resin'!$A260,'Resin Fractions'!$A$24:$A$41,0),MATCH('Disposed Waste by Resin'!M$1,'Resin Fractions'!$A$24:$I$24,0)))*$E260</f>
        <v>309011.48744835384</v>
      </c>
    </row>
    <row r="261" spans="1:13" x14ac:dyDescent="0.2">
      <c r="A261" s="37">
        <v>2016</v>
      </c>
      <c r="B261" s="68" t="s">
        <v>231</v>
      </c>
      <c r="C261" s="68" t="s">
        <v>192</v>
      </c>
      <c r="D261" s="68">
        <v>376307</v>
      </c>
      <c r="E261" s="81">
        <v>241767.55898366601</v>
      </c>
      <c r="F261" s="9">
        <f>(INDEX('Resin Fractions'!$A$24:$I$41,MATCH('Disposed Waste by Resin'!$A261,'Resin Fractions'!$A$24:$A$41,0),MATCH('Disposed Waste by Resin'!F$1,'Resin Fractions'!$A$24:$I$24,0)))*$E261</f>
        <v>2261.5836728474237</v>
      </c>
      <c r="G261" s="9">
        <f>(INDEX('Resin Fractions'!$A$24:$I$41,MATCH('Disposed Waste by Resin'!$A261,'Resin Fractions'!$A$24:$A$41,0),MATCH('Disposed Waste by Resin'!G$1,'Resin Fractions'!$A$24:$I$24,0)))*$E261</f>
        <v>4393.3739421208775</v>
      </c>
      <c r="H261" s="9">
        <f>(INDEX('Resin Fractions'!$A$24:$I$41,MATCH('Disposed Waste by Resin'!$A261,'Resin Fractions'!$A$24:$A$41,0),MATCH('Disposed Waste by Resin'!H$1,'Resin Fractions'!$A$24:$I$24,0)))*$E261</f>
        <v>5655.2292891958259</v>
      </c>
      <c r="I261" s="9">
        <f>(INDEX('Resin Fractions'!$A$24:$I$41,MATCH('Disposed Waste by Resin'!$A261,'Resin Fractions'!$A$24:$A$41,0),MATCH('Disposed Waste by Resin'!I$1,'Resin Fractions'!$A$24:$I$24,0)))*$E261</f>
        <v>10585.053969271359</v>
      </c>
      <c r="J261" s="9">
        <f>(INDEX('Resin Fractions'!$A$24:$I$41,MATCH('Disposed Waste by Resin'!$A261,'Resin Fractions'!$A$24:$A$41,0),MATCH('Disposed Waste by Resin'!J$1,'Resin Fractions'!$A$24:$I$24,0)))*$E261</f>
        <v>429.32004543597867</v>
      </c>
      <c r="K261" s="9">
        <f>(INDEX('Resin Fractions'!$A$24:$I$41,MATCH('Disposed Waste by Resin'!$A261,'Resin Fractions'!$A$24:$A$41,0),MATCH('Disposed Waste by Resin'!K$1,'Resin Fractions'!$A$24:$I$24,0)))*$E261</f>
        <v>1231.6652568049078</v>
      </c>
      <c r="L261" s="9">
        <f>(INDEX('Resin Fractions'!$A$24:$I$41,MATCH('Disposed Waste by Resin'!$A261,'Resin Fractions'!$A$24:$A$41,0),MATCH('Disposed Waste by Resin'!L$1,'Resin Fractions'!$A$24:$I$24,0)))*$E261</f>
        <v>2112.0497664844784</v>
      </c>
      <c r="M261" s="9">
        <f>(INDEX('Resin Fractions'!$A$24:$I$41,MATCH('Disposed Waste by Resin'!$A261,'Resin Fractions'!$A$24:$A$41,0),MATCH('Disposed Waste by Resin'!M$1,'Resin Fractions'!$A$24:$I$24,0)))*$E261</f>
        <v>26668.275942160846</v>
      </c>
    </row>
    <row r="262" spans="1:13" x14ac:dyDescent="0.2">
      <c r="A262" s="37">
        <v>2016</v>
      </c>
      <c r="B262" s="68" t="s">
        <v>232</v>
      </c>
      <c r="C262" s="68" t="s">
        <v>191</v>
      </c>
      <c r="D262" s="68">
        <v>18118</v>
      </c>
      <c r="E262" s="81">
        <v>157.68602540834851</v>
      </c>
      <c r="F262" s="9">
        <f>(INDEX('Resin Fractions'!$A$24:$I$41,MATCH('Disposed Waste by Resin'!$A262,'Resin Fractions'!$A$24:$A$41,0),MATCH('Disposed Waste by Resin'!F$1,'Resin Fractions'!$A$24:$I$24,0)))*$E262</f>
        <v>1.4750537334242537</v>
      </c>
      <c r="G262" s="9">
        <f>(INDEX('Resin Fractions'!$A$24:$I$41,MATCH('Disposed Waste by Resin'!$A262,'Resin Fractions'!$A$24:$A$41,0),MATCH('Disposed Waste by Resin'!G$1,'Resin Fractions'!$A$24:$I$24,0)))*$E262</f>
        <v>2.8654534048236524</v>
      </c>
      <c r="H262" s="9">
        <f>(INDEX('Resin Fractions'!$A$24:$I$41,MATCH('Disposed Waste by Resin'!$A262,'Resin Fractions'!$A$24:$A$41,0),MATCH('Disposed Waste by Resin'!H$1,'Resin Fractions'!$A$24:$I$24,0)))*$E262</f>
        <v>3.6884627248373594</v>
      </c>
      <c r="I262" s="9">
        <f>(INDEX('Resin Fractions'!$A$24:$I$41,MATCH('Disposed Waste by Resin'!$A262,'Resin Fractions'!$A$24:$A$41,0),MATCH('Disposed Waste by Resin'!I$1,'Resin Fractions'!$A$24:$I$24,0)))*$E262</f>
        <v>6.9038008910865925</v>
      </c>
      <c r="J262" s="9">
        <f>(INDEX('Resin Fractions'!$A$24:$I$41,MATCH('Disposed Waste by Resin'!$A262,'Resin Fractions'!$A$24:$A$41,0),MATCH('Disposed Waste by Resin'!J$1,'Resin Fractions'!$A$24:$I$24,0)))*$E262</f>
        <v>0.28001180918364976</v>
      </c>
      <c r="K262" s="9">
        <f>(INDEX('Resin Fractions'!$A$24:$I$41,MATCH('Disposed Waste by Resin'!$A262,'Resin Fractions'!$A$24:$A$41,0),MATCH('Disposed Waste by Resin'!K$1,'Resin Fractions'!$A$24:$I$24,0)))*$E262</f>
        <v>0.80331869087630658</v>
      </c>
      <c r="L262" s="9">
        <f>(INDEX('Resin Fractions'!$A$24:$I$41,MATCH('Disposed Waste by Resin'!$A262,'Resin Fractions'!$A$24:$A$41,0),MATCH('Disposed Waste by Resin'!L$1,'Resin Fractions'!$A$24:$I$24,0)))*$E262</f>
        <v>1.3775244889826948</v>
      </c>
      <c r="M262" s="9">
        <f>(INDEX('Resin Fractions'!$A$24:$I$41,MATCH('Disposed Waste by Resin'!$A262,'Resin Fractions'!$A$24:$A$41,0),MATCH('Disposed Waste by Resin'!M$1,'Resin Fractions'!$A$24:$I$24,0)))*$E262</f>
        <v>17.393625743214507</v>
      </c>
    </row>
    <row r="263" spans="1:13" x14ac:dyDescent="0.2">
      <c r="A263" s="37">
        <v>2016</v>
      </c>
      <c r="B263" s="68" t="s">
        <v>233</v>
      </c>
      <c r="C263" s="68" t="s">
        <v>194</v>
      </c>
      <c r="D263" s="68">
        <v>2342612</v>
      </c>
      <c r="E263" s="81">
        <v>1958846.10707804</v>
      </c>
      <c r="F263" s="9">
        <f>(INDEX('Resin Fractions'!$A$24:$I$41,MATCH('Disposed Waste by Resin'!$A263,'Resin Fractions'!$A$24:$A$41,0),MATCH('Disposed Waste by Resin'!F$1,'Resin Fractions'!$A$24:$I$24,0)))*$E263</f>
        <v>18323.775083851229</v>
      </c>
      <c r="G263" s="9">
        <f>(INDEX('Resin Fractions'!$A$24:$I$41,MATCH('Disposed Waste by Resin'!$A263,'Resin Fractions'!$A$24:$A$41,0),MATCH('Disposed Waste by Resin'!G$1,'Resin Fractions'!$A$24:$I$24,0)))*$E263</f>
        <v>35595.939668824663</v>
      </c>
      <c r="H263" s="9">
        <f>(INDEX('Resin Fractions'!$A$24:$I$41,MATCH('Disposed Waste by Resin'!$A263,'Resin Fractions'!$A$24:$A$41,0),MATCH('Disposed Waste by Resin'!H$1,'Resin Fractions'!$A$24:$I$24,0)))*$E263</f>
        <v>45819.728355380277</v>
      </c>
      <c r="I263" s="9">
        <f>(INDEX('Resin Fractions'!$A$24:$I$41,MATCH('Disposed Waste by Resin'!$A263,'Resin Fractions'!$A$24:$A$41,0),MATCH('Disposed Waste by Resin'!I$1,'Resin Fractions'!$A$24:$I$24,0)))*$E263</f>
        <v>85762.092515973141</v>
      </c>
      <c r="J263" s="9">
        <f>(INDEX('Resin Fractions'!$A$24:$I$41,MATCH('Disposed Waste by Resin'!$A263,'Resin Fractions'!$A$24:$A$41,0),MATCH('Disposed Waste by Resin'!J$1,'Resin Fractions'!$A$24:$I$24,0)))*$E263</f>
        <v>3478.4315283162155</v>
      </c>
      <c r="K263" s="9">
        <f>(INDEX('Resin Fractions'!$A$24:$I$41,MATCH('Disposed Waste by Resin'!$A263,'Resin Fractions'!$A$24:$A$41,0),MATCH('Disposed Waste by Resin'!K$1,'Resin Fractions'!$A$24:$I$24,0)))*$E263</f>
        <v>9979.1829129505677</v>
      </c>
      <c r="L263" s="9">
        <f>(INDEX('Resin Fractions'!$A$24:$I$41,MATCH('Disposed Waste by Resin'!$A263,'Resin Fractions'!$A$24:$A$41,0),MATCH('Disposed Waste by Resin'!L$1,'Resin Fractions'!$A$24:$I$24,0)))*$E263</f>
        <v>17112.223328989789</v>
      </c>
      <c r="M263" s="9">
        <f>(INDEX('Resin Fractions'!$A$24:$I$41,MATCH('Disposed Waste by Resin'!$A263,'Resin Fractions'!$A$24:$A$41,0),MATCH('Disposed Waste by Resin'!M$1,'Resin Fractions'!$A$24:$I$24,0)))*$E263</f>
        <v>216071.37339428582</v>
      </c>
    </row>
    <row r="264" spans="1:13" x14ac:dyDescent="0.2">
      <c r="A264" s="37">
        <v>2016</v>
      </c>
      <c r="B264" s="68" t="s">
        <v>234</v>
      </c>
      <c r="C264" s="68" t="s">
        <v>192</v>
      </c>
      <c r="D264" s="68">
        <v>1495620</v>
      </c>
      <c r="E264" s="81">
        <v>1094033.049001815</v>
      </c>
      <c r="F264" s="9">
        <f>(INDEX('Resin Fractions'!$A$24:$I$41,MATCH('Disposed Waste by Resin'!$A264,'Resin Fractions'!$A$24:$A$41,0),MATCH('Disposed Waste by Resin'!F$1,'Resin Fractions'!$A$24:$I$24,0)))*$E264</f>
        <v>10233.992068990332</v>
      </c>
      <c r="G264" s="9">
        <f>(INDEX('Resin Fractions'!$A$24:$I$41,MATCH('Disposed Waste by Resin'!$A264,'Resin Fractions'!$A$24:$A$41,0),MATCH('Disposed Waste by Resin'!G$1,'Resin Fractions'!$A$24:$I$24,0)))*$E264</f>
        <v>19880.650280413996</v>
      </c>
      <c r="H264" s="9">
        <f>(INDEX('Resin Fractions'!$A$24:$I$41,MATCH('Disposed Waste by Resin'!$A264,'Resin Fractions'!$A$24:$A$41,0),MATCH('Disposed Waste by Resin'!H$1,'Resin Fractions'!$A$24:$I$24,0)))*$E264</f>
        <v>25590.727590053863</v>
      </c>
      <c r="I264" s="9">
        <f>(INDEX('Resin Fractions'!$A$24:$I$41,MATCH('Disposed Waste by Resin'!$A264,'Resin Fractions'!$A$24:$A$41,0),MATCH('Disposed Waste by Resin'!I$1,'Resin Fractions'!$A$24:$I$24,0)))*$E264</f>
        <v>47898.89477534531</v>
      </c>
      <c r="J264" s="9">
        <f>(INDEX('Resin Fractions'!$A$24:$I$41,MATCH('Disposed Waste by Resin'!$A264,'Resin Fractions'!$A$24:$A$41,0),MATCH('Disposed Waste by Resin'!J$1,'Resin Fractions'!$A$24:$I$24,0)))*$E264</f>
        <v>1942.7350810852754</v>
      </c>
      <c r="K264" s="9">
        <f>(INDEX('Resin Fractions'!$A$24:$I$41,MATCH('Disposed Waste by Resin'!$A264,'Resin Fractions'!$A$24:$A$41,0),MATCH('Disposed Waste by Resin'!K$1,'Resin Fractions'!$A$24:$I$24,0)))*$E264</f>
        <v>5573.4628000397433</v>
      </c>
      <c r="L264" s="9">
        <f>(INDEX('Resin Fractions'!$A$24:$I$41,MATCH('Disposed Waste by Resin'!$A264,'Resin Fractions'!$A$24:$A$41,0),MATCH('Disposed Waste by Resin'!L$1,'Resin Fractions'!$A$24:$I$24,0)))*$E264</f>
        <v>9557.32959121573</v>
      </c>
      <c r="M264" s="9">
        <f>(INDEX('Resin Fractions'!$A$24:$I$41,MATCH('Disposed Waste by Resin'!$A264,'Resin Fractions'!$A$24:$A$41,0),MATCH('Disposed Waste by Resin'!M$1,'Resin Fractions'!$A$24:$I$24,0)))*$E264</f>
        <v>120677.79218714422</v>
      </c>
    </row>
    <row r="265" spans="1:13" x14ac:dyDescent="0.2">
      <c r="A265" s="37">
        <v>2016</v>
      </c>
      <c r="B265" s="68" t="s">
        <v>235</v>
      </c>
      <c r="C265" s="68" t="s">
        <v>193</v>
      </c>
      <c r="D265" s="68">
        <v>58710</v>
      </c>
      <c r="E265" s="81">
        <v>67581.89655172413</v>
      </c>
      <c r="F265" s="9">
        <f>(INDEX('Resin Fractions'!$A$24:$I$41,MATCH('Disposed Waste by Resin'!$A265,'Resin Fractions'!$A$24:$A$41,0),MATCH('Disposed Waste by Resin'!F$1,'Resin Fractions'!$A$24:$I$24,0)))*$E265</f>
        <v>632.18619761871776</v>
      </c>
      <c r="G265" s="9">
        <f>(INDEX('Resin Fractions'!$A$24:$I$41,MATCH('Disposed Waste by Resin'!$A265,'Resin Fractions'!$A$24:$A$41,0),MATCH('Disposed Waste by Resin'!G$1,'Resin Fractions'!$A$24:$I$24,0)))*$E265</f>
        <v>1228.0909172330817</v>
      </c>
      <c r="H265" s="9">
        <f>(INDEX('Resin Fractions'!$A$24:$I$41,MATCH('Disposed Waste by Resin'!$A265,'Resin Fractions'!$A$24:$A$41,0),MATCH('Disposed Waste by Resin'!H$1,'Resin Fractions'!$A$24:$I$24,0)))*$E265</f>
        <v>1580.8205302868355</v>
      </c>
      <c r="I265" s="9">
        <f>(INDEX('Resin Fractions'!$A$24:$I$41,MATCH('Disposed Waste by Resin'!$A265,'Resin Fractions'!$A$24:$A$41,0),MATCH('Disposed Waste by Resin'!I$1,'Resin Fractions'!$A$24:$I$24,0)))*$E265</f>
        <v>2958.8668775616993</v>
      </c>
      <c r="J265" s="9">
        <f>(INDEX('Resin Fractions'!$A$24:$I$41,MATCH('Disposed Waste by Resin'!$A265,'Resin Fractions'!$A$24:$A$41,0),MATCH('Disposed Waste by Resin'!J$1,'Resin Fractions'!$A$24:$I$24,0)))*$E265</f>
        <v>120.00891691261208</v>
      </c>
      <c r="K265" s="9">
        <f>(INDEX('Resin Fractions'!$A$24:$I$41,MATCH('Disposed Waste by Resin'!$A265,'Resin Fractions'!$A$24:$A$41,0),MATCH('Disposed Waste by Resin'!K$1,'Resin Fractions'!$A$24:$I$24,0)))*$E265</f>
        <v>344.29050084989137</v>
      </c>
      <c r="L265" s="9">
        <f>(INDEX('Resin Fractions'!$A$24:$I$41,MATCH('Disposed Waste by Resin'!$A265,'Resin Fractions'!$A$24:$A$41,0),MATCH('Disposed Waste by Resin'!L$1,'Resin Fractions'!$A$24:$I$24,0)))*$E265</f>
        <v>590.38660699837942</v>
      </c>
      <c r="M265" s="9">
        <f>(INDEX('Resin Fractions'!$A$24:$I$41,MATCH('Disposed Waste by Resin'!$A265,'Resin Fractions'!$A$24:$A$41,0),MATCH('Disposed Waste by Resin'!M$1,'Resin Fractions'!$A$24:$I$24,0)))*$E265</f>
        <v>7454.6505474612159</v>
      </c>
    </row>
    <row r="266" spans="1:13" x14ac:dyDescent="0.2">
      <c r="A266" s="37">
        <v>2016</v>
      </c>
      <c r="B266" s="68" t="s">
        <v>236</v>
      </c>
      <c r="C266" s="68" t="s">
        <v>194</v>
      </c>
      <c r="D266" s="68">
        <v>2122579</v>
      </c>
      <c r="E266" s="81">
        <v>1568354.3738656989</v>
      </c>
      <c r="F266" s="9">
        <f>(INDEX('Resin Fractions'!$A$24:$I$41,MATCH('Disposed Waste by Resin'!$A266,'Resin Fractions'!$A$24:$A$41,0),MATCH('Disposed Waste by Resin'!F$1,'Resin Fractions'!$A$24:$I$24,0)))*$E266</f>
        <v>14670.970166899622</v>
      </c>
      <c r="G266" s="9">
        <f>(INDEX('Resin Fractions'!$A$24:$I$41,MATCH('Disposed Waste by Resin'!$A266,'Resin Fractions'!$A$24:$A$41,0),MATCH('Disposed Waste by Resin'!G$1,'Resin Fractions'!$A$24:$I$24,0)))*$E266</f>
        <v>28499.966112568411</v>
      </c>
      <c r="H266" s="9">
        <f>(INDEX('Resin Fractions'!$A$24:$I$41,MATCH('Disposed Waste by Resin'!$A266,'Resin Fractions'!$A$24:$A$41,0),MATCH('Disposed Waste by Resin'!H$1,'Resin Fractions'!$A$24:$I$24,0)))*$E266</f>
        <v>36685.664645035788</v>
      </c>
      <c r="I266" s="9">
        <f>(INDEX('Resin Fractions'!$A$24:$I$41,MATCH('Disposed Waste by Resin'!$A266,'Resin Fractions'!$A$24:$A$41,0),MATCH('Disposed Waste by Resin'!I$1,'Resin Fractions'!$A$24:$I$24,0)))*$E266</f>
        <v>68665.604931027148</v>
      </c>
      <c r="J266" s="9">
        <f>(INDEX('Resin Fractions'!$A$24:$I$41,MATCH('Disposed Waste by Resin'!$A266,'Resin Fractions'!$A$24:$A$41,0),MATCH('Disposed Waste by Resin'!J$1,'Resin Fractions'!$A$24:$I$24,0)))*$E266</f>
        <v>2785.0137292126446</v>
      </c>
      <c r="K266" s="9">
        <f>(INDEX('Resin Fractions'!$A$24:$I$41,MATCH('Disposed Waste by Resin'!$A266,'Resin Fractions'!$A$24:$A$41,0),MATCH('Disposed Waste by Resin'!K$1,'Resin Fractions'!$A$24:$I$24,0)))*$E266</f>
        <v>7989.8543905921752</v>
      </c>
      <c r="L266" s="9">
        <f>(INDEX('Resin Fractions'!$A$24:$I$41,MATCH('Disposed Waste by Resin'!$A266,'Resin Fractions'!$A$24:$A$41,0),MATCH('Disposed Waste by Resin'!L$1,'Resin Fractions'!$A$24:$I$24,0)))*$E266</f>
        <v>13700.938633010523</v>
      </c>
      <c r="M266" s="9">
        <f>(INDEX('Resin Fractions'!$A$24:$I$41,MATCH('Disposed Waste by Resin'!$A266,'Resin Fractions'!$A$24:$A$41,0),MATCH('Disposed Waste by Resin'!M$1,'Resin Fractions'!$A$24:$I$24,0)))*$E266</f>
        <v>172998.0126083463</v>
      </c>
    </row>
    <row r="267" spans="1:13" x14ac:dyDescent="0.2">
      <c r="A267" s="37">
        <v>2016</v>
      </c>
      <c r="B267" s="68" t="s">
        <v>237</v>
      </c>
      <c r="C267" s="68" t="s">
        <v>194</v>
      </c>
      <c r="D267" s="68">
        <v>3283009</v>
      </c>
      <c r="E267" s="81">
        <v>3010177.7223230489</v>
      </c>
      <c r="F267" s="9">
        <f>(INDEX('Resin Fractions'!$A$24:$I$41,MATCH('Disposed Waste by Resin'!$A267,'Resin Fractions'!$A$24:$A$41,0),MATCH('Disposed Waste by Resin'!F$1,'Resin Fractions'!$A$24:$I$24,0)))*$E267</f>
        <v>28158.322058563659</v>
      </c>
      <c r="G267" s="9">
        <f>(INDEX('Resin Fractions'!$A$24:$I$41,MATCH('Disposed Waste by Resin'!$A267,'Resin Fractions'!$A$24:$A$41,0),MATCH('Disposed Waste by Resin'!G$1,'Resin Fractions'!$A$24:$I$24,0)))*$E267</f>
        <v>54700.62411185752</v>
      </c>
      <c r="H267" s="9">
        <f>(INDEX('Resin Fractions'!$A$24:$I$41,MATCH('Disposed Waste by Resin'!$A267,'Resin Fractions'!$A$24:$A$41,0),MATCH('Disposed Waste by Resin'!H$1,'Resin Fractions'!$A$24:$I$24,0)))*$E267</f>
        <v>70411.618881076545</v>
      </c>
      <c r="I267" s="9">
        <f>(INDEX('Resin Fractions'!$A$24:$I$41,MATCH('Disposed Waste by Resin'!$A267,'Resin Fractions'!$A$24:$A$41,0),MATCH('Disposed Waste by Resin'!I$1,'Resin Fractions'!$A$24:$I$24,0)))*$E267</f>
        <v>131791.4354673221</v>
      </c>
      <c r="J267" s="9">
        <f>(INDEX('Resin Fractions'!$A$24:$I$41,MATCH('Disposed Waste by Resin'!$A267,'Resin Fractions'!$A$24:$A$41,0),MATCH('Disposed Waste by Resin'!J$1,'Resin Fractions'!$A$24:$I$24,0)))*$E267</f>
        <v>5345.3393083453884</v>
      </c>
      <c r="K267" s="9">
        <f>(INDEX('Resin Fractions'!$A$24:$I$41,MATCH('Disposed Waste by Resin'!$A267,'Resin Fractions'!$A$24:$A$41,0),MATCH('Disposed Waste by Resin'!K$1,'Resin Fractions'!$A$24:$I$24,0)))*$E267</f>
        <v>15335.106715636379</v>
      </c>
      <c r="L267" s="9">
        <f>(INDEX('Resin Fractions'!$A$24:$I$41,MATCH('Disposed Waste by Resin'!$A267,'Resin Fractions'!$A$24:$A$41,0),MATCH('Disposed Waste by Resin'!L$1,'Resin Fractions'!$A$24:$I$24,0)))*$E267</f>
        <v>26296.518781242696</v>
      </c>
      <c r="M267" s="9">
        <f>(INDEX('Resin Fractions'!$A$24:$I$41,MATCH('Disposed Waste by Resin'!$A267,'Resin Fractions'!$A$24:$A$41,0),MATCH('Disposed Waste by Resin'!M$1,'Resin Fractions'!$A$24:$I$24,0)))*$E267</f>
        <v>332038.96532404423</v>
      </c>
    </row>
    <row r="268" spans="1:13" x14ac:dyDescent="0.2">
      <c r="A268" s="37">
        <v>2016</v>
      </c>
      <c r="B268" s="68" t="s">
        <v>238</v>
      </c>
      <c r="C268" s="68" t="s">
        <v>190</v>
      </c>
      <c r="D268" s="68">
        <v>871613</v>
      </c>
      <c r="E268" s="81">
        <v>544674.67332123406</v>
      </c>
      <c r="F268" s="9">
        <f>(INDEX('Resin Fractions'!$A$24:$I$41,MATCH('Disposed Waste by Resin'!$A268,'Resin Fractions'!$A$24:$A$41,0),MATCH('Disposed Waste by Resin'!F$1,'Resin Fractions'!$A$24:$I$24,0)))*$E268</f>
        <v>5095.0894875024578</v>
      </c>
      <c r="G268" s="9">
        <f>(INDEX('Resin Fractions'!$A$24:$I$41,MATCH('Disposed Waste by Resin'!$A268,'Resin Fractions'!$A$24:$A$41,0),MATCH('Disposed Waste by Resin'!G$1,'Resin Fractions'!$A$24:$I$24,0)))*$E268</f>
        <v>9897.7692737691959</v>
      </c>
      <c r="H268" s="9">
        <f>(INDEX('Resin Fractions'!$A$24:$I$41,MATCH('Disposed Waste by Resin'!$A268,'Resin Fractions'!$A$24:$A$41,0),MATCH('Disposed Waste by Resin'!H$1,'Resin Fractions'!$A$24:$I$24,0)))*$E268</f>
        <v>12740.585124812034</v>
      </c>
      <c r="I268" s="9">
        <f>(INDEX('Resin Fractions'!$A$24:$I$41,MATCH('Disposed Waste by Resin'!$A268,'Resin Fractions'!$A$24:$A$41,0),MATCH('Disposed Waste by Resin'!I$1,'Resin Fractions'!$A$24:$I$24,0)))*$E268</f>
        <v>23846.916588135071</v>
      </c>
      <c r="J268" s="9">
        <f>(INDEX('Resin Fractions'!$A$24:$I$41,MATCH('Disposed Waste by Resin'!$A268,'Resin Fractions'!$A$24:$A$41,0),MATCH('Disposed Waste by Resin'!J$1,'Resin Fractions'!$A$24:$I$24,0)))*$E268</f>
        <v>967.20898569314431</v>
      </c>
      <c r="K268" s="9">
        <f>(INDEX('Resin Fractions'!$A$24:$I$41,MATCH('Disposed Waste by Resin'!$A268,'Resin Fractions'!$A$24:$A$41,0),MATCH('Disposed Waste by Resin'!K$1,'Resin Fractions'!$A$24:$I$24,0)))*$E268</f>
        <v>2774.8010287709885</v>
      </c>
      <c r="L268" s="9">
        <f>(INDEX('Resin Fractions'!$A$24:$I$41,MATCH('Disposed Waste by Resin'!$A268,'Resin Fractions'!$A$24:$A$41,0),MATCH('Disposed Waste by Resin'!L$1,'Resin Fractions'!$A$24:$I$24,0)))*$E268</f>
        <v>4758.2066900706168</v>
      </c>
      <c r="M268" s="9">
        <f>(INDEX('Resin Fractions'!$A$24:$I$41,MATCH('Disposed Waste by Resin'!$A268,'Resin Fractions'!$A$24:$A$41,0),MATCH('Disposed Waste by Resin'!M$1,'Resin Fractions'!$A$24:$I$24,0)))*$E268</f>
        <v>60080.577178753498</v>
      </c>
    </row>
    <row r="269" spans="1:13" x14ac:dyDescent="0.2">
      <c r="A269" s="37">
        <v>2016</v>
      </c>
      <c r="B269" s="68" t="s">
        <v>239</v>
      </c>
      <c r="C269" s="68" t="s">
        <v>192</v>
      </c>
      <c r="D269" s="68">
        <v>733728</v>
      </c>
      <c r="E269" s="81">
        <v>676995.09981851175</v>
      </c>
      <c r="F269" s="9">
        <f>(INDEX('Resin Fractions'!$A$24:$I$41,MATCH('Disposed Waste by Resin'!$A269,'Resin Fractions'!$A$24:$A$41,0),MATCH('Disposed Waste by Resin'!F$1,'Resin Fractions'!$A$24:$I$24,0)))*$E269</f>
        <v>6332.863973907678</v>
      </c>
      <c r="G269" s="9">
        <f>(INDEX('Resin Fractions'!$A$24:$I$41,MATCH('Disposed Waste by Resin'!$A269,'Resin Fractions'!$A$24:$A$41,0),MATCH('Disposed Waste by Resin'!G$1,'Resin Fractions'!$A$24:$I$24,0)))*$E269</f>
        <v>12302.281757690729</v>
      </c>
      <c r="H269" s="9">
        <f>(INDEX('Resin Fractions'!$A$24:$I$41,MATCH('Disposed Waste by Resin'!$A269,'Resin Fractions'!$A$24:$A$41,0),MATCH('Disposed Waste by Resin'!H$1,'Resin Fractions'!$A$24:$I$24,0)))*$E269</f>
        <v>15835.71647589973</v>
      </c>
      <c r="I269" s="9">
        <f>(INDEX('Resin Fractions'!$A$24:$I$41,MATCH('Disposed Waste by Resin'!$A269,'Resin Fractions'!$A$24:$A$41,0),MATCH('Disposed Waste by Resin'!I$1,'Resin Fractions'!$A$24:$I$24,0)))*$E269</f>
        <v>29640.162222903276</v>
      </c>
      <c r="J269" s="9">
        <f>(INDEX('Resin Fractions'!$A$24:$I$41,MATCH('Disposed Waste by Resin'!$A269,'Resin Fractions'!$A$24:$A$41,0),MATCH('Disposed Waste by Resin'!J$1,'Resin Fractions'!$A$24:$I$24,0)))*$E269</f>
        <v>1202.1776959482588</v>
      </c>
      <c r="K269" s="9">
        <f>(INDEX('Resin Fractions'!$A$24:$I$41,MATCH('Disposed Waste by Resin'!$A269,'Resin Fractions'!$A$24:$A$41,0),MATCH('Disposed Waste by Resin'!K$1,'Resin Fractions'!$A$24:$I$24,0)))*$E269</f>
        <v>3448.89672948208</v>
      </c>
      <c r="L269" s="9">
        <f>(INDEX('Resin Fractions'!$A$24:$I$41,MATCH('Disposed Waste by Resin'!$A269,'Resin Fractions'!$A$24:$A$41,0),MATCH('Disposed Waste by Resin'!L$1,'Resin Fractions'!$A$24:$I$24,0)))*$E269</f>
        <v>5914.1406253740834</v>
      </c>
      <c r="M269" s="9">
        <f>(INDEX('Resin Fractions'!$A$24:$I$41,MATCH('Disposed Waste by Resin'!$A269,'Resin Fractions'!$A$24:$A$41,0),MATCH('Disposed Waste by Resin'!M$1,'Resin Fractions'!$A$24:$I$24,0)))*$E269</f>
        <v>74676.239481205819</v>
      </c>
    </row>
    <row r="270" spans="1:13" x14ac:dyDescent="0.2">
      <c r="A270" s="37">
        <v>2016</v>
      </c>
      <c r="B270" s="68" t="s">
        <v>240</v>
      </c>
      <c r="C270" s="68" t="s">
        <v>193</v>
      </c>
      <c r="D270" s="68">
        <v>277704</v>
      </c>
      <c r="E270" s="81">
        <v>271971.99637023592</v>
      </c>
      <c r="F270" s="9">
        <f>(INDEX('Resin Fractions'!$A$24:$I$41,MATCH('Disposed Waste by Resin'!$A270,'Resin Fractions'!$A$24:$A$41,0),MATCH('Disposed Waste by Resin'!F$1,'Resin Fractions'!$A$24:$I$24,0)))*$E270</f>
        <v>2544.1272147856698</v>
      </c>
      <c r="G270" s="9">
        <f>(INDEX('Resin Fractions'!$A$24:$I$41,MATCH('Disposed Waste by Resin'!$A270,'Resin Fractions'!$A$24:$A$41,0),MATCH('Disposed Waste by Resin'!G$1,'Resin Fractions'!$A$24:$I$24,0)))*$E270</f>
        <v>4942.2457126281151</v>
      </c>
      <c r="H270" s="9">
        <f>(INDEX('Resin Fractions'!$A$24:$I$41,MATCH('Disposed Waste by Resin'!$A270,'Resin Fractions'!$A$24:$A$41,0),MATCH('Disposed Waste by Resin'!H$1,'Resin Fractions'!$A$24:$I$24,0)))*$E270</f>
        <v>6361.7468207053034</v>
      </c>
      <c r="I270" s="9">
        <f>(INDEX('Resin Fractions'!$A$24:$I$41,MATCH('Disposed Waste by Resin'!$A270,'Resin Fractions'!$A$24:$A$41,0),MATCH('Disposed Waste by Resin'!I$1,'Resin Fractions'!$A$24:$I$24,0)))*$E270</f>
        <v>11907.4629855692</v>
      </c>
      <c r="J270" s="9">
        <f>(INDEX('Resin Fractions'!$A$24:$I$41,MATCH('Disposed Waste by Resin'!$A270,'Resin Fractions'!$A$24:$A$41,0),MATCH('Disposed Waste by Resin'!J$1,'Resin Fractions'!$A$24:$I$24,0)))*$E270</f>
        <v>482.95573785758455</v>
      </c>
      <c r="K270" s="9">
        <f>(INDEX('Resin Fractions'!$A$24:$I$41,MATCH('Disposed Waste by Resin'!$A270,'Resin Fractions'!$A$24:$A$41,0),MATCH('Disposed Waste by Resin'!K$1,'Resin Fractions'!$A$24:$I$24,0)))*$E270</f>
        <v>1385.5393178524894</v>
      </c>
      <c r="L270" s="9">
        <f>(INDEX('Resin Fractions'!$A$24:$I$41,MATCH('Disposed Waste by Resin'!$A270,'Resin Fractions'!$A$24:$A$41,0),MATCH('Disposed Waste by Resin'!L$1,'Resin Fractions'!$A$24:$I$24,0)))*$E270</f>
        <v>2375.9117800535114</v>
      </c>
      <c r="M270" s="9">
        <f>(INDEX('Resin Fractions'!$A$24:$I$41,MATCH('Disposed Waste by Resin'!$A270,'Resin Fractions'!$A$24:$A$41,0),MATCH('Disposed Waste by Resin'!M$1,'Resin Fractions'!$A$24:$I$24,0)))*$E270</f>
        <v>29999.989569451867</v>
      </c>
    </row>
    <row r="271" spans="1:13" x14ac:dyDescent="0.2">
      <c r="A271" s="37">
        <v>2016</v>
      </c>
      <c r="B271" s="68" t="s">
        <v>241</v>
      </c>
      <c r="C271" s="68" t="s">
        <v>190</v>
      </c>
      <c r="D271" s="68">
        <v>767099</v>
      </c>
      <c r="E271" s="81">
        <v>541806.64246823953</v>
      </c>
      <c r="F271" s="9">
        <f>(INDEX('Resin Fractions'!$A$24:$I$41,MATCH('Disposed Waste by Resin'!$A271,'Resin Fractions'!$A$24:$A$41,0),MATCH('Disposed Waste by Resin'!F$1,'Resin Fractions'!$A$24:$I$24,0)))*$E271</f>
        <v>5068.260860131516</v>
      </c>
      <c r="G271" s="9">
        <f>(INDEX('Resin Fractions'!$A$24:$I$41,MATCH('Disposed Waste by Resin'!$A271,'Resin Fractions'!$A$24:$A$41,0),MATCH('Disposed Waste by Resin'!G$1,'Resin Fractions'!$A$24:$I$24,0)))*$E271</f>
        <v>9845.651727197961</v>
      </c>
      <c r="H271" s="9">
        <f>(INDEX('Resin Fractions'!$A$24:$I$41,MATCH('Disposed Waste by Resin'!$A271,'Resin Fractions'!$A$24:$A$41,0),MATCH('Disposed Waste by Resin'!H$1,'Resin Fractions'!$A$24:$I$24,0)))*$E271</f>
        <v>12673.498489407539</v>
      </c>
      <c r="I271" s="9">
        <f>(INDEX('Resin Fractions'!$A$24:$I$41,MATCH('Disposed Waste by Resin'!$A271,'Resin Fractions'!$A$24:$A$41,0),MATCH('Disposed Waste by Resin'!I$1,'Resin Fractions'!$A$24:$I$24,0)))*$E271</f>
        <v>23721.348619082062</v>
      </c>
      <c r="J271" s="9">
        <f>(INDEX('Resin Fractions'!$A$24:$I$41,MATCH('Disposed Waste by Resin'!$A271,'Resin Fractions'!$A$24:$A$41,0),MATCH('Disposed Waste by Resin'!J$1,'Resin Fractions'!$A$24:$I$24,0)))*$E271</f>
        <v>962.1160644538536</v>
      </c>
      <c r="K271" s="9">
        <f>(INDEX('Resin Fractions'!$A$24:$I$41,MATCH('Disposed Waste by Resin'!$A271,'Resin Fractions'!$A$24:$A$41,0),MATCH('Disposed Waste by Resin'!K$1,'Resin Fractions'!$A$24:$I$24,0)))*$E271</f>
        <v>2760.1900777735614</v>
      </c>
      <c r="L271" s="9">
        <f>(INDEX('Resin Fractions'!$A$24:$I$41,MATCH('Disposed Waste by Resin'!$A271,'Resin Fractions'!$A$24:$A$41,0),MATCH('Disposed Waste by Resin'!L$1,'Resin Fractions'!$A$24:$I$24,0)))*$E271</f>
        <v>4733.151947743725</v>
      </c>
      <c r="M271" s="9">
        <f>(INDEX('Resin Fractions'!$A$24:$I$41,MATCH('Disposed Waste by Resin'!$A271,'Resin Fractions'!$A$24:$A$41,0),MATCH('Disposed Waste by Resin'!M$1,'Resin Fractions'!$A$24:$I$24,0)))*$E271</f>
        <v>59764.217785790206</v>
      </c>
    </row>
    <row r="272" spans="1:13" x14ac:dyDescent="0.2">
      <c r="A272" s="37">
        <v>2016</v>
      </c>
      <c r="B272" s="68" t="s">
        <v>242</v>
      </c>
      <c r="C272" s="68" t="s">
        <v>193</v>
      </c>
      <c r="D272" s="68">
        <v>445341</v>
      </c>
      <c r="E272" s="81">
        <v>377228.38475499093</v>
      </c>
      <c r="F272" s="9">
        <f>(INDEX('Resin Fractions'!$A$24:$I$41,MATCH('Disposed Waste by Resin'!$A272,'Resin Fractions'!$A$24:$A$41,0),MATCH('Disposed Waste by Resin'!F$1,'Resin Fractions'!$A$24:$I$24,0)))*$E272</f>
        <v>3528.7346221423022</v>
      </c>
      <c r="G272" s="9">
        <f>(INDEX('Resin Fractions'!$A$24:$I$41,MATCH('Disposed Waste by Resin'!$A272,'Resin Fractions'!$A$24:$A$41,0),MATCH('Disposed Waste by Resin'!G$1,'Resin Fractions'!$A$24:$I$24,0)))*$E272</f>
        <v>6854.9534221127424</v>
      </c>
      <c r="H272" s="9">
        <f>(INDEX('Resin Fractions'!$A$24:$I$41,MATCH('Disposed Waste by Resin'!$A272,'Resin Fractions'!$A$24:$A$41,0),MATCH('Disposed Waste by Resin'!H$1,'Resin Fractions'!$A$24:$I$24,0)))*$E272</f>
        <v>8823.818295351135</v>
      </c>
      <c r="I272" s="9">
        <f>(INDEX('Resin Fractions'!$A$24:$I$41,MATCH('Disposed Waste by Resin'!$A272,'Resin Fractions'!$A$24:$A$41,0),MATCH('Disposed Waste by Resin'!I$1,'Resin Fractions'!$A$24:$I$24,0)))*$E272</f>
        <v>16515.792392321786</v>
      </c>
      <c r="J272" s="9">
        <f>(INDEX('Resin Fractions'!$A$24:$I$41,MATCH('Disposed Waste by Resin'!$A272,'Resin Fractions'!$A$24:$A$41,0),MATCH('Disposed Waste by Resin'!J$1,'Resin Fractions'!$A$24:$I$24,0)))*$E272</f>
        <v>669.86533662150725</v>
      </c>
      <c r="K272" s="9">
        <f>(INDEX('Resin Fractions'!$A$24:$I$41,MATCH('Disposed Waste by Resin'!$A272,'Resin Fractions'!$A$24:$A$41,0),MATCH('Disposed Waste by Resin'!K$1,'Resin Fractions'!$A$24:$I$24,0)))*$E272</f>
        <v>1921.7594673847309</v>
      </c>
      <c r="L272" s="9">
        <f>(INDEX('Resin Fractions'!$A$24:$I$41,MATCH('Disposed Waste by Resin'!$A272,'Resin Fractions'!$A$24:$A$41,0),MATCH('Disposed Waste by Resin'!L$1,'Resin Fractions'!$A$24:$I$24,0)))*$E272</f>
        <v>3295.4178190090547</v>
      </c>
      <c r="M272" s="9">
        <f>(INDEX('Resin Fractions'!$A$24:$I$41,MATCH('Disposed Waste by Resin'!$A272,'Resin Fractions'!$A$24:$A$41,0),MATCH('Disposed Waste by Resin'!M$1,'Resin Fractions'!$A$24:$I$24,0)))*$E272</f>
        <v>41610.341354943252</v>
      </c>
    </row>
    <row r="273" spans="1:13" x14ac:dyDescent="0.2">
      <c r="A273" s="37">
        <v>2016</v>
      </c>
      <c r="B273" s="68" t="s">
        <v>243</v>
      </c>
      <c r="C273" s="68" t="s">
        <v>190</v>
      </c>
      <c r="D273" s="68">
        <v>1928438</v>
      </c>
      <c r="E273" s="81">
        <v>1239762.4773139739</v>
      </c>
      <c r="F273" s="9">
        <f>(INDEX('Resin Fractions'!$A$24:$I$41,MATCH('Disposed Waste by Resin'!$A273,'Resin Fractions'!$A$24:$A$41,0),MATCH('Disposed Waste by Resin'!F$1,'Resin Fractions'!$A$24:$I$24,0)))*$E273</f>
        <v>11597.199345887371</v>
      </c>
      <c r="G273" s="9">
        <f>(INDEX('Resin Fractions'!$A$24:$I$41,MATCH('Disposed Waste by Resin'!$A273,'Resin Fractions'!$A$24:$A$41,0),MATCH('Disposed Waste by Resin'!G$1,'Resin Fractions'!$A$24:$I$24,0)))*$E273</f>
        <v>22528.829695544158</v>
      </c>
      <c r="H273" s="9">
        <f>(INDEX('Resin Fractions'!$A$24:$I$41,MATCH('Disposed Waste by Resin'!$A273,'Resin Fractions'!$A$24:$A$41,0),MATCH('Disposed Waste by Resin'!H$1,'Resin Fractions'!$A$24:$I$24,0)))*$E273</f>
        <v>28999.511360519791</v>
      </c>
      <c r="I273" s="9">
        <f>(INDEX('Resin Fractions'!$A$24:$I$41,MATCH('Disposed Waste by Resin'!$A273,'Resin Fractions'!$A$24:$A$41,0),MATCH('Disposed Waste by Resin'!I$1,'Resin Fractions'!$A$24:$I$24,0)))*$E273</f>
        <v>54279.212590025651</v>
      </c>
      <c r="J273" s="9">
        <f>(INDEX('Resin Fractions'!$A$24:$I$41,MATCH('Disposed Waste by Resin'!$A273,'Resin Fractions'!$A$24:$A$41,0),MATCH('Disposed Waste by Resin'!J$1,'Resin Fractions'!$A$24:$I$24,0)))*$E273</f>
        <v>2201.5148985568253</v>
      </c>
      <c r="K273" s="9">
        <f>(INDEX('Resin Fractions'!$A$24:$I$41,MATCH('Disposed Waste by Resin'!$A273,'Resin Fractions'!$A$24:$A$41,0),MATCH('Disposed Waste by Resin'!K$1,'Resin Fractions'!$A$24:$I$24,0)))*$E273</f>
        <v>6315.8695749629833</v>
      </c>
      <c r="L273" s="9">
        <f>(INDEX('Resin Fractions'!$A$24:$I$41,MATCH('Disposed Waste by Resin'!$A273,'Resin Fractions'!$A$24:$A$41,0),MATCH('Disposed Waste by Resin'!L$1,'Resin Fractions'!$A$24:$I$24,0)))*$E273</f>
        <v>10830.402812165965</v>
      </c>
      <c r="M273" s="9">
        <f>(INDEX('Resin Fractions'!$A$24:$I$41,MATCH('Disposed Waste by Resin'!$A273,'Resin Fractions'!$A$24:$A$41,0),MATCH('Disposed Waste by Resin'!M$1,'Resin Fractions'!$A$24:$I$24,0)))*$E273</f>
        <v>136752.54027766272</v>
      </c>
    </row>
    <row r="274" spans="1:13" x14ac:dyDescent="0.2">
      <c r="A274" s="37">
        <v>2016</v>
      </c>
      <c r="B274" s="68" t="s">
        <v>244</v>
      </c>
      <c r="C274" s="68" t="s">
        <v>193</v>
      </c>
      <c r="D274" s="68">
        <v>275101</v>
      </c>
      <c r="E274" s="81">
        <v>191464.40108892921</v>
      </c>
      <c r="F274" s="9">
        <f>(INDEX('Resin Fractions'!$A$24:$I$41,MATCH('Disposed Waste by Resin'!$A274,'Resin Fractions'!$A$24:$A$41,0),MATCH('Disposed Waste by Resin'!F$1,'Resin Fractions'!$A$24:$I$24,0)))*$E274</f>
        <v>1791.029223500939</v>
      </c>
      <c r="G274" s="9">
        <f>(INDEX('Resin Fractions'!$A$24:$I$41,MATCH('Disposed Waste by Resin'!$A274,'Resin Fractions'!$A$24:$A$41,0),MATCH('Disposed Waste by Resin'!G$1,'Resin Fractions'!$A$24:$I$24,0)))*$E274</f>
        <v>3479.2703955980796</v>
      </c>
      <c r="H274" s="9">
        <f>(INDEX('Resin Fractions'!$A$24:$I$41,MATCH('Disposed Waste by Resin'!$A274,'Resin Fractions'!$A$24:$A$41,0),MATCH('Disposed Waste by Resin'!H$1,'Resin Fractions'!$A$24:$I$24,0)))*$E274</f>
        <v>4478.5789020999409</v>
      </c>
      <c r="I274" s="9">
        <f>(INDEX('Resin Fractions'!$A$24:$I$41,MATCH('Disposed Waste by Resin'!$A274,'Resin Fractions'!$A$24:$A$41,0),MATCH('Disposed Waste by Resin'!I$1,'Resin Fractions'!$A$24:$I$24,0)))*$E274</f>
        <v>8382.683877192374</v>
      </c>
      <c r="J274" s="9">
        <f>(INDEX('Resin Fractions'!$A$24:$I$41,MATCH('Disposed Waste by Resin'!$A274,'Resin Fractions'!$A$24:$A$41,0),MATCH('Disposed Waste by Resin'!J$1,'Resin Fractions'!$A$24:$I$24,0)))*$E274</f>
        <v>339.99394178614756</v>
      </c>
      <c r="K274" s="9">
        <f>(INDEX('Resin Fractions'!$A$24:$I$41,MATCH('Disposed Waste by Resin'!$A274,'Resin Fractions'!$A$24:$A$41,0),MATCH('Disposed Waste by Resin'!K$1,'Resin Fractions'!$A$24:$I$24,0)))*$E274</f>
        <v>975.39989123241332</v>
      </c>
      <c r="L274" s="9">
        <f>(INDEX('Resin Fractions'!$A$24:$I$41,MATCH('Disposed Waste by Resin'!$A274,'Resin Fractions'!$A$24:$A$41,0),MATCH('Disposed Waste by Resin'!L$1,'Resin Fractions'!$A$24:$I$24,0)))*$E274</f>
        <v>1672.6079599342931</v>
      </c>
      <c r="M274" s="9">
        <f>(INDEX('Resin Fractions'!$A$24:$I$41,MATCH('Disposed Waste by Resin'!$A274,'Resin Fractions'!$A$24:$A$41,0),MATCH('Disposed Waste by Resin'!M$1,'Resin Fractions'!$A$24:$I$24,0)))*$E274</f>
        <v>21119.564191344187</v>
      </c>
    </row>
    <row r="275" spans="1:13" x14ac:dyDescent="0.2">
      <c r="A275" s="37">
        <v>2016</v>
      </c>
      <c r="B275" s="68" t="s">
        <v>245</v>
      </c>
      <c r="C275" s="68" t="s">
        <v>192</v>
      </c>
      <c r="D275" s="68">
        <v>177785</v>
      </c>
      <c r="E275" s="81">
        <v>160922.54083484571</v>
      </c>
      <c r="F275" s="9">
        <f>(INDEX('Resin Fractions'!$A$24:$I$41,MATCH('Disposed Waste by Resin'!$A275,'Resin Fractions'!$A$24:$A$41,0),MATCH('Disposed Waste by Resin'!F$1,'Resin Fractions'!$A$24:$I$24,0)))*$E275</f>
        <v>1505.3293025545993</v>
      </c>
      <c r="G275" s="9">
        <f>(INDEX('Resin Fractions'!$A$24:$I$41,MATCH('Disposed Waste by Resin'!$A275,'Resin Fractions'!$A$24:$A$41,0),MATCH('Disposed Waste by Resin'!G$1,'Resin Fractions'!$A$24:$I$24,0)))*$E275</f>
        <v>2924.2670132242965</v>
      </c>
      <c r="H275" s="9">
        <f>(INDEX('Resin Fractions'!$A$24:$I$41,MATCH('Disposed Waste by Resin'!$A275,'Resin Fractions'!$A$24:$A$41,0),MATCH('Disposed Waste by Resin'!H$1,'Resin Fractions'!$A$24:$I$24,0)))*$E275</f>
        <v>3764.1686504454251</v>
      </c>
      <c r="I275" s="9">
        <f>(INDEX('Resin Fractions'!$A$24:$I$41,MATCH('Disposed Waste by Resin'!$A275,'Resin Fractions'!$A$24:$A$41,0),MATCH('Disposed Waste by Resin'!I$1,'Resin Fractions'!$A$24:$I$24,0)))*$E275</f>
        <v>7045.5018314686176</v>
      </c>
      <c r="J275" s="9">
        <f>(INDEX('Resin Fractions'!$A$24:$I$41,MATCH('Disposed Waste by Resin'!$A275,'Resin Fractions'!$A$24:$A$41,0),MATCH('Disposed Waste by Resin'!J$1,'Resin Fractions'!$A$24:$I$24,0)))*$E275</f>
        <v>285.75906888962169</v>
      </c>
      <c r="K275" s="9">
        <f>(INDEX('Resin Fractions'!$A$24:$I$41,MATCH('Disposed Waste by Resin'!$A275,'Resin Fractions'!$A$24:$A$41,0),MATCH('Disposed Waste by Resin'!K$1,'Resin Fractions'!$A$24:$I$24,0)))*$E275</f>
        <v>819.80685670255389</v>
      </c>
      <c r="L275" s="9">
        <f>(INDEX('Resin Fractions'!$A$24:$I$41,MATCH('Disposed Waste by Resin'!$A275,'Resin Fractions'!$A$24:$A$41,0),MATCH('Disposed Waste by Resin'!L$1,'Resin Fractions'!$A$24:$I$24,0)))*$E275</f>
        <v>1405.7982643373884</v>
      </c>
      <c r="M275" s="9">
        <f>(INDEX('Resin Fractions'!$A$24:$I$41,MATCH('Disposed Waste by Resin'!$A275,'Resin Fractions'!$A$24:$A$41,0),MATCH('Disposed Waste by Resin'!M$1,'Resin Fractions'!$A$24:$I$24,0)))*$E275</f>
        <v>17750.630987622499</v>
      </c>
    </row>
    <row r="276" spans="1:13" x14ac:dyDescent="0.2">
      <c r="A276" s="37">
        <v>2016</v>
      </c>
      <c r="B276" s="68" t="s">
        <v>246</v>
      </c>
      <c r="C276" s="68" t="s">
        <v>191</v>
      </c>
      <c r="D276" s="68">
        <v>3201</v>
      </c>
      <c r="E276" s="81">
        <v>2427.2323049001811</v>
      </c>
      <c r="F276" s="9">
        <f>(INDEX('Resin Fractions'!$A$24:$I$41,MATCH('Disposed Waste by Resin'!$A276,'Resin Fractions'!$A$24:$A$41,0),MATCH('Disposed Waste by Resin'!F$1,'Resin Fractions'!$A$24:$I$24,0)))*$E276</f>
        <v>22.705233795825091</v>
      </c>
      <c r="G276" s="9">
        <f>(INDEX('Resin Fractions'!$A$24:$I$41,MATCH('Disposed Waste by Resin'!$A276,'Resin Fractions'!$A$24:$A$41,0),MATCH('Disposed Waste by Resin'!G$1,'Resin Fractions'!$A$24:$I$24,0)))*$E276</f>
        <v>44.107403014078088</v>
      </c>
      <c r="H276" s="9">
        <f>(INDEX('Resin Fractions'!$A$24:$I$41,MATCH('Disposed Waste by Resin'!$A276,'Resin Fractions'!$A$24:$A$41,0),MATCH('Disposed Waste by Resin'!H$1,'Resin Fractions'!$A$24:$I$24,0)))*$E276</f>
        <v>56.775835765795087</v>
      </c>
      <c r="I276" s="9">
        <f>(INDEX('Resin Fractions'!$A$24:$I$41,MATCH('Disposed Waste by Resin'!$A276,'Resin Fractions'!$A$24:$A$41,0),MATCH('Disposed Waste by Resin'!I$1,'Resin Fractions'!$A$24:$I$24,0)))*$E276</f>
        <v>106.26895126596834</v>
      </c>
      <c r="J276" s="9">
        <f>(INDEX('Resin Fractions'!$A$24:$I$41,MATCH('Disposed Waste by Resin'!$A276,'Resin Fractions'!$A$24:$A$41,0),MATCH('Disposed Waste by Resin'!J$1,'Resin Fractions'!$A$24:$I$24,0)))*$E276</f>
        <v>4.3101708426225347</v>
      </c>
      <c r="K276" s="9">
        <f>(INDEX('Resin Fractions'!$A$24:$I$41,MATCH('Disposed Waste by Resin'!$A276,'Resin Fractions'!$A$24:$A$41,0),MATCH('Disposed Waste by Resin'!K$1,'Resin Fractions'!$A$24:$I$24,0)))*$E276</f>
        <v>12.365338479270601</v>
      </c>
      <c r="L276" s="9">
        <f>(INDEX('Resin Fractions'!$A$24:$I$41,MATCH('Disposed Waste by Resin'!$A276,'Resin Fractions'!$A$24:$A$41,0),MATCH('Disposed Waste by Resin'!L$1,'Resin Fractions'!$A$24:$I$24,0)))*$E276</f>
        <v>21.20398387740001</v>
      </c>
      <c r="M276" s="9">
        <f>(INDEX('Resin Fractions'!$A$24:$I$41,MATCH('Disposed Waste by Resin'!$A276,'Resin Fractions'!$A$24:$A$41,0),MATCH('Disposed Waste by Resin'!M$1,'Resin Fractions'!$A$24:$I$24,0)))*$E276</f>
        <v>267.73691704095972</v>
      </c>
    </row>
    <row r="277" spans="1:13" x14ac:dyDescent="0.2">
      <c r="A277" s="37">
        <v>2016</v>
      </c>
      <c r="B277" s="68" t="s">
        <v>247</v>
      </c>
      <c r="C277" s="68" t="s">
        <v>191</v>
      </c>
      <c r="D277" s="68">
        <v>44704</v>
      </c>
      <c r="E277" s="81">
        <v>304.31941923774951</v>
      </c>
      <c r="F277" s="9">
        <f>(INDEX('Resin Fractions'!$A$24:$I$41,MATCH('Disposed Waste by Resin'!$A277,'Resin Fractions'!$A$24:$A$41,0),MATCH('Disposed Waste by Resin'!F$1,'Resin Fractions'!$A$24:$I$24,0)))*$E277</f>
        <v>2.8467170400020572</v>
      </c>
      <c r="G277" s="9">
        <f>(INDEX('Resin Fractions'!$A$24:$I$41,MATCH('Disposed Waste by Resin'!$A277,'Resin Fractions'!$A$24:$A$41,0),MATCH('Disposed Waste by Resin'!G$1,'Resin Fractions'!$A$24:$I$24,0)))*$E277</f>
        <v>5.5300595835970512</v>
      </c>
      <c r="H277" s="9">
        <f>(INDEX('Resin Fractions'!$A$24:$I$41,MATCH('Disposed Waste by Resin'!$A277,'Resin Fractions'!$A$24:$A$41,0),MATCH('Disposed Waste by Resin'!H$1,'Resin Fractions'!$A$24:$I$24,0)))*$E277</f>
        <v>7.1183913184177721</v>
      </c>
      <c r="I277" s="9">
        <f>(INDEX('Resin Fractions'!$A$24:$I$41,MATCH('Disposed Waste by Resin'!$A277,'Resin Fractions'!$A$24:$A$41,0),MATCH('Disposed Waste by Resin'!I$1,'Resin Fractions'!$A$24:$I$24,0)))*$E277</f>
        <v>13.323696074321221</v>
      </c>
      <c r="J277" s="9">
        <f>(INDEX('Resin Fractions'!$A$24:$I$41,MATCH('Disposed Waste by Resin'!$A277,'Resin Fractions'!$A$24:$A$41,0),MATCH('Disposed Waste by Resin'!J$1,'Resin Fractions'!$A$24:$I$24,0)))*$E277</f>
        <v>0.54039684829273604</v>
      </c>
      <c r="K277" s="9">
        <f>(INDEX('Resin Fractions'!$A$24:$I$41,MATCH('Disposed Waste by Resin'!$A277,'Resin Fractions'!$A$24:$A$41,0),MATCH('Disposed Waste by Resin'!K$1,'Resin Fractions'!$A$24:$I$24,0)))*$E277</f>
        <v>1.550330644946067</v>
      </c>
      <c r="L277" s="9">
        <f>(INDEX('Resin Fractions'!$A$24:$I$41,MATCH('Disposed Waste by Resin'!$A277,'Resin Fractions'!$A$24:$A$41,0),MATCH('Disposed Waste by Resin'!L$1,'Resin Fractions'!$A$24:$I$24,0)))*$E277</f>
        <v>2.6584946344319289</v>
      </c>
      <c r="M277" s="9">
        <f>(INDEX('Resin Fractions'!$A$24:$I$41,MATCH('Disposed Waste by Resin'!$A277,'Resin Fractions'!$A$24:$A$41,0),MATCH('Disposed Waste by Resin'!M$1,'Resin Fractions'!$A$24:$I$24,0)))*$E277</f>
        <v>33.568086144008831</v>
      </c>
    </row>
    <row r="278" spans="1:13" x14ac:dyDescent="0.2">
      <c r="A278" s="37">
        <v>2016</v>
      </c>
      <c r="B278" s="68" t="s">
        <v>248</v>
      </c>
      <c r="C278" s="68" t="s">
        <v>190</v>
      </c>
      <c r="D278" s="68">
        <v>430315</v>
      </c>
      <c r="E278" s="81">
        <v>390751.87840290379</v>
      </c>
      <c r="F278" s="9">
        <f>(INDEX('Resin Fractions'!$A$24:$I$41,MATCH('Disposed Waste by Resin'!$A278,'Resin Fractions'!$A$24:$A$41,0),MATCH('Disposed Waste by Resin'!F$1,'Resin Fractions'!$A$24:$I$24,0)))*$E278</f>
        <v>3655.2384118258547</v>
      </c>
      <c r="G278" s="9">
        <f>(INDEX('Resin Fractions'!$A$24:$I$41,MATCH('Disposed Waste by Resin'!$A278,'Resin Fractions'!$A$24:$A$41,0),MATCH('Disposed Waste by Resin'!G$1,'Resin Fractions'!$A$24:$I$24,0)))*$E278</f>
        <v>7100.7008865324478</v>
      </c>
      <c r="H278" s="9">
        <f>(INDEX('Resin Fractions'!$A$24:$I$41,MATCH('Disposed Waste by Resin'!$A278,'Resin Fractions'!$A$24:$A$41,0),MATCH('Disposed Waste by Resin'!H$1,'Resin Fractions'!$A$24:$I$24,0)))*$E278</f>
        <v>9140.1488141826449</v>
      </c>
      <c r="I278" s="9">
        <f>(INDEX('Resin Fractions'!$A$24:$I$41,MATCH('Disposed Waste by Resin'!$A278,'Resin Fractions'!$A$24:$A$41,0),MATCH('Disposed Waste by Resin'!I$1,'Resin Fractions'!$A$24:$I$24,0)))*$E278</f>
        <v>17107.877247370216</v>
      </c>
      <c r="J278" s="9">
        <f>(INDEX('Resin Fractions'!$A$24:$I$41,MATCH('Disposed Waste by Resin'!$A278,'Resin Fractions'!$A$24:$A$41,0),MATCH('Disposed Waste by Resin'!J$1,'Resin Fractions'!$A$24:$I$24,0)))*$E278</f>
        <v>693.87975332729604</v>
      </c>
      <c r="K278" s="9">
        <f>(INDEX('Resin Fractions'!$A$24:$I$41,MATCH('Disposed Waste by Resin'!$A278,'Resin Fractions'!$A$24:$A$41,0),MATCH('Disposed Waste by Resin'!K$1,'Resin Fractions'!$A$24:$I$24,0)))*$E278</f>
        <v>1990.6538109715041</v>
      </c>
      <c r="L278" s="9">
        <f>(INDEX('Resin Fractions'!$A$24:$I$41,MATCH('Disposed Waste by Resin'!$A278,'Resin Fractions'!$A$24:$A$41,0),MATCH('Disposed Waste by Resin'!L$1,'Resin Fractions'!$A$24:$I$24,0)))*$E278</f>
        <v>3413.5572903310049</v>
      </c>
      <c r="M278" s="9">
        <f>(INDEX('Resin Fractions'!$A$24:$I$41,MATCH('Disposed Waste by Resin'!$A278,'Resin Fractions'!$A$24:$A$41,0),MATCH('Disposed Waste by Resin'!M$1,'Resin Fractions'!$A$24:$I$24,0)))*$E278</f>
        <v>43102.056214540957</v>
      </c>
    </row>
    <row r="279" spans="1:13" x14ac:dyDescent="0.2">
      <c r="A279" s="37">
        <v>2016</v>
      </c>
      <c r="B279" s="68" t="s">
        <v>249</v>
      </c>
      <c r="C279" s="68" t="s">
        <v>190</v>
      </c>
      <c r="D279" s="68">
        <v>502338</v>
      </c>
      <c r="E279" s="81">
        <v>387797.5680580762</v>
      </c>
      <c r="F279" s="9">
        <f>(INDEX('Resin Fractions'!$A$24:$I$41,MATCH('Disposed Waste by Resin'!$A279,'Resin Fractions'!$A$24:$A$41,0),MATCH('Disposed Waste by Resin'!F$1,'Resin Fractions'!$A$24:$I$24,0)))*$E279</f>
        <v>3627.6026939964099</v>
      </c>
      <c r="G279" s="9">
        <f>(INDEX('Resin Fractions'!$A$24:$I$41,MATCH('Disposed Waste by Resin'!$A279,'Resin Fractions'!$A$24:$A$41,0),MATCH('Disposed Waste by Resin'!G$1,'Resin Fractions'!$A$24:$I$24,0)))*$E279</f>
        <v>7047.0154783640983</v>
      </c>
      <c r="H279" s="9">
        <f>(INDEX('Resin Fractions'!$A$24:$I$41,MATCH('Disposed Waste by Resin'!$A279,'Resin Fractions'!$A$24:$A$41,0),MATCH('Disposed Waste by Resin'!H$1,'Resin Fractions'!$A$24:$I$24,0)))*$E279</f>
        <v>9071.0439993692889</v>
      </c>
      <c r="I279" s="9">
        <f>(INDEX('Resin Fractions'!$A$24:$I$41,MATCH('Disposed Waste by Resin'!$A279,'Resin Fractions'!$A$24:$A$41,0),MATCH('Disposed Waste by Resin'!I$1,'Resin Fractions'!$A$24:$I$24,0)))*$E279</f>
        <v>16978.531794351475</v>
      </c>
      <c r="J279" s="9">
        <f>(INDEX('Resin Fractions'!$A$24:$I$41,MATCH('Disposed Waste by Resin'!$A279,'Resin Fractions'!$A$24:$A$41,0),MATCH('Disposed Waste by Resin'!J$1,'Resin Fractions'!$A$24:$I$24,0)))*$E279</f>
        <v>688.63362081553475</v>
      </c>
      <c r="K279" s="9">
        <f>(INDEX('Resin Fractions'!$A$24:$I$41,MATCH('Disposed Waste by Resin'!$A279,'Resin Fractions'!$A$24:$A$41,0),MATCH('Disposed Waste by Resin'!K$1,'Resin Fractions'!$A$24:$I$24,0)))*$E279</f>
        <v>1975.6033160877414</v>
      </c>
      <c r="L279" s="9">
        <f>(INDEX('Resin Fractions'!$A$24:$I$41,MATCH('Disposed Waste by Resin'!$A279,'Resin Fractions'!$A$24:$A$41,0),MATCH('Disposed Waste by Resin'!L$1,'Resin Fractions'!$A$24:$I$24,0)))*$E279</f>
        <v>3387.7488216508154</v>
      </c>
      <c r="M279" s="9">
        <f>(INDEX('Resin Fractions'!$A$24:$I$41,MATCH('Disposed Waste by Resin'!$A279,'Resin Fractions'!$A$24:$A$41,0),MATCH('Disposed Waste by Resin'!M$1,'Resin Fractions'!$A$24:$I$24,0)))*$E279</f>
        <v>42776.17972463536</v>
      </c>
    </row>
    <row r="280" spans="1:13" x14ac:dyDescent="0.2">
      <c r="A280" s="37">
        <v>2016</v>
      </c>
      <c r="B280" s="68" t="s">
        <v>250</v>
      </c>
      <c r="C280" s="68" t="s">
        <v>192</v>
      </c>
      <c r="D280" s="68">
        <v>539252</v>
      </c>
      <c r="E280" s="81">
        <v>308905.2450090744</v>
      </c>
      <c r="F280" s="9">
        <f>(INDEX('Resin Fractions'!$A$24:$I$41,MATCH('Disposed Waste by Resin'!$A280,'Resin Fractions'!$A$24:$A$41,0),MATCH('Disposed Waste by Resin'!F$1,'Resin Fractions'!$A$24:$I$24,0)))*$E280</f>
        <v>2889.6145599776464</v>
      </c>
      <c r="G280" s="9">
        <f>(INDEX('Resin Fractions'!$A$24:$I$41,MATCH('Disposed Waste by Resin'!$A280,'Resin Fractions'!$A$24:$A$41,0),MATCH('Disposed Waste by Resin'!G$1,'Resin Fractions'!$A$24:$I$24,0)))*$E280</f>
        <v>5613.3927136974644</v>
      </c>
      <c r="H280" s="9">
        <f>(INDEX('Resin Fractions'!$A$24:$I$41,MATCH('Disposed Waste by Resin'!$A280,'Resin Fractions'!$A$24:$A$41,0),MATCH('Disposed Waste by Resin'!H$1,'Resin Fractions'!$A$24:$I$24,0)))*$E280</f>
        <v>7225.6592096359545</v>
      </c>
      <c r="I280" s="9">
        <f>(INDEX('Resin Fractions'!$A$24:$I$41,MATCH('Disposed Waste by Resin'!$A280,'Resin Fractions'!$A$24:$A$41,0),MATCH('Disposed Waste by Resin'!I$1,'Resin Fractions'!$A$24:$I$24,0)))*$E280</f>
        <v>13524.472446003199</v>
      </c>
      <c r="J280" s="9">
        <f>(INDEX('Resin Fractions'!$A$24:$I$41,MATCH('Disposed Waste by Resin'!$A280,'Resin Fractions'!$A$24:$A$41,0),MATCH('Disposed Waste by Resin'!J$1,'Resin Fractions'!$A$24:$I$24,0)))*$E280</f>
        <v>548.54015311321314</v>
      </c>
      <c r="K280" s="9">
        <f>(INDEX('Resin Fractions'!$A$24:$I$41,MATCH('Disposed Waste by Resin'!$A280,'Resin Fractions'!$A$24:$A$41,0),MATCH('Disposed Waste by Resin'!K$1,'Resin Fractions'!$A$24:$I$24,0)))*$E280</f>
        <v>1573.6927630898126</v>
      </c>
      <c r="L280" s="9">
        <f>(INDEX('Resin Fractions'!$A$24:$I$41,MATCH('Disposed Waste by Resin'!$A280,'Resin Fractions'!$A$24:$A$41,0),MATCH('Disposed Waste by Resin'!L$1,'Resin Fractions'!$A$24:$I$24,0)))*$E280</f>
        <v>2698.5558084379895</v>
      </c>
      <c r="M280" s="9">
        <f>(INDEX('Resin Fractions'!$A$24:$I$41,MATCH('Disposed Waste by Resin'!$A280,'Resin Fractions'!$A$24:$A$41,0),MATCH('Disposed Waste by Resin'!M$1,'Resin Fractions'!$A$24:$I$24,0)))*$E280</f>
        <v>34073.927653955274</v>
      </c>
    </row>
    <row r="281" spans="1:13" x14ac:dyDescent="0.2">
      <c r="A281" s="37">
        <v>2016</v>
      </c>
      <c r="B281" s="68" t="s">
        <v>251</v>
      </c>
      <c r="C281" s="68" t="s">
        <v>192</v>
      </c>
      <c r="D281" s="68">
        <v>63694</v>
      </c>
      <c r="E281" s="81">
        <v>55786.034482758623</v>
      </c>
      <c r="F281" s="9">
        <f>(INDEX('Resin Fractions'!$A$24:$I$41,MATCH('Disposed Waste by Resin'!$A281,'Resin Fractions'!$A$24:$A$41,0),MATCH('Disposed Waste by Resin'!F$1,'Resin Fractions'!$A$24:$I$24,0)))*$E281</f>
        <v>521.84331632199689</v>
      </c>
      <c r="G281" s="9">
        <f>(INDEX('Resin Fractions'!$A$24:$I$41,MATCH('Disposed Waste by Resin'!$A281,'Resin Fractions'!$A$24:$A$41,0),MATCH('Disposed Waste by Resin'!G$1,'Resin Fractions'!$A$24:$I$24,0)))*$E281</f>
        <v>1013.7377870757541</v>
      </c>
      <c r="H281" s="9">
        <f>(INDEX('Resin Fractions'!$A$24:$I$41,MATCH('Disposed Waste by Resin'!$A281,'Resin Fractions'!$A$24:$A$41,0),MATCH('Disposed Waste by Resin'!H$1,'Resin Fractions'!$A$24:$I$24,0)))*$E281</f>
        <v>1304.9013584006079</v>
      </c>
      <c r="I281" s="9">
        <f>(INDEX('Resin Fractions'!$A$24:$I$41,MATCH('Disposed Waste by Resin'!$A281,'Resin Fractions'!$A$24:$A$41,0),MATCH('Disposed Waste by Resin'!I$1,'Resin Fractions'!$A$24:$I$24,0)))*$E281</f>
        <v>2442.4210932763212</v>
      </c>
      <c r="J281" s="9">
        <f>(INDEX('Resin Fractions'!$A$24:$I$41,MATCH('Disposed Waste by Resin'!$A281,'Resin Fractions'!$A$24:$A$41,0),MATCH('Disposed Waste by Resin'!J$1,'Resin Fractions'!$A$24:$I$24,0)))*$E281</f>
        <v>99.062351291097286</v>
      </c>
      <c r="K281" s="9">
        <f>(INDEX('Resin Fractions'!$A$24:$I$41,MATCH('Disposed Waste by Resin'!$A281,'Resin Fractions'!$A$24:$A$41,0),MATCH('Disposed Waste by Resin'!K$1,'Resin Fractions'!$A$24:$I$24,0)))*$E281</f>
        <v>284.19743648061745</v>
      </c>
      <c r="L281" s="9">
        <f>(INDEX('Resin Fractions'!$A$24:$I$41,MATCH('Disposed Waste by Resin'!$A281,'Resin Fractions'!$A$24:$A$41,0),MATCH('Disposed Waste by Resin'!L$1,'Resin Fractions'!$A$24:$I$24,0)))*$E281</f>
        <v>487.33949913588538</v>
      </c>
      <c r="M281" s="9">
        <f>(INDEX('Resin Fractions'!$A$24:$I$41,MATCH('Disposed Waste by Resin'!$A281,'Resin Fractions'!$A$24:$A$41,0),MATCH('Disposed Waste by Resin'!M$1,'Resin Fractions'!$A$24:$I$24,0)))*$E281</f>
        <v>6153.5028419822793</v>
      </c>
    </row>
    <row r="282" spans="1:13" x14ac:dyDescent="0.2">
      <c r="A282" s="37">
        <v>2016</v>
      </c>
      <c r="B282" s="68" t="s">
        <v>252</v>
      </c>
      <c r="C282" s="68" t="s">
        <v>191</v>
      </c>
      <c r="D282" s="68">
        <v>13650</v>
      </c>
      <c r="E282" s="81">
        <v>8848.9019963702358</v>
      </c>
      <c r="F282" s="9">
        <f>(INDEX('Resin Fractions'!$A$24:$I$41,MATCH('Disposed Waste by Resin'!$A282,'Resin Fractions'!$A$24:$A$41,0),MATCH('Disposed Waste by Resin'!F$1,'Resin Fractions'!$A$24:$I$24,0)))*$E282</f>
        <v>82.775920647691024</v>
      </c>
      <c r="G282" s="9">
        <f>(INDEX('Resin Fractions'!$A$24:$I$41,MATCH('Disposed Waste by Resin'!$A282,'Resin Fractions'!$A$24:$A$41,0),MATCH('Disposed Waste by Resin'!G$1,'Resin Fractions'!$A$24:$I$24,0)))*$E282</f>
        <v>160.80129034127748</v>
      </c>
      <c r="H282" s="9">
        <f>(INDEX('Resin Fractions'!$A$24:$I$41,MATCH('Disposed Waste by Resin'!$A282,'Resin Fractions'!$A$24:$A$41,0),MATCH('Disposed Waste by Resin'!H$1,'Resin Fractions'!$A$24:$I$24,0)))*$E282</f>
        <v>206.98628863799416</v>
      </c>
      <c r="I282" s="9">
        <f>(INDEX('Resin Fractions'!$A$24:$I$41,MATCH('Disposed Waste by Resin'!$A282,'Resin Fractions'!$A$24:$A$41,0),MATCH('Disposed Waste by Resin'!I$1,'Resin Fractions'!$A$24:$I$24,0)))*$E282</f>
        <v>387.42214048122213</v>
      </c>
      <c r="J282" s="9">
        <f>(INDEX('Resin Fractions'!$A$24:$I$41,MATCH('Disposed Waste by Resin'!$A282,'Resin Fractions'!$A$24:$A$41,0),MATCH('Disposed Waste by Resin'!J$1,'Resin Fractions'!$A$24:$I$24,0)))*$E282</f>
        <v>15.71348539527115</v>
      </c>
      <c r="K282" s="9">
        <f>(INDEX('Resin Fractions'!$A$24:$I$41,MATCH('Disposed Waste by Resin'!$A282,'Resin Fractions'!$A$24:$A$41,0),MATCH('Disposed Waste by Resin'!K$1,'Resin Fractions'!$A$24:$I$24,0)))*$E282</f>
        <v>45.080014852353059</v>
      </c>
      <c r="L282" s="9">
        <f>(INDEX('Resin Fractions'!$A$24:$I$41,MATCH('Disposed Waste by Resin'!$A282,'Resin Fractions'!$A$24:$A$41,0),MATCH('Disposed Waste by Resin'!L$1,'Resin Fractions'!$A$24:$I$24,0)))*$E282</f>
        <v>77.302850198940277</v>
      </c>
      <c r="M282" s="9">
        <f>(INDEX('Resin Fractions'!$A$24:$I$41,MATCH('Disposed Waste by Resin'!$A282,'Resin Fractions'!$A$24:$A$41,0),MATCH('Disposed Waste by Resin'!M$1,'Resin Fractions'!$A$24:$I$24,0)))*$E282</f>
        <v>976.08199055474915</v>
      </c>
    </row>
    <row r="283" spans="1:13" x14ac:dyDescent="0.2">
      <c r="A283" s="37">
        <v>2016</v>
      </c>
      <c r="B283" s="68" t="s">
        <v>253</v>
      </c>
      <c r="C283" s="68" t="s">
        <v>192</v>
      </c>
      <c r="D283" s="68">
        <v>465328</v>
      </c>
      <c r="E283" s="81">
        <v>340197.9128856624</v>
      </c>
      <c r="F283" s="9">
        <f>(INDEX('Resin Fractions'!$A$24:$I$41,MATCH('Disposed Waste by Resin'!$A283,'Resin Fractions'!$A$24:$A$41,0),MATCH('Disposed Waste by Resin'!F$1,'Resin Fractions'!$A$24:$I$24,0)))*$E283</f>
        <v>3182.3378146898713</v>
      </c>
      <c r="G283" s="9">
        <f>(INDEX('Resin Fractions'!$A$24:$I$41,MATCH('Disposed Waste by Resin'!$A283,'Resin Fractions'!$A$24:$A$41,0),MATCH('Disposed Waste by Resin'!G$1,'Resin Fractions'!$A$24:$I$24,0)))*$E283</f>
        <v>6182.0396910106319</v>
      </c>
      <c r="H283" s="9">
        <f>(INDEX('Resin Fractions'!$A$24:$I$41,MATCH('Disposed Waste by Resin'!$A283,'Resin Fractions'!$A$24:$A$41,0),MATCH('Disposed Waste by Resin'!H$1,'Resin Fractions'!$A$24:$I$24,0)))*$E283</f>
        <v>7957.6317400146645</v>
      </c>
      <c r="I283" s="9">
        <f>(INDEX('Resin Fractions'!$A$24:$I$41,MATCH('Disposed Waste by Resin'!$A283,'Resin Fractions'!$A$24:$A$41,0),MATCH('Disposed Waste by Resin'!I$1,'Resin Fractions'!$A$24:$I$24,0)))*$E283</f>
        <v>14894.526309758125</v>
      </c>
      <c r="J283" s="9">
        <f>(INDEX('Resin Fractions'!$A$24:$I$41,MATCH('Disposed Waste by Resin'!$A283,'Resin Fractions'!$A$24:$A$41,0),MATCH('Disposed Waste by Resin'!J$1,'Resin Fractions'!$A$24:$I$24,0)))*$E283</f>
        <v>604.10827669052651</v>
      </c>
      <c r="K283" s="9">
        <f>(INDEX('Resin Fractions'!$A$24:$I$41,MATCH('Disposed Waste by Resin'!$A283,'Resin Fractions'!$A$24:$A$41,0),MATCH('Disposed Waste by Resin'!K$1,'Resin Fractions'!$A$24:$I$24,0)))*$E283</f>
        <v>1733.1107262704409</v>
      </c>
      <c r="L283" s="9">
        <f>(INDEX('Resin Fractions'!$A$24:$I$41,MATCH('Disposed Waste by Resin'!$A283,'Resin Fractions'!$A$24:$A$41,0),MATCH('Disposed Waste by Resin'!L$1,'Resin Fractions'!$A$24:$I$24,0)))*$E283</f>
        <v>2971.9244612020657</v>
      </c>
      <c r="M283" s="9">
        <f>(INDEX('Resin Fractions'!$A$24:$I$41,MATCH('Disposed Waste by Resin'!$A283,'Resin Fractions'!$A$24:$A$41,0),MATCH('Disposed Waste by Resin'!M$1,'Resin Fractions'!$A$24:$I$24,0)))*$E283</f>
        <v>37525.679019636322</v>
      </c>
    </row>
    <row r="284" spans="1:13" x14ac:dyDescent="0.2">
      <c r="A284" s="37">
        <v>2016</v>
      </c>
      <c r="B284" s="68" t="s">
        <v>254</v>
      </c>
      <c r="C284" s="68" t="s">
        <v>191</v>
      </c>
      <c r="D284" s="68">
        <v>54947</v>
      </c>
      <c r="E284" s="81">
        <v>38315.299455535387</v>
      </c>
      <c r="F284" s="9">
        <f>(INDEX('Resin Fractions'!$A$24:$I$41,MATCH('Disposed Waste by Resin'!$A284,'Resin Fractions'!$A$24:$A$41,0),MATCH('Disposed Waste by Resin'!F$1,'Resin Fractions'!$A$24:$I$24,0)))*$E284</f>
        <v>358.4155625889947</v>
      </c>
      <c r="G284" s="9">
        <f>(INDEX('Resin Fractions'!$A$24:$I$41,MATCH('Disposed Waste by Resin'!$A284,'Resin Fractions'!$A$24:$A$41,0),MATCH('Disposed Waste by Resin'!G$1,'Resin Fractions'!$A$24:$I$24,0)))*$E284</f>
        <v>696.26147908404926</v>
      </c>
      <c r="H284" s="9">
        <f>(INDEX('Resin Fractions'!$A$24:$I$41,MATCH('Disposed Waste by Resin'!$A284,'Resin Fractions'!$A$24:$A$41,0),MATCH('Disposed Waste by Resin'!H$1,'Resin Fractions'!$A$24:$I$24,0)))*$E284</f>
        <v>896.24019291972832</v>
      </c>
      <c r="I284" s="9">
        <f>(INDEX('Resin Fractions'!$A$24:$I$41,MATCH('Disposed Waste by Resin'!$A284,'Resin Fractions'!$A$24:$A$41,0),MATCH('Disposed Waste by Resin'!I$1,'Resin Fractions'!$A$24:$I$24,0)))*$E284</f>
        <v>1677.5183332724807</v>
      </c>
      <c r="J284" s="9">
        <f>(INDEX('Resin Fractions'!$A$24:$I$41,MATCH('Disposed Waste by Resin'!$A284,'Resin Fractions'!$A$24:$A$41,0),MATCH('Disposed Waste by Resin'!J$1,'Resin Fractions'!$A$24:$I$24,0)))*$E284</f>
        <v>68.03859943945136</v>
      </c>
      <c r="K284" s="9">
        <f>(INDEX('Resin Fractions'!$A$24:$I$41,MATCH('Disposed Waste by Resin'!$A284,'Resin Fractions'!$A$24:$A$41,0),MATCH('Disposed Waste by Resin'!K$1,'Resin Fractions'!$A$24:$I$24,0)))*$E284</f>
        <v>195.19419123823491</v>
      </c>
      <c r="L284" s="9">
        <f>(INDEX('Resin Fractions'!$A$24:$I$41,MATCH('Disposed Waste by Resin'!$A284,'Resin Fractions'!$A$24:$A$41,0),MATCH('Disposed Waste by Resin'!L$1,'Resin Fractions'!$A$24:$I$24,0)))*$E284</f>
        <v>334.71744351488303</v>
      </c>
      <c r="M284" s="9">
        <f>(INDEX('Resin Fractions'!$A$24:$I$41,MATCH('Disposed Waste by Resin'!$A284,'Resin Fractions'!$A$24:$A$41,0),MATCH('Disposed Waste by Resin'!M$1,'Resin Fractions'!$A$24:$I$24,0)))*$E284</f>
        <v>4226.3858020578218</v>
      </c>
    </row>
    <row r="285" spans="1:13" x14ac:dyDescent="0.2">
      <c r="A285" s="37">
        <v>2016</v>
      </c>
      <c r="B285" s="68" t="s">
        <v>255</v>
      </c>
      <c r="C285" s="68" t="s">
        <v>194</v>
      </c>
      <c r="D285" s="68">
        <v>849335</v>
      </c>
      <c r="E285" s="81">
        <v>786298.30308529933</v>
      </c>
      <c r="F285" s="9">
        <f>(INDEX('Resin Fractions'!$A$24:$I$41,MATCH('Disposed Waste by Resin'!$A285,'Resin Fractions'!$A$24:$A$41,0),MATCH('Disposed Waste by Resin'!F$1,'Resin Fractions'!$A$24:$I$24,0)))*$E285</f>
        <v>7355.3267928948635</v>
      </c>
      <c r="G285" s="9">
        <f>(INDEX('Resin Fractions'!$A$24:$I$41,MATCH('Disposed Waste by Resin'!$A285,'Resin Fractions'!$A$24:$A$41,0),MATCH('Disposed Waste by Resin'!G$1,'Resin Fractions'!$A$24:$I$24,0)))*$E285</f>
        <v>14288.52774967301</v>
      </c>
      <c r="H285" s="9">
        <f>(INDEX('Resin Fractions'!$A$24:$I$41,MATCH('Disposed Waste by Resin'!$A285,'Resin Fractions'!$A$24:$A$41,0),MATCH('Disposed Waste by Resin'!H$1,'Resin Fractions'!$A$24:$I$24,0)))*$E285</f>
        <v>18392.44773924935</v>
      </c>
      <c r="I285" s="9">
        <f>(INDEX('Resin Fractions'!$A$24:$I$41,MATCH('Disposed Waste by Resin'!$A285,'Resin Fractions'!$A$24:$A$41,0),MATCH('Disposed Waste by Resin'!I$1,'Resin Fractions'!$A$24:$I$24,0)))*$E285</f>
        <v>34425.66905623053</v>
      </c>
      <c r="J285" s="9">
        <f>(INDEX('Resin Fractions'!$A$24:$I$41,MATCH('Disposed Waste by Resin'!$A285,'Resin Fractions'!$A$24:$A$41,0),MATCH('Disposed Waste by Resin'!J$1,'Resin Fractions'!$A$24:$I$24,0)))*$E285</f>
        <v>1396.2734480419697</v>
      </c>
      <c r="K285" s="9">
        <f>(INDEX('Resin Fractions'!$A$24:$I$41,MATCH('Disposed Waste by Resin'!$A285,'Resin Fractions'!$A$24:$A$41,0),MATCH('Disposed Waste by Resin'!K$1,'Resin Fractions'!$A$24:$I$24,0)))*$E285</f>
        <v>4005.7330498185165</v>
      </c>
      <c r="L285" s="9">
        <f>(INDEX('Resin Fractions'!$A$24:$I$41,MATCH('Disposed Waste by Resin'!$A285,'Resin Fractions'!$A$24:$A$41,0),MATCH('Disposed Waste by Resin'!L$1,'Resin Fractions'!$A$24:$I$24,0)))*$E285</f>
        <v>6868.999109721939</v>
      </c>
      <c r="M285" s="9">
        <f>(INDEX('Resin Fractions'!$A$24:$I$41,MATCH('Disposed Waste by Resin'!$A285,'Resin Fractions'!$A$24:$A$41,0),MATCH('Disposed Waste by Resin'!M$1,'Resin Fractions'!$A$24:$I$24,0)))*$E285</f>
        <v>86732.976945630173</v>
      </c>
    </row>
    <row r="286" spans="1:13" x14ac:dyDescent="0.2">
      <c r="A286" s="37">
        <v>2016</v>
      </c>
      <c r="B286" s="68" t="s">
        <v>256</v>
      </c>
      <c r="C286" s="68" t="s">
        <v>192</v>
      </c>
      <c r="D286" s="68">
        <v>214884</v>
      </c>
      <c r="E286" s="81">
        <v>162106.3520871143</v>
      </c>
      <c r="F286" s="9">
        <f>(INDEX('Resin Fractions'!$A$24:$I$41,MATCH('Disposed Waste by Resin'!$A286,'Resin Fractions'!$A$24:$A$41,0),MATCH('Disposed Waste by Resin'!F$1,'Resin Fractions'!$A$24:$I$24,0)))*$E286</f>
        <v>1516.4031133301987</v>
      </c>
      <c r="G286" s="9">
        <f>(INDEX('Resin Fractions'!$A$24:$I$41,MATCH('Disposed Waste by Resin'!$A286,'Resin Fractions'!$A$24:$A$41,0),MATCH('Disposed Waste by Resin'!G$1,'Resin Fractions'!$A$24:$I$24,0)))*$E286</f>
        <v>2945.779103307721</v>
      </c>
      <c r="H286" s="9">
        <f>(INDEX('Resin Fractions'!$A$24:$I$41,MATCH('Disposed Waste by Resin'!$A286,'Resin Fractions'!$A$24:$A$41,0),MATCH('Disposed Waste by Resin'!H$1,'Resin Fractions'!$A$24:$I$24,0)))*$E286</f>
        <v>3791.8593964448137</v>
      </c>
      <c r="I286" s="9">
        <f>(INDEX('Resin Fractions'!$A$24:$I$41,MATCH('Disposed Waste by Resin'!$A286,'Resin Fractions'!$A$24:$A$41,0),MATCH('Disposed Waste by Resin'!I$1,'Resin Fractions'!$A$24:$I$24,0)))*$E286</f>
        <v>7097.3313906012399</v>
      </c>
      <c r="J286" s="9">
        <f>(INDEX('Resin Fractions'!$A$24:$I$41,MATCH('Disposed Waste by Resin'!$A286,'Resin Fractions'!$A$24:$A$41,0),MATCH('Disposed Waste by Resin'!J$1,'Resin Fractions'!$A$24:$I$24,0)))*$E286</f>
        <v>287.86122809885586</v>
      </c>
      <c r="K286" s="9">
        <f>(INDEX('Resin Fractions'!$A$24:$I$41,MATCH('Disposed Waste by Resin'!$A286,'Resin Fractions'!$A$24:$A$41,0),MATCH('Disposed Waste by Resin'!K$1,'Resin Fractions'!$A$24:$I$24,0)))*$E286</f>
        <v>825.83768729108806</v>
      </c>
      <c r="L286" s="9">
        <f>(INDEX('Resin Fractions'!$A$24:$I$41,MATCH('Disposed Waste by Resin'!$A286,'Resin Fractions'!$A$24:$A$41,0),MATCH('Disposed Waste by Resin'!L$1,'Resin Fractions'!$A$24:$I$24,0)))*$E286</f>
        <v>1416.1398845672741</v>
      </c>
      <c r="M286" s="9">
        <f>(INDEX('Resin Fractions'!$A$24:$I$41,MATCH('Disposed Waste by Resin'!$A286,'Resin Fractions'!$A$24:$A$41,0),MATCH('Disposed Waste by Resin'!M$1,'Resin Fractions'!$A$24:$I$24,0)))*$E286</f>
        <v>17881.211803641188</v>
      </c>
    </row>
    <row r="287" spans="1:13" x14ac:dyDescent="0.2">
      <c r="A287" s="37">
        <v>2016</v>
      </c>
      <c r="B287" s="68" t="s">
        <v>257</v>
      </c>
      <c r="C287" s="68" t="s">
        <v>192</v>
      </c>
      <c r="D287" s="68">
        <v>74674</v>
      </c>
      <c r="E287" s="81">
        <v>123165.7531760436</v>
      </c>
      <c r="F287" s="9">
        <f>(INDEX('Resin Fractions'!$A$24:$I$41,MATCH('Disposed Waste by Resin'!$A287,'Resin Fractions'!$A$24:$A$41,0),MATCH('Disposed Waste by Resin'!F$1,'Resin Fractions'!$A$24:$I$24,0)))*$E287</f>
        <v>1152.1382670522596</v>
      </c>
      <c r="G287" s="9">
        <f>(INDEX('Resin Fractions'!$A$24:$I$41,MATCH('Disposed Waste by Resin'!$A287,'Resin Fractions'!$A$24:$A$41,0),MATCH('Disposed Waste by Resin'!G$1,'Resin Fractions'!$A$24:$I$24,0)))*$E287</f>
        <v>2238.1547501246005</v>
      </c>
      <c r="H287" s="9">
        <f>(INDEX('Resin Fractions'!$A$24:$I$41,MATCH('Disposed Waste by Resin'!$A287,'Resin Fractions'!$A$24:$A$41,0),MATCH('Disposed Waste by Resin'!H$1,'Resin Fractions'!$A$24:$I$24,0)))*$E287</f>
        <v>2880.9927093406427</v>
      </c>
      <c r="I287" s="9">
        <f>(INDEX('Resin Fractions'!$A$24:$I$41,MATCH('Disposed Waste by Resin'!$A287,'Resin Fractions'!$A$24:$A$41,0),MATCH('Disposed Waste by Resin'!I$1,'Resin Fractions'!$A$24:$I$24,0)))*$E287</f>
        <v>5392.4362309604021</v>
      </c>
      <c r="J287" s="9">
        <f>(INDEX('Resin Fractions'!$A$24:$I$41,MATCH('Disposed Waste by Resin'!$A287,'Resin Fractions'!$A$24:$A$41,0),MATCH('Disposed Waste by Resin'!J$1,'Resin Fractions'!$A$24:$I$24,0)))*$E287</f>
        <v>218.71224978231265</v>
      </c>
      <c r="K287" s="9">
        <f>(INDEX('Resin Fractions'!$A$24:$I$41,MATCH('Disposed Waste by Resin'!$A287,'Resin Fractions'!$A$24:$A$41,0),MATCH('Disposed Waste by Resin'!K$1,'Resin Fractions'!$A$24:$I$24,0)))*$E287</f>
        <v>627.45795859811994</v>
      </c>
      <c r="L287" s="9">
        <f>(INDEX('Resin Fractions'!$A$24:$I$41,MATCH('Disposed Waste by Resin'!$A287,'Resin Fractions'!$A$24:$A$41,0),MATCH('Disposed Waste by Resin'!L$1,'Resin Fractions'!$A$24:$I$24,0)))*$E287</f>
        <v>1075.9599068124874</v>
      </c>
      <c r="M287" s="9">
        <f>(INDEX('Resin Fractions'!$A$24:$I$41,MATCH('Disposed Waste by Resin'!$A287,'Resin Fractions'!$A$24:$A$41,0),MATCH('Disposed Waste by Resin'!M$1,'Resin Fractions'!$A$24:$I$24,0)))*$E287</f>
        <v>13585.852072670823</v>
      </c>
    </row>
    <row r="288" spans="1:13" x14ac:dyDescent="0.2">
      <c r="A288" s="37">
        <v>2015</v>
      </c>
      <c r="B288" s="68" t="s">
        <v>201</v>
      </c>
      <c r="C288" s="68" t="s">
        <v>190</v>
      </c>
      <c r="D288" s="68">
        <v>1613319</v>
      </c>
      <c r="E288" s="81">
        <v>1026121.524500907</v>
      </c>
      <c r="F288" s="9">
        <f>(INDEX('Resin Fractions'!$A$24:$I$41,MATCH('Disposed Waste by Resin'!$A288,'Resin Fractions'!$A$24:$A$41,0),MATCH('Disposed Waste by Resin'!F$1,'Resin Fractions'!$A$24:$I$24,0)))*$E288</f>
        <v>9637.443633446348</v>
      </c>
      <c r="G288" s="9">
        <f>(INDEX('Resin Fractions'!$A$24:$I$41,MATCH('Disposed Waste by Resin'!$A288,'Resin Fractions'!$A$24:$A$41,0),MATCH('Disposed Waste by Resin'!G$1,'Resin Fractions'!$A$24:$I$24,0)))*$E288</f>
        <v>18039.080812049022</v>
      </c>
      <c r="H288" s="9">
        <f>(INDEX('Resin Fractions'!$A$24:$I$41,MATCH('Disposed Waste by Resin'!$A288,'Resin Fractions'!$A$24:$A$41,0),MATCH('Disposed Waste by Resin'!H$1,'Resin Fractions'!$A$24:$I$24,0)))*$E288</f>
        <v>23678.338985381477</v>
      </c>
      <c r="I288" s="9">
        <f>(INDEX('Resin Fractions'!$A$24:$I$41,MATCH('Disposed Waste by Resin'!$A288,'Resin Fractions'!$A$24:$A$41,0),MATCH('Disposed Waste by Resin'!I$1,'Resin Fractions'!$A$24:$I$24,0)))*$E288</f>
        <v>41274.382701184455</v>
      </c>
      <c r="J288" s="9">
        <f>(INDEX('Resin Fractions'!$A$24:$I$41,MATCH('Disposed Waste by Resin'!$A288,'Resin Fractions'!$A$24:$A$41,0),MATCH('Disposed Waste by Resin'!J$1,'Resin Fractions'!$A$24:$I$24,0)))*$E288</f>
        <v>1917.3834628659358</v>
      </c>
      <c r="K288" s="9">
        <f>(INDEX('Resin Fractions'!$A$24:$I$41,MATCH('Disposed Waste by Resin'!$A288,'Resin Fractions'!$A$24:$A$41,0),MATCH('Disposed Waste by Resin'!K$1,'Resin Fractions'!$A$24:$I$24,0)))*$E288</f>
        <v>5611.6385306379652</v>
      </c>
      <c r="L288" s="9">
        <f>(INDEX('Resin Fractions'!$A$24:$I$41,MATCH('Disposed Waste by Resin'!$A288,'Resin Fractions'!$A$24:$A$41,0),MATCH('Disposed Waste by Resin'!L$1,'Resin Fractions'!$A$24:$I$24,0)))*$E288</f>
        <v>10094.714657556829</v>
      </c>
      <c r="M288" s="9">
        <f>(INDEX('Resin Fractions'!$A$24:$I$41,MATCH('Disposed Waste by Resin'!$A288,'Resin Fractions'!$A$24:$A$41,0),MATCH('Disposed Waste by Resin'!M$1,'Resin Fractions'!$A$24:$I$24,0)))*$E288</f>
        <v>110252.98278312203</v>
      </c>
    </row>
    <row r="289" spans="1:13" x14ac:dyDescent="0.2">
      <c r="A289" s="37">
        <v>2015</v>
      </c>
      <c r="B289" s="68" t="s">
        <v>202</v>
      </c>
      <c r="C289" s="68" t="s">
        <v>191</v>
      </c>
      <c r="D289" s="68">
        <v>1162</v>
      </c>
      <c r="E289" s="81">
        <v>825.16333938294008</v>
      </c>
      <c r="F289" s="9">
        <f>(INDEX('Resin Fractions'!$A$24:$I$41,MATCH('Disposed Waste by Resin'!$A289,'Resin Fractions'!$A$24:$A$41,0),MATCH('Disposed Waste by Resin'!F$1,'Resin Fractions'!$A$24:$I$24,0)))*$E289</f>
        <v>7.7500227622234377</v>
      </c>
      <c r="G289" s="9">
        <f>(INDEX('Resin Fractions'!$A$24:$I$41,MATCH('Disposed Waste by Resin'!$A289,'Resin Fractions'!$A$24:$A$41,0),MATCH('Disposed Waste by Resin'!G$1,'Resin Fractions'!$A$24:$I$24,0)))*$E289</f>
        <v>14.506262471698038</v>
      </c>
      <c r="H289" s="9">
        <f>(INDEX('Resin Fractions'!$A$24:$I$41,MATCH('Disposed Waste by Resin'!$A289,'Resin Fractions'!$A$24:$A$41,0),MATCH('Disposed Waste by Resin'!H$1,'Resin Fractions'!$A$24:$I$24,0)))*$E289</f>
        <v>19.041114333628197</v>
      </c>
      <c r="I289" s="9">
        <f>(INDEX('Resin Fractions'!$A$24:$I$41,MATCH('Disposed Waste by Resin'!$A289,'Resin Fractions'!$A$24:$A$41,0),MATCH('Disposed Waste by Resin'!I$1,'Resin Fractions'!$A$24:$I$24,0)))*$E289</f>
        <v>33.191105193163423</v>
      </c>
      <c r="J289" s="9">
        <f>(INDEX('Resin Fractions'!$A$24:$I$41,MATCH('Disposed Waste by Resin'!$A289,'Resin Fractions'!$A$24:$A$41,0),MATCH('Disposed Waste by Resin'!J$1,'Resin Fractions'!$A$24:$I$24,0)))*$E289</f>
        <v>1.5418783285592041</v>
      </c>
      <c r="K289" s="9">
        <f>(INDEX('Resin Fractions'!$A$24:$I$41,MATCH('Disposed Waste by Resin'!$A289,'Resin Fractions'!$A$24:$A$41,0),MATCH('Disposed Waste by Resin'!K$1,'Resin Fractions'!$A$24:$I$24,0)))*$E289</f>
        <v>4.5126413185840013</v>
      </c>
      <c r="L289" s="9">
        <f>(INDEX('Resin Fractions'!$A$24:$I$41,MATCH('Disposed Waste by Resin'!$A289,'Resin Fractions'!$A$24:$A$41,0),MATCH('Disposed Waste by Resin'!L$1,'Resin Fractions'!$A$24:$I$24,0)))*$E289</f>
        <v>8.1177406945040094</v>
      </c>
      <c r="M289" s="9">
        <f>(INDEX('Resin Fractions'!$A$24:$I$41,MATCH('Disposed Waste by Resin'!$A289,'Resin Fractions'!$A$24:$A$41,0),MATCH('Disposed Waste by Resin'!M$1,'Resin Fractions'!$A$24:$I$24,0)))*$E289</f>
        <v>88.660765102360301</v>
      </c>
    </row>
    <row r="290" spans="1:13" x14ac:dyDescent="0.2">
      <c r="A290" s="37">
        <v>2015</v>
      </c>
      <c r="B290" s="68" t="s">
        <v>203</v>
      </c>
      <c r="C290" s="68" t="s">
        <v>191</v>
      </c>
      <c r="D290" s="68">
        <v>36111</v>
      </c>
      <c r="E290" s="81">
        <v>28348.774954627941</v>
      </c>
      <c r="F290" s="9">
        <f>(INDEX('Resin Fractions'!$A$24:$I$41,MATCH('Disposed Waste by Resin'!$A290,'Resin Fractions'!$A$24:$A$41,0),MATCH('Disposed Waste by Resin'!F$1,'Resin Fractions'!$A$24:$I$24,0)))*$E290</f>
        <v>266.25474096293635</v>
      </c>
      <c r="G290" s="9">
        <f>(INDEX('Resin Fractions'!$A$24:$I$41,MATCH('Disposed Waste by Resin'!$A290,'Resin Fractions'!$A$24:$A$41,0),MATCH('Disposed Waste by Resin'!G$1,'Resin Fractions'!$A$24:$I$24,0)))*$E290</f>
        <v>498.36771777870712</v>
      </c>
      <c r="H290" s="9">
        <f>(INDEX('Resin Fractions'!$A$24:$I$41,MATCH('Disposed Waste by Resin'!$A290,'Resin Fractions'!$A$24:$A$41,0),MATCH('Disposed Waste by Resin'!H$1,'Resin Fractions'!$A$24:$I$24,0)))*$E290</f>
        <v>654.16413862136017</v>
      </c>
      <c r="I290" s="9">
        <f>(INDEX('Resin Fractions'!$A$24:$I$41,MATCH('Disposed Waste by Resin'!$A290,'Resin Fractions'!$A$24:$A$41,0),MATCH('Disposed Waste by Resin'!I$1,'Resin Fractions'!$A$24:$I$24,0)))*$E290</f>
        <v>1140.2920206319407</v>
      </c>
      <c r="J290" s="9">
        <f>(INDEX('Resin Fractions'!$A$24:$I$41,MATCH('Disposed Waste by Resin'!$A290,'Resin Fractions'!$A$24:$A$41,0),MATCH('Disposed Waste by Resin'!J$1,'Resin Fractions'!$A$24:$I$24,0)))*$E290</f>
        <v>52.971768930536243</v>
      </c>
      <c r="K290" s="9">
        <f>(INDEX('Resin Fractions'!$A$24:$I$41,MATCH('Disposed Waste by Resin'!$A290,'Resin Fractions'!$A$24:$A$41,0),MATCH('Disposed Waste by Resin'!K$1,'Resin Fractions'!$A$24:$I$24,0)))*$E290</f>
        <v>155.03336986245441</v>
      </c>
      <c r="L290" s="9">
        <f>(INDEX('Resin Fractions'!$A$24:$I$41,MATCH('Disposed Waste by Resin'!$A290,'Resin Fractions'!$A$24:$A$41,0),MATCH('Disposed Waste by Resin'!L$1,'Resin Fractions'!$A$24:$I$24,0)))*$E290</f>
        <v>278.8878190596904</v>
      </c>
      <c r="M290" s="9">
        <f>(INDEX('Resin Fractions'!$A$24:$I$41,MATCH('Disposed Waste by Resin'!$A290,'Resin Fractions'!$A$24:$A$41,0),MATCH('Disposed Waste by Resin'!M$1,'Resin Fractions'!$A$24:$I$24,0)))*$E290</f>
        <v>3045.971575847625</v>
      </c>
    </row>
    <row r="291" spans="1:13" x14ac:dyDescent="0.2">
      <c r="A291" s="37">
        <v>2015</v>
      </c>
      <c r="B291" s="68" t="s">
        <v>204</v>
      </c>
      <c r="C291" s="68" t="s">
        <v>192</v>
      </c>
      <c r="D291" s="68">
        <v>223920</v>
      </c>
      <c r="E291" s="81">
        <v>164639.40108892921</v>
      </c>
      <c r="F291" s="9">
        <f>(INDEX('Resin Fractions'!$A$24:$I$41,MATCH('Disposed Waste by Resin'!$A291,'Resin Fractions'!$A$24:$A$41,0),MATCH('Disposed Waste by Resin'!F$1,'Resin Fractions'!$A$24:$I$24,0)))*$E291</f>
        <v>1546.3109485113603</v>
      </c>
      <c r="G291" s="9">
        <f>(INDEX('Resin Fractions'!$A$24:$I$41,MATCH('Disposed Waste by Resin'!$A291,'Resin Fractions'!$A$24:$A$41,0),MATCH('Disposed Waste by Resin'!G$1,'Resin Fractions'!$A$24:$I$24,0)))*$E291</f>
        <v>2894.3389161776813</v>
      </c>
      <c r="H291" s="9">
        <f>(INDEX('Resin Fractions'!$A$24:$I$41,MATCH('Disposed Waste by Resin'!$A291,'Resin Fractions'!$A$24:$A$41,0),MATCH('Disposed Waste by Resin'!H$1,'Resin Fractions'!$A$24:$I$24,0)))*$E291</f>
        <v>3799.1480114696728</v>
      </c>
      <c r="I291" s="9">
        <f>(INDEX('Resin Fractions'!$A$24:$I$41,MATCH('Disposed Waste by Resin'!$A291,'Resin Fractions'!$A$24:$A$41,0),MATCH('Disposed Waste by Resin'!I$1,'Resin Fractions'!$A$24:$I$24,0)))*$E291</f>
        <v>6622.4024016487365</v>
      </c>
      <c r="J291" s="9">
        <f>(INDEX('Resin Fractions'!$A$24:$I$41,MATCH('Disposed Waste by Resin'!$A291,'Resin Fractions'!$A$24:$A$41,0),MATCH('Disposed Waste by Resin'!J$1,'Resin Fractions'!$A$24:$I$24,0)))*$E291</f>
        <v>307.64081782380129</v>
      </c>
      <c r="K291" s="9">
        <f>(INDEX('Resin Fractions'!$A$24:$I$41,MATCH('Disposed Waste by Resin'!$A291,'Resin Fractions'!$A$24:$A$41,0),MATCH('Disposed Waste by Resin'!K$1,'Resin Fractions'!$A$24:$I$24,0)))*$E291</f>
        <v>900.37757200460783</v>
      </c>
      <c r="L291" s="9">
        <f>(INDEX('Resin Fractions'!$A$24:$I$41,MATCH('Disposed Waste by Resin'!$A291,'Resin Fractions'!$A$24:$A$41,0),MATCH('Disposed Waste by Resin'!L$1,'Resin Fractions'!$A$24:$I$24,0)))*$E291</f>
        <v>1619.6792833014219</v>
      </c>
      <c r="M291" s="9">
        <f>(INDEX('Resin Fractions'!$A$24:$I$41,MATCH('Disposed Waste by Resin'!$A291,'Resin Fractions'!$A$24:$A$41,0),MATCH('Disposed Waste by Resin'!M$1,'Resin Fractions'!$A$24:$I$24,0)))*$E291</f>
        <v>17689.89795093728</v>
      </c>
    </row>
    <row r="292" spans="1:13" x14ac:dyDescent="0.2">
      <c r="A292" s="37">
        <v>2015</v>
      </c>
      <c r="B292" s="68" t="s">
        <v>205</v>
      </c>
      <c r="C292" s="68" t="s">
        <v>191</v>
      </c>
      <c r="D292" s="68">
        <v>45265</v>
      </c>
      <c r="E292" s="81">
        <v>51759.110707803993</v>
      </c>
      <c r="F292" s="9">
        <f>(INDEX('Resin Fractions'!$A$24:$I$41,MATCH('Disposed Waste by Resin'!$A292,'Resin Fractions'!$A$24:$A$41,0),MATCH('Disposed Waste by Resin'!F$1,'Resin Fractions'!$A$24:$I$24,0)))*$E292</f>
        <v>486.12713022114309</v>
      </c>
      <c r="G292" s="9">
        <f>(INDEX('Resin Fractions'!$A$24:$I$41,MATCH('Disposed Waste by Resin'!$A292,'Resin Fractions'!$A$24:$A$41,0),MATCH('Disposed Waste by Resin'!G$1,'Resin Fractions'!$A$24:$I$24,0)))*$E292</f>
        <v>909.91832694670529</v>
      </c>
      <c r="H292" s="9">
        <f>(INDEX('Resin Fractions'!$A$24:$I$41,MATCH('Disposed Waste by Resin'!$A292,'Resin Fractions'!$A$24:$A$41,0),MATCH('Disposed Waste by Resin'!H$1,'Resin Fractions'!$A$24:$I$24,0)))*$E292</f>
        <v>1194.3709781522937</v>
      </c>
      <c r="I292" s="9">
        <f>(INDEX('Resin Fractions'!$A$24:$I$41,MATCH('Disposed Waste by Resin'!$A292,'Resin Fractions'!$A$24:$A$41,0),MATCH('Disposed Waste by Resin'!I$1,'Resin Fractions'!$A$24:$I$24,0)))*$E292</f>
        <v>2081.9418486187187</v>
      </c>
      <c r="J292" s="9">
        <f>(INDEX('Resin Fractions'!$A$24:$I$41,MATCH('Disposed Waste by Resin'!$A292,'Resin Fractions'!$A$24:$A$41,0),MATCH('Disposed Waste by Resin'!J$1,'Resin Fractions'!$A$24:$I$24,0)))*$E292</f>
        <v>96.715701361065086</v>
      </c>
      <c r="K292" s="9">
        <f>(INDEX('Resin Fractions'!$A$24:$I$41,MATCH('Disposed Waste by Resin'!$A292,'Resin Fractions'!$A$24:$A$41,0),MATCH('Disposed Waste by Resin'!K$1,'Resin Fractions'!$A$24:$I$24,0)))*$E292</f>
        <v>283.05947494936527</v>
      </c>
      <c r="L292" s="9">
        <f>(INDEX('Resin Fractions'!$A$24:$I$41,MATCH('Disposed Waste by Resin'!$A292,'Resin Fractions'!$A$24:$A$41,0),MATCH('Disposed Waste by Resin'!L$1,'Resin Fractions'!$A$24:$I$24,0)))*$E292</f>
        <v>509.19256739917824</v>
      </c>
      <c r="M292" s="9">
        <f>(INDEX('Resin Fractions'!$A$24:$I$41,MATCH('Disposed Waste by Resin'!$A292,'Resin Fractions'!$A$24:$A$41,0),MATCH('Disposed Waste by Resin'!M$1,'Resin Fractions'!$A$24:$I$24,0)))*$E292</f>
        <v>5561.3260276484689</v>
      </c>
    </row>
    <row r="293" spans="1:13" x14ac:dyDescent="0.2">
      <c r="A293" s="37">
        <v>2015</v>
      </c>
      <c r="B293" s="68" t="s">
        <v>206</v>
      </c>
      <c r="C293" s="68" t="s">
        <v>192</v>
      </c>
      <c r="D293" s="68">
        <v>21445</v>
      </c>
      <c r="E293" s="81">
        <v>18681.69691470054</v>
      </c>
      <c r="F293" s="9">
        <f>(INDEX('Resin Fractions'!$A$24:$I$41,MATCH('Disposed Waste by Resin'!$A293,'Resin Fractions'!$A$24:$A$41,0),MATCH('Disposed Waste by Resin'!F$1,'Resin Fractions'!$A$24:$I$24,0)))*$E293</f>
        <v>175.46050510939833</v>
      </c>
      <c r="G293" s="9">
        <f>(INDEX('Resin Fractions'!$A$24:$I$41,MATCH('Disposed Waste by Resin'!$A293,'Resin Fractions'!$A$24:$A$41,0),MATCH('Disposed Waste by Resin'!G$1,'Resin Fractions'!$A$24:$I$24,0)))*$E293</f>
        <v>328.42176321601175</v>
      </c>
      <c r="H293" s="9">
        <f>(INDEX('Resin Fractions'!$A$24:$I$41,MATCH('Disposed Waste by Resin'!$A293,'Resin Fractions'!$A$24:$A$41,0),MATCH('Disposed Waste by Resin'!H$1,'Resin Fractions'!$A$24:$I$24,0)))*$E293</f>
        <v>431.09080338567992</v>
      </c>
      <c r="I293" s="9">
        <f>(INDEX('Resin Fractions'!$A$24:$I$41,MATCH('Disposed Waste by Resin'!$A293,'Resin Fractions'!$A$24:$A$41,0),MATCH('Disposed Waste by Resin'!I$1,'Resin Fractions'!$A$24:$I$24,0)))*$E293</f>
        <v>751.4465777724804</v>
      </c>
      <c r="J293" s="9">
        <f>(INDEX('Resin Fractions'!$A$24:$I$41,MATCH('Disposed Waste by Resin'!$A293,'Resin Fractions'!$A$24:$A$41,0),MATCH('Disposed Waste by Resin'!J$1,'Resin Fractions'!$A$24:$I$24,0)))*$E293</f>
        <v>34.908123323836122</v>
      </c>
      <c r="K293" s="9">
        <f>(INDEX('Resin Fractions'!$A$24:$I$41,MATCH('Disposed Waste by Resin'!$A293,'Resin Fractions'!$A$24:$A$41,0),MATCH('Disposed Waste by Resin'!K$1,'Resin Fractions'!$A$24:$I$24,0)))*$E293</f>
        <v>102.16619349762142</v>
      </c>
      <c r="L293" s="9">
        <f>(INDEX('Resin Fractions'!$A$24:$I$41,MATCH('Disposed Waste by Resin'!$A293,'Resin Fractions'!$A$24:$A$41,0),MATCH('Disposed Waste by Resin'!L$1,'Resin Fractions'!$A$24:$I$24,0)))*$E293</f>
        <v>183.78563861097044</v>
      </c>
      <c r="M293" s="9">
        <f>(INDEX('Resin Fractions'!$A$24:$I$41,MATCH('Disposed Waste by Resin'!$A293,'Resin Fractions'!$A$24:$A$41,0),MATCH('Disposed Waste by Resin'!M$1,'Resin Fractions'!$A$24:$I$24,0)))*$E293</f>
        <v>2007.2796049159983</v>
      </c>
    </row>
    <row r="294" spans="1:13" x14ac:dyDescent="0.2">
      <c r="A294" s="37">
        <v>2015</v>
      </c>
      <c r="B294" s="68" t="s">
        <v>207</v>
      </c>
      <c r="C294" s="68" t="s">
        <v>190</v>
      </c>
      <c r="D294" s="68">
        <v>1113221</v>
      </c>
      <c r="E294" s="81">
        <v>652585.46279491833</v>
      </c>
      <c r="F294" s="9">
        <f>(INDEX('Resin Fractions'!$A$24:$I$41,MATCH('Disposed Waste by Resin'!$A294,'Resin Fractions'!$A$24:$A$41,0),MATCH('Disposed Waste by Resin'!F$1,'Resin Fractions'!$A$24:$I$24,0)))*$E294</f>
        <v>6129.1527986916963</v>
      </c>
      <c r="G294" s="9">
        <f>(INDEX('Resin Fractions'!$A$24:$I$41,MATCH('Disposed Waste by Resin'!$A294,'Resin Fractions'!$A$24:$A$41,0),MATCH('Disposed Waste by Resin'!G$1,'Resin Fractions'!$A$24:$I$24,0)))*$E294</f>
        <v>11472.366205213089</v>
      </c>
      <c r="H294" s="9">
        <f>(INDEX('Resin Fractions'!$A$24:$I$41,MATCH('Disposed Waste by Resin'!$A294,'Resin Fractions'!$A$24:$A$41,0),MATCH('Disposed Waste by Resin'!H$1,'Resin Fractions'!$A$24:$I$24,0)))*$E294</f>
        <v>15058.781475718346</v>
      </c>
      <c r="I294" s="9">
        <f>(INDEX('Resin Fractions'!$A$24:$I$41,MATCH('Disposed Waste by Resin'!$A294,'Resin Fractions'!$A$24:$A$41,0),MATCH('Disposed Waste by Resin'!I$1,'Resin Fractions'!$A$24:$I$24,0)))*$E294</f>
        <v>26249.388102182063</v>
      </c>
      <c r="J294" s="9">
        <f>(INDEX('Resin Fractions'!$A$24:$I$41,MATCH('Disposed Waste by Resin'!$A294,'Resin Fractions'!$A$24:$A$41,0),MATCH('Disposed Waste by Resin'!J$1,'Resin Fractions'!$A$24:$I$24,0)))*$E294</f>
        <v>1219.4038859854204</v>
      </c>
      <c r="K294" s="9">
        <f>(INDEX('Resin Fractions'!$A$24:$I$41,MATCH('Disposed Waste by Resin'!$A294,'Resin Fractions'!$A$24:$A$41,0),MATCH('Disposed Waste by Resin'!K$1,'Resin Fractions'!$A$24:$I$24,0)))*$E294</f>
        <v>3568.8499267524476</v>
      </c>
      <c r="L294" s="9">
        <f>(INDEX('Resin Fractions'!$A$24:$I$41,MATCH('Disposed Waste by Resin'!$A294,'Resin Fractions'!$A$24:$A$41,0),MATCH('Disposed Waste by Resin'!L$1,'Resin Fractions'!$A$24:$I$24,0)))*$E294</f>
        <v>6419.9647695613139</v>
      </c>
      <c r="M294" s="9">
        <f>(INDEX('Resin Fractions'!$A$24:$I$41,MATCH('Disposed Waste by Resin'!$A294,'Resin Fractions'!$A$24:$A$41,0),MATCH('Disposed Waste by Resin'!M$1,'Resin Fractions'!$A$24:$I$24,0)))*$E294</f>
        <v>70117.90716410437</v>
      </c>
    </row>
    <row r="295" spans="1:13" x14ac:dyDescent="0.2">
      <c r="A295" s="37">
        <v>2015</v>
      </c>
      <c r="B295" s="68" t="s">
        <v>208</v>
      </c>
      <c r="C295" s="68" t="s">
        <v>193</v>
      </c>
      <c r="D295" s="68">
        <v>26744</v>
      </c>
      <c r="E295" s="81">
        <v>42.949183303085292</v>
      </c>
      <c r="F295" s="9">
        <f>(INDEX('Resin Fractions'!$A$24:$I$41,MATCH('Disposed Waste by Resin'!$A295,'Resin Fractions'!$A$24:$A$41,0),MATCH('Disposed Waste by Resin'!F$1,'Resin Fractions'!$A$24:$I$24,0)))*$E295</f>
        <v>0.40338334524983804</v>
      </c>
      <c r="G295" s="9">
        <f>(INDEX('Resin Fractions'!$A$24:$I$41,MATCH('Disposed Waste by Resin'!$A295,'Resin Fractions'!$A$24:$A$41,0),MATCH('Disposed Waste by Resin'!G$1,'Resin Fractions'!$A$24:$I$24,0)))*$E295</f>
        <v>0.75504096728961778</v>
      </c>
      <c r="H295" s="9">
        <f>(INDEX('Resin Fractions'!$A$24:$I$41,MATCH('Disposed Waste by Resin'!$A295,'Resin Fractions'!$A$24:$A$41,0),MATCH('Disposed Waste by Resin'!H$1,'Resin Fractions'!$A$24:$I$24,0)))*$E295</f>
        <v>0.99107688233163138</v>
      </c>
      <c r="I295" s="9">
        <f>(INDEX('Resin Fractions'!$A$24:$I$41,MATCH('Disposed Waste by Resin'!$A295,'Resin Fractions'!$A$24:$A$41,0),MATCH('Disposed Waste by Resin'!I$1,'Resin Fractions'!$A$24:$I$24,0)))*$E295</f>
        <v>1.7275741576682002</v>
      </c>
      <c r="J295" s="9">
        <f>(INDEX('Resin Fractions'!$A$24:$I$41,MATCH('Disposed Waste by Resin'!$A295,'Resin Fractions'!$A$24:$A$41,0),MATCH('Disposed Waste by Resin'!J$1,'Resin Fractions'!$A$24:$I$24,0)))*$E295</f>
        <v>8.0253704695442935E-2</v>
      </c>
      <c r="K295" s="9">
        <f>(INDEX('Resin Fractions'!$A$24:$I$41,MATCH('Disposed Waste by Resin'!$A295,'Resin Fractions'!$A$24:$A$41,0),MATCH('Disposed Waste by Resin'!K$1,'Resin Fractions'!$A$24:$I$24,0)))*$E295</f>
        <v>0.23487987156321768</v>
      </c>
      <c r="L295" s="9">
        <f>(INDEX('Resin Fractions'!$A$24:$I$41,MATCH('Disposed Waste by Resin'!$A295,'Resin Fractions'!$A$24:$A$41,0),MATCH('Disposed Waste by Resin'!L$1,'Resin Fractions'!$A$24:$I$24,0)))*$E295</f>
        <v>0.42252281027885885</v>
      </c>
      <c r="M295" s="9">
        <f>(INDEX('Resin Fractions'!$A$24:$I$41,MATCH('Disposed Waste by Resin'!$A295,'Resin Fractions'!$A$24:$A$41,0),MATCH('Disposed Waste by Resin'!M$1,'Resin Fractions'!$A$24:$I$24,0)))*$E295</f>
        <v>4.6147317390768068</v>
      </c>
    </row>
    <row r="296" spans="1:13" x14ac:dyDescent="0.2">
      <c r="A296" s="37">
        <v>2015</v>
      </c>
      <c r="B296" s="68" t="s">
        <v>209</v>
      </c>
      <c r="C296" s="68" t="s">
        <v>191</v>
      </c>
      <c r="D296" s="68">
        <v>182530</v>
      </c>
      <c r="E296" s="81">
        <v>83199.573502722313</v>
      </c>
      <c r="F296" s="9">
        <f>(INDEX('Resin Fractions'!$A$24:$I$41,MATCH('Disposed Waste by Resin'!$A296,'Resin Fractions'!$A$24:$A$41,0),MATCH('Disposed Waste by Resin'!F$1,'Resin Fractions'!$A$24:$I$24,0)))*$E296</f>
        <v>781.41933563791429</v>
      </c>
      <c r="G296" s="9">
        <f>(INDEX('Resin Fractions'!$A$24:$I$41,MATCH('Disposed Waste by Resin'!$A296,'Resin Fractions'!$A$24:$A$41,0),MATCH('Disposed Waste by Resin'!G$1,'Resin Fractions'!$A$24:$I$24,0)))*$E296</f>
        <v>1462.6375084311892</v>
      </c>
      <c r="H296" s="9">
        <f>(INDEX('Resin Fractions'!$A$24:$I$41,MATCH('Disposed Waste by Resin'!$A296,'Resin Fractions'!$A$24:$A$41,0),MATCH('Disposed Waste by Resin'!H$1,'Resin Fractions'!$A$24:$I$24,0)))*$E296</f>
        <v>1919.8775757041242</v>
      </c>
      <c r="I296" s="9">
        <f>(INDEX('Resin Fractions'!$A$24:$I$41,MATCH('Disposed Waste by Resin'!$A296,'Resin Fractions'!$A$24:$A$41,0),MATCH('Disposed Waste by Resin'!I$1,'Resin Fractions'!$A$24:$I$24,0)))*$E296</f>
        <v>3346.5929281592134</v>
      </c>
      <c r="J296" s="9">
        <f>(INDEX('Resin Fractions'!$A$24:$I$41,MATCH('Disposed Waste by Resin'!$A296,'Resin Fractions'!$A$24:$A$41,0),MATCH('Disposed Waste by Resin'!J$1,'Resin Fractions'!$A$24:$I$24,0)))*$E296</f>
        <v>155.46451618311966</v>
      </c>
      <c r="K296" s="9">
        <f>(INDEX('Resin Fractions'!$A$24:$I$41,MATCH('Disposed Waste by Resin'!$A296,'Resin Fractions'!$A$24:$A$41,0),MATCH('Disposed Waste by Resin'!K$1,'Resin Fractions'!$A$24:$I$24,0)))*$E296</f>
        <v>455.00062249216501</v>
      </c>
      <c r="L296" s="9">
        <f>(INDEX('Resin Fractions'!$A$24:$I$41,MATCH('Disposed Waste by Resin'!$A296,'Resin Fractions'!$A$24:$A$41,0),MATCH('Disposed Waste by Resin'!L$1,'Resin Fractions'!$A$24:$I$24,0)))*$E296</f>
        <v>818.49560123876472</v>
      </c>
      <c r="M296" s="9">
        <f>(INDEX('Resin Fractions'!$A$24:$I$41,MATCH('Disposed Waste by Resin'!$A296,'Resin Fractions'!$A$24:$A$41,0),MATCH('Disposed Waste by Resin'!M$1,'Resin Fractions'!$A$24:$I$24,0)))*$E296</f>
        <v>8939.4880878464901</v>
      </c>
    </row>
    <row r="297" spans="1:13" x14ac:dyDescent="0.2">
      <c r="A297" s="37">
        <v>2015</v>
      </c>
      <c r="B297" s="68" t="s">
        <v>210</v>
      </c>
      <c r="C297" s="68" t="s">
        <v>192</v>
      </c>
      <c r="D297" s="68">
        <v>975108</v>
      </c>
      <c r="E297" s="81">
        <v>694560.39927404723</v>
      </c>
      <c r="F297" s="9">
        <f>(INDEX('Resin Fractions'!$A$24:$I$41,MATCH('Disposed Waste by Resin'!$A297,'Resin Fractions'!$A$24:$A$41,0),MATCH('Disposed Waste by Resin'!F$1,'Resin Fractions'!$A$24:$I$24,0)))*$E297</f>
        <v>6523.3859130704777</v>
      </c>
      <c r="G297" s="9">
        <f>(INDEX('Resin Fractions'!$A$24:$I$41,MATCH('Disposed Waste by Resin'!$A297,'Resin Fractions'!$A$24:$A$41,0),MATCH('Disposed Waste by Resin'!G$1,'Resin Fractions'!$A$24:$I$24,0)))*$E297</f>
        <v>12210.280042071661</v>
      </c>
      <c r="H297" s="9">
        <f>(INDEX('Resin Fractions'!$A$24:$I$41,MATCH('Disposed Waste by Resin'!$A297,'Resin Fractions'!$A$24:$A$41,0),MATCH('Disposed Waste by Resin'!H$1,'Resin Fractions'!$A$24:$I$24,0)))*$E297</f>
        <v>16027.377057344107</v>
      </c>
      <c r="I297" s="9">
        <f>(INDEX('Resin Fractions'!$A$24:$I$41,MATCH('Disposed Waste by Resin'!$A297,'Resin Fractions'!$A$24:$A$41,0),MATCH('Disposed Waste by Resin'!I$1,'Resin Fractions'!$A$24:$I$24,0)))*$E297</f>
        <v>27937.774468446172</v>
      </c>
      <c r="J297" s="9">
        <f>(INDEX('Resin Fractions'!$A$24:$I$41,MATCH('Disposed Waste by Resin'!$A297,'Resin Fractions'!$A$24:$A$41,0),MATCH('Disposed Waste by Resin'!J$1,'Resin Fractions'!$A$24:$I$24,0)))*$E297</f>
        <v>1297.8371389074614</v>
      </c>
      <c r="K297" s="9">
        <f>(INDEX('Resin Fractions'!$A$24:$I$41,MATCH('Disposed Waste by Resin'!$A297,'Resin Fractions'!$A$24:$A$41,0),MATCH('Disposed Waste by Resin'!K$1,'Resin Fractions'!$A$24:$I$24,0)))*$E297</f>
        <v>3798.4018513960013</v>
      </c>
      <c r="L297" s="9">
        <f>(INDEX('Resin Fractions'!$A$24:$I$41,MATCH('Disposed Waste by Resin'!$A297,'Resin Fractions'!$A$24:$A$41,0),MATCH('Disposed Waste by Resin'!L$1,'Resin Fractions'!$A$24:$I$24,0)))*$E297</f>
        <v>6832.9031948925376</v>
      </c>
      <c r="M297" s="9">
        <f>(INDEX('Resin Fractions'!$A$24:$I$41,MATCH('Disposed Waste by Resin'!$A297,'Resin Fractions'!$A$24:$A$41,0),MATCH('Disposed Waste by Resin'!M$1,'Resin Fractions'!$A$24:$I$24,0)))*$E297</f>
        <v>74627.959666128416</v>
      </c>
    </row>
    <row r="298" spans="1:13" x14ac:dyDescent="0.2">
      <c r="A298" s="37">
        <v>2015</v>
      </c>
      <c r="B298" s="68" t="s">
        <v>211</v>
      </c>
      <c r="C298" s="68" t="s">
        <v>192</v>
      </c>
      <c r="D298" s="68">
        <v>28347</v>
      </c>
      <c r="E298" s="81">
        <v>18183.411978221411</v>
      </c>
      <c r="F298" s="9">
        <f>(INDEX('Resin Fractions'!$A$24:$I$41,MATCH('Disposed Waste by Resin'!$A298,'Resin Fractions'!$A$24:$A$41,0),MATCH('Disposed Waste by Resin'!F$1,'Resin Fractions'!$A$24:$I$24,0)))*$E298</f>
        <v>170.7805594362494</v>
      </c>
      <c r="G298" s="9">
        <f>(INDEX('Resin Fractions'!$A$24:$I$41,MATCH('Disposed Waste by Resin'!$A298,'Resin Fractions'!$A$24:$A$41,0),MATCH('Disposed Waste by Resin'!G$1,'Resin Fractions'!$A$24:$I$24,0)))*$E298</f>
        <v>319.661979874613</v>
      </c>
      <c r="H298" s="9">
        <f>(INDEX('Resin Fractions'!$A$24:$I$41,MATCH('Disposed Waste by Resin'!$A298,'Resin Fractions'!$A$24:$A$41,0),MATCH('Disposed Waste by Resin'!H$1,'Resin Fractions'!$A$24:$I$24,0)))*$E298</f>
        <v>419.59259449370609</v>
      </c>
      <c r="I298" s="9">
        <f>(INDEX('Resin Fractions'!$A$24:$I$41,MATCH('Disposed Waste by Resin'!$A298,'Resin Fractions'!$A$24:$A$41,0),MATCH('Disposed Waste by Resin'!I$1,'Resin Fractions'!$A$24:$I$24,0)))*$E298</f>
        <v>731.4037244930131</v>
      </c>
      <c r="J298" s="9">
        <f>(INDEX('Resin Fractions'!$A$24:$I$41,MATCH('Disposed Waste by Resin'!$A298,'Resin Fractions'!$A$24:$A$41,0),MATCH('Disposed Waste by Resin'!J$1,'Resin Fractions'!$A$24:$I$24,0)))*$E298</f>
        <v>33.977041308511488</v>
      </c>
      <c r="K298" s="9">
        <f>(INDEX('Resin Fractions'!$A$24:$I$41,MATCH('Disposed Waste by Resin'!$A298,'Resin Fractions'!$A$24:$A$41,0),MATCH('Disposed Waste by Resin'!K$1,'Resin Fractions'!$A$24:$I$24,0)))*$E298</f>
        <v>99.441180054264592</v>
      </c>
      <c r="L298" s="9">
        <f>(INDEX('Resin Fractions'!$A$24:$I$41,MATCH('Disposed Waste by Resin'!$A298,'Resin Fractions'!$A$24:$A$41,0),MATCH('Disposed Waste by Resin'!L$1,'Resin Fractions'!$A$24:$I$24,0)))*$E298</f>
        <v>178.8836419840483</v>
      </c>
      <c r="M298" s="9">
        <f>(INDEX('Resin Fractions'!$A$24:$I$41,MATCH('Disposed Waste by Resin'!$A298,'Resin Fractions'!$A$24:$A$41,0),MATCH('Disposed Waste by Resin'!M$1,'Resin Fractions'!$A$24:$I$24,0)))*$E298</f>
        <v>1953.7407216444058</v>
      </c>
    </row>
    <row r="299" spans="1:13" x14ac:dyDescent="0.2">
      <c r="A299" s="37">
        <v>2015</v>
      </c>
      <c r="B299" s="68" t="s">
        <v>212</v>
      </c>
      <c r="C299" s="68" t="s">
        <v>193</v>
      </c>
      <c r="D299" s="68">
        <v>134727</v>
      </c>
      <c r="E299" s="81">
        <v>55394.074410163332</v>
      </c>
      <c r="F299" s="9">
        <f>(INDEX('Resin Fractions'!$A$24:$I$41,MATCH('Disposed Waste by Resin'!$A299,'Resin Fractions'!$A$24:$A$41,0),MATCH('Disposed Waste by Resin'!F$1,'Resin Fractions'!$A$24:$I$24,0)))*$E299</f>
        <v>520.26709995635611</v>
      </c>
      <c r="G299" s="9">
        <f>(INDEX('Resin Fractions'!$A$24:$I$41,MATCH('Disposed Waste by Resin'!$A299,'Resin Fractions'!$A$24:$A$41,0),MATCH('Disposed Waste by Resin'!G$1,'Resin Fractions'!$A$24:$I$24,0)))*$E299</f>
        <v>973.82050852078169</v>
      </c>
      <c r="H299" s="9">
        <f>(INDEX('Resin Fractions'!$A$24:$I$41,MATCH('Disposed Waste by Resin'!$A299,'Resin Fractions'!$A$24:$A$41,0),MATCH('Disposed Waste by Resin'!H$1,'Resin Fractions'!$A$24:$I$24,0)))*$E299</f>
        <v>1278.2498372239666</v>
      </c>
      <c r="I299" s="9">
        <f>(INDEX('Resin Fractions'!$A$24:$I$41,MATCH('Disposed Waste by Resin'!$A299,'Resin Fractions'!$A$24:$A$41,0),MATCH('Disposed Waste by Resin'!I$1,'Resin Fractions'!$A$24:$I$24,0)))*$E299</f>
        <v>2228.1534613505214</v>
      </c>
      <c r="J299" s="9">
        <f>(INDEX('Resin Fractions'!$A$24:$I$41,MATCH('Disposed Waste by Resin'!$A299,'Resin Fractions'!$A$24:$A$41,0),MATCH('Disposed Waste by Resin'!J$1,'Resin Fractions'!$A$24:$I$24,0)))*$E299</f>
        <v>103.50789811808339</v>
      </c>
      <c r="K299" s="9">
        <f>(INDEX('Resin Fractions'!$A$24:$I$41,MATCH('Disposed Waste by Resin'!$A299,'Resin Fractions'!$A$24:$A$41,0),MATCH('Disposed Waste by Resin'!K$1,'Resin Fractions'!$A$24:$I$24,0)))*$E299</f>
        <v>302.93831179527535</v>
      </c>
      <c r="L299" s="9">
        <f>(INDEX('Resin Fractions'!$A$24:$I$41,MATCH('Disposed Waste by Resin'!$A299,'Resin Fractions'!$A$24:$A$41,0),MATCH('Disposed Waste by Resin'!L$1,'Resin Fractions'!$A$24:$I$24,0)))*$E299</f>
        <v>544.95238774184315</v>
      </c>
      <c r="M299" s="9">
        <f>(INDEX('Resin Fractions'!$A$24:$I$41,MATCH('Disposed Waste by Resin'!$A299,'Resin Fractions'!$A$24:$A$41,0),MATCH('Disposed Waste by Resin'!M$1,'Resin Fractions'!$A$24:$I$24,0)))*$E299</f>
        <v>5951.8895047068272</v>
      </c>
    </row>
    <row r="300" spans="1:13" x14ac:dyDescent="0.2">
      <c r="A300" s="37">
        <v>2015</v>
      </c>
      <c r="B300" s="68" t="s">
        <v>213</v>
      </c>
      <c r="C300" s="68" t="s">
        <v>194</v>
      </c>
      <c r="D300" s="68">
        <v>183856</v>
      </c>
      <c r="E300" s="81">
        <v>158579.1470054446</v>
      </c>
      <c r="F300" s="9">
        <f>(INDEX('Resin Fractions'!$A$24:$I$41,MATCH('Disposed Waste by Resin'!$A300,'Resin Fractions'!$A$24:$A$41,0),MATCH('Disposed Waste by Resin'!F$1,'Resin Fractions'!$A$24:$I$24,0)))*$E300</f>
        <v>1489.3923908752618</v>
      </c>
      <c r="G300" s="9">
        <f>(INDEX('Resin Fractions'!$A$24:$I$41,MATCH('Disposed Waste by Resin'!$A300,'Resin Fractions'!$A$24:$A$41,0),MATCH('Disposed Waste by Resin'!G$1,'Resin Fractions'!$A$24:$I$24,0)))*$E300</f>
        <v>2787.8004501741525</v>
      </c>
      <c r="H300" s="9">
        <f>(INDEX('Resin Fractions'!$A$24:$I$41,MATCH('Disposed Waste by Resin'!$A300,'Resin Fractions'!$A$24:$A$41,0),MATCH('Disposed Waste by Resin'!H$1,'Resin Fractions'!$A$24:$I$24,0)))*$E300</f>
        <v>3659.3041946312278</v>
      </c>
      <c r="I300" s="9">
        <f>(INDEX('Resin Fractions'!$A$24:$I$41,MATCH('Disposed Waste by Resin'!$A300,'Resin Fractions'!$A$24:$A$41,0),MATCH('Disposed Waste by Resin'!I$1,'Resin Fractions'!$A$24:$I$24,0)))*$E300</f>
        <v>6378.6366874173527</v>
      </c>
      <c r="J300" s="9">
        <f>(INDEX('Resin Fractions'!$A$24:$I$41,MATCH('Disposed Waste by Resin'!$A300,'Resin Fractions'!$A$24:$A$41,0),MATCH('Disposed Waste by Resin'!J$1,'Resin Fractions'!$A$24:$I$24,0)))*$E300</f>
        <v>296.31678779130499</v>
      </c>
      <c r="K300" s="9">
        <f>(INDEX('Resin Fractions'!$A$24:$I$41,MATCH('Disposed Waste by Resin'!$A300,'Resin Fractions'!$A$24:$A$41,0),MATCH('Disposed Waste by Resin'!K$1,'Resin Fractions'!$A$24:$I$24,0)))*$E300</f>
        <v>867.23534225079823</v>
      </c>
      <c r="L300" s="9">
        <f>(INDEX('Resin Fractions'!$A$24:$I$41,MATCH('Disposed Waste by Resin'!$A300,'Resin Fractions'!$A$24:$A$41,0),MATCH('Disposed Waste by Resin'!L$1,'Resin Fractions'!$A$24:$I$24,0)))*$E300</f>
        <v>1560.0600917492065</v>
      </c>
      <c r="M300" s="9">
        <f>(INDEX('Resin Fractions'!$A$24:$I$41,MATCH('Disposed Waste by Resin'!$A300,'Resin Fractions'!$A$24:$A$41,0),MATCH('Disposed Waste by Resin'!M$1,'Resin Fractions'!$A$24:$I$24,0)))*$E300</f>
        <v>17038.745944889302</v>
      </c>
    </row>
    <row r="301" spans="1:13" x14ac:dyDescent="0.2">
      <c r="A301" s="37">
        <v>2015</v>
      </c>
      <c r="B301" s="68" t="s">
        <v>214</v>
      </c>
      <c r="C301" s="68" t="s">
        <v>191</v>
      </c>
      <c r="D301" s="68">
        <v>18564</v>
      </c>
      <c r="E301" s="81">
        <v>15259.664246823961</v>
      </c>
      <c r="F301" s="9">
        <f>(INDEX('Resin Fractions'!$A$24:$I$41,MATCH('Disposed Waste by Resin'!$A301,'Resin Fractions'!$A$24:$A$41,0),MATCH('Disposed Waste by Resin'!F$1,'Resin Fractions'!$A$24:$I$24,0)))*$E301</f>
        <v>143.32040653334178</v>
      </c>
      <c r="G301" s="9">
        <f>(INDEX('Resin Fractions'!$A$24:$I$41,MATCH('Disposed Waste by Resin'!$A301,'Resin Fractions'!$A$24:$A$41,0),MATCH('Disposed Waste by Resin'!G$1,'Resin Fractions'!$A$24:$I$24,0)))*$E301</f>
        <v>268.26288109206234</v>
      </c>
      <c r="H301" s="9">
        <f>(INDEX('Resin Fractions'!$A$24:$I$41,MATCH('Disposed Waste by Resin'!$A301,'Resin Fractions'!$A$24:$A$41,0),MATCH('Disposed Waste by Resin'!H$1,'Resin Fractions'!$A$24:$I$24,0)))*$E301</f>
        <v>352.12544928842323</v>
      </c>
      <c r="I301" s="9">
        <f>(INDEX('Resin Fractions'!$A$24:$I$41,MATCH('Disposed Waste by Resin'!$A301,'Resin Fractions'!$A$24:$A$41,0),MATCH('Disposed Waste by Resin'!I$1,'Resin Fractions'!$A$24:$I$24,0)))*$E301</f>
        <v>613.79983459691778</v>
      </c>
      <c r="J301" s="9">
        <f>(INDEX('Resin Fractions'!$A$24:$I$41,MATCH('Disposed Waste by Resin'!$A301,'Resin Fractions'!$A$24:$A$41,0),MATCH('Disposed Waste by Resin'!J$1,'Resin Fractions'!$A$24:$I$24,0)))*$E301</f>
        <v>28.513803849868442</v>
      </c>
      <c r="K301" s="9">
        <f>(INDEX('Resin Fractions'!$A$24:$I$41,MATCH('Disposed Waste by Resin'!$A301,'Resin Fractions'!$A$24:$A$41,0),MATCH('Disposed Waste by Resin'!K$1,'Resin Fractions'!$A$24:$I$24,0)))*$E301</f>
        <v>83.451830808954256</v>
      </c>
      <c r="L301" s="9">
        <f>(INDEX('Resin Fractions'!$A$24:$I$41,MATCH('Disposed Waste by Resin'!$A301,'Resin Fractions'!$A$24:$A$41,0),MATCH('Disposed Waste by Resin'!L$1,'Resin Fractions'!$A$24:$I$24,0)))*$E301</f>
        <v>150.12057798586173</v>
      </c>
      <c r="M301" s="9">
        <f>(INDEX('Resin Fractions'!$A$24:$I$41,MATCH('Disposed Waste by Resin'!$A301,'Resin Fractions'!$A$24:$A$41,0),MATCH('Disposed Waste by Resin'!M$1,'Resin Fractions'!$A$24:$I$24,0)))*$E301</f>
        <v>1639.5947841554294</v>
      </c>
    </row>
    <row r="302" spans="1:13" x14ac:dyDescent="0.2">
      <c r="A302" s="37">
        <v>2015</v>
      </c>
      <c r="B302" s="68" t="s">
        <v>215</v>
      </c>
      <c r="C302" s="68" t="s">
        <v>192</v>
      </c>
      <c r="D302" s="68">
        <v>878038</v>
      </c>
      <c r="E302" s="81">
        <v>779376.57894736831</v>
      </c>
      <c r="F302" s="9">
        <f>(INDEX('Resin Fractions'!$A$24:$I$41,MATCH('Disposed Waste by Resin'!$A302,'Resin Fractions'!$A$24:$A$41,0),MATCH('Disposed Waste by Resin'!F$1,'Resin Fractions'!$A$24:$I$24,0)))*$E302</f>
        <v>7319.9885875962545</v>
      </c>
      <c r="G302" s="9">
        <f>(INDEX('Resin Fractions'!$A$24:$I$41,MATCH('Disposed Waste by Resin'!$A302,'Resin Fractions'!$A$24:$A$41,0),MATCH('Disposed Waste by Resin'!G$1,'Resin Fractions'!$A$24:$I$24,0)))*$E302</f>
        <v>13701.337273368397</v>
      </c>
      <c r="H302" s="9">
        <f>(INDEX('Resin Fractions'!$A$24:$I$41,MATCH('Disposed Waste by Resin'!$A302,'Resin Fractions'!$A$24:$A$41,0),MATCH('Disposed Waste by Resin'!H$1,'Resin Fractions'!$A$24:$I$24,0)))*$E302</f>
        <v>17984.558741771529</v>
      </c>
      <c r="I302" s="9">
        <f>(INDEX('Resin Fractions'!$A$24:$I$41,MATCH('Disposed Waste by Resin'!$A302,'Resin Fractions'!$A$24:$A$41,0),MATCH('Disposed Waste by Resin'!I$1,'Resin Fractions'!$A$24:$I$24,0)))*$E302</f>
        <v>31349.393244099272</v>
      </c>
      <c r="J302" s="9">
        <f>(INDEX('Resin Fractions'!$A$24:$I$41,MATCH('Disposed Waste by Resin'!$A302,'Resin Fractions'!$A$24:$A$41,0),MATCH('Disposed Waste by Resin'!J$1,'Resin Fractions'!$A$24:$I$24,0)))*$E302</f>
        <v>1456.3224025005729</v>
      </c>
      <c r="K302" s="9">
        <f>(INDEX('Resin Fractions'!$A$24:$I$41,MATCH('Disposed Waste by Resin'!$A302,'Resin Fractions'!$A$24:$A$41,0),MATCH('Disposed Waste by Resin'!K$1,'Resin Fractions'!$A$24:$I$24,0)))*$E302</f>
        <v>4262.2433462986846</v>
      </c>
      <c r="L302" s="9">
        <f>(INDEX('Resin Fractions'!$A$24:$I$41,MATCH('Disposed Waste by Resin'!$A302,'Resin Fractions'!$A$24:$A$41,0),MATCH('Disposed Waste by Resin'!L$1,'Resin Fractions'!$A$24:$I$24,0)))*$E302</f>
        <v>7667.3025439975963</v>
      </c>
      <c r="M302" s="9">
        <f>(INDEX('Resin Fractions'!$A$24:$I$41,MATCH('Disposed Waste by Resin'!$A302,'Resin Fractions'!$A$24:$A$41,0),MATCH('Disposed Waste by Resin'!M$1,'Resin Fractions'!$A$24:$I$24,0)))*$E302</f>
        <v>83741.146139632299</v>
      </c>
    </row>
    <row r="303" spans="1:13" x14ac:dyDescent="0.2">
      <c r="A303" s="37">
        <v>2015</v>
      </c>
      <c r="B303" s="68" t="s">
        <v>216</v>
      </c>
      <c r="C303" s="68" t="s">
        <v>192</v>
      </c>
      <c r="D303" s="68">
        <v>149275</v>
      </c>
      <c r="E303" s="81">
        <v>86986.143375680564</v>
      </c>
      <c r="F303" s="9">
        <f>(INDEX('Resin Fractions'!$A$24:$I$41,MATCH('Disposed Waste by Resin'!$A303,'Resin Fractions'!$A$24:$A$41,0),MATCH('Disposed Waste by Resin'!F$1,'Resin Fractions'!$A$24:$I$24,0)))*$E303</f>
        <v>816.98320682021983</v>
      </c>
      <c r="G303" s="9">
        <f>(INDEX('Resin Fractions'!$A$24:$I$41,MATCH('Disposed Waste by Resin'!$A303,'Resin Fractions'!$A$24:$A$41,0),MATCH('Disposed Waste by Resin'!G$1,'Resin Fractions'!$A$24:$I$24,0)))*$E303</f>
        <v>1529.2049064516016</v>
      </c>
      <c r="H303" s="9">
        <f>(INDEX('Resin Fractions'!$A$24:$I$41,MATCH('Disposed Waste by Resin'!$A303,'Resin Fractions'!$A$24:$A$41,0),MATCH('Disposed Waste by Resin'!H$1,'Resin Fractions'!$A$24:$I$24,0)))*$E303</f>
        <v>2007.2548335658066</v>
      </c>
      <c r="I303" s="9">
        <f>(INDEX('Resin Fractions'!$A$24:$I$41,MATCH('Disposed Waste by Resin'!$A303,'Resin Fractions'!$A$24:$A$41,0),MATCH('Disposed Waste by Resin'!I$1,'Resin Fractions'!$A$24:$I$24,0)))*$E303</f>
        <v>3498.9026988145665</v>
      </c>
      <c r="J303" s="9">
        <f>(INDEX('Resin Fractions'!$A$24:$I$41,MATCH('Disposed Waste by Resin'!$A303,'Resin Fractions'!$A$24:$A$41,0),MATCH('Disposed Waste by Resin'!J$1,'Resin Fractions'!$A$24:$I$24,0)))*$E303</f>
        <v>162.5400002091738</v>
      </c>
      <c r="K303" s="9">
        <f>(INDEX('Resin Fractions'!$A$24:$I$41,MATCH('Disposed Waste by Resin'!$A303,'Resin Fractions'!$A$24:$A$41,0),MATCH('Disposed Waste by Resin'!K$1,'Resin Fractions'!$A$24:$I$24,0)))*$E303</f>
        <v>475.70856096795188</v>
      </c>
      <c r="L303" s="9">
        <f>(INDEX('Resin Fractions'!$A$24:$I$41,MATCH('Disposed Waste by Resin'!$A303,'Resin Fractions'!$A$24:$A$41,0),MATCH('Disposed Waste by Resin'!L$1,'Resin Fractions'!$A$24:$I$24,0)))*$E303</f>
        <v>855.74688335859616</v>
      </c>
      <c r="M303" s="9">
        <f>(INDEX('Resin Fractions'!$A$24:$I$41,MATCH('Disposed Waste by Resin'!$A303,'Resin Fractions'!$A$24:$A$41,0),MATCH('Disposed Waste by Resin'!M$1,'Resin Fractions'!$A$24:$I$24,0)))*$E303</f>
        <v>9346.3410901879161</v>
      </c>
    </row>
    <row r="304" spans="1:13" x14ac:dyDescent="0.2">
      <c r="A304" s="37">
        <v>2015</v>
      </c>
      <c r="B304" s="68" t="s">
        <v>217</v>
      </c>
      <c r="C304" s="68" t="s">
        <v>193</v>
      </c>
      <c r="D304" s="68">
        <v>64958</v>
      </c>
      <c r="E304" s="81">
        <v>172091.8602540835</v>
      </c>
      <c r="F304" s="9">
        <f>(INDEX('Resin Fractions'!$A$24:$I$41,MATCH('Disposed Waste by Resin'!$A304,'Resin Fractions'!$A$24:$A$41,0),MATCH('Disposed Waste by Resin'!F$1,'Resin Fractions'!$A$24:$I$24,0)))*$E304</f>
        <v>1616.3052458921395</v>
      </c>
      <c r="G304" s="9">
        <f>(INDEX('Resin Fractions'!$A$24:$I$41,MATCH('Disposed Waste by Resin'!$A304,'Resin Fractions'!$A$24:$A$41,0),MATCH('Disposed Waste by Resin'!G$1,'Resin Fractions'!$A$24:$I$24,0)))*$E304</f>
        <v>3025.3521635550828</v>
      </c>
      <c r="H304" s="9">
        <f>(INDEX('Resin Fractions'!$A$24:$I$41,MATCH('Disposed Waste by Resin'!$A304,'Resin Fractions'!$A$24:$A$41,0),MATCH('Disposed Waste by Resin'!H$1,'Resin Fractions'!$A$24:$I$24,0)))*$E304</f>
        <v>3971.1177540136323</v>
      </c>
      <c r="I304" s="9">
        <f>(INDEX('Resin Fractions'!$A$24:$I$41,MATCH('Disposed Waste by Resin'!$A304,'Resin Fractions'!$A$24:$A$41,0),MATCH('Disposed Waste by Resin'!I$1,'Resin Fractions'!$A$24:$I$24,0)))*$E304</f>
        <v>6922.1677260308934</v>
      </c>
      <c r="J304" s="9">
        <f>(INDEX('Resin Fractions'!$A$24:$I$41,MATCH('Disposed Waste by Resin'!$A304,'Resin Fractions'!$A$24:$A$41,0),MATCH('Disposed Waste by Resin'!J$1,'Resin Fractions'!$A$24:$I$24,0)))*$E304</f>
        <v>321.56628534374306</v>
      </c>
      <c r="K304" s="9">
        <f>(INDEX('Resin Fractions'!$A$24:$I$41,MATCH('Disposed Waste by Resin'!$A304,'Resin Fractions'!$A$24:$A$41,0),MATCH('Disposed Waste by Resin'!K$1,'Resin Fractions'!$A$24:$I$24,0)))*$E304</f>
        <v>941.13347274407113</v>
      </c>
      <c r="L304" s="9">
        <f>(INDEX('Resin Fractions'!$A$24:$I$41,MATCH('Disposed Waste by Resin'!$A304,'Resin Fractions'!$A$24:$A$41,0),MATCH('Disposed Waste by Resin'!L$1,'Resin Fractions'!$A$24:$I$24,0)))*$E304</f>
        <v>1692.9946236125199</v>
      </c>
      <c r="M304" s="9">
        <f>(INDEX('Resin Fractions'!$A$24:$I$41,MATCH('Disposed Waste by Resin'!$A304,'Resin Fractions'!$A$24:$A$41,0),MATCH('Disposed Waste by Resin'!M$1,'Resin Fractions'!$A$24:$I$24,0)))*$E304</f>
        <v>18490.637271192081</v>
      </c>
    </row>
    <row r="305" spans="1:13" x14ac:dyDescent="0.2">
      <c r="A305" s="37">
        <v>2015</v>
      </c>
      <c r="B305" s="68" t="s">
        <v>218</v>
      </c>
      <c r="C305" s="68" t="s">
        <v>191</v>
      </c>
      <c r="D305" s="68">
        <v>30862</v>
      </c>
      <c r="E305" s="81">
        <v>18857.40471869328</v>
      </c>
      <c r="F305" s="9">
        <f>(INDEX('Resin Fractions'!$A$24:$I$41,MATCH('Disposed Waste by Resin'!$A305,'Resin Fractions'!$A$24:$A$41,0),MATCH('Disposed Waste by Resin'!F$1,'Resin Fractions'!$A$24:$I$24,0)))*$E305</f>
        <v>177.11077168748255</v>
      </c>
      <c r="G305" s="9">
        <f>(INDEX('Resin Fractions'!$A$24:$I$41,MATCH('Disposed Waste by Resin'!$A305,'Resin Fractions'!$A$24:$A$41,0),MATCH('Disposed Waste by Resin'!G$1,'Resin Fractions'!$A$24:$I$24,0)))*$E305</f>
        <v>331.51068319269228</v>
      </c>
      <c r="H305" s="9">
        <f>(INDEX('Resin Fractions'!$A$24:$I$41,MATCH('Disposed Waste by Resin'!$A305,'Resin Fractions'!$A$24:$A$41,0),MATCH('Disposed Waste by Resin'!H$1,'Resin Fractions'!$A$24:$I$24,0)))*$E305</f>
        <v>435.14536110226294</v>
      </c>
      <c r="I305" s="9">
        <f>(INDEX('Resin Fractions'!$A$24:$I$41,MATCH('Disposed Waste by Resin'!$A305,'Resin Fractions'!$A$24:$A$41,0),MATCH('Disposed Waste by Resin'!I$1,'Resin Fractions'!$A$24:$I$24,0)))*$E305</f>
        <v>758.51419205833065</v>
      </c>
      <c r="J305" s="9">
        <f>(INDEX('Resin Fractions'!$A$24:$I$41,MATCH('Disposed Waste by Resin'!$A305,'Resin Fractions'!$A$24:$A$41,0),MATCH('Disposed Waste by Resin'!J$1,'Resin Fractions'!$A$24:$I$24,0)))*$E305</f>
        <v>35.236446265737207</v>
      </c>
      <c r="K305" s="9">
        <f>(INDEX('Resin Fractions'!$A$24:$I$41,MATCH('Disposed Waste by Resin'!$A305,'Resin Fractions'!$A$24:$A$41,0),MATCH('Disposed Waste by Resin'!K$1,'Resin Fractions'!$A$24:$I$24,0)))*$E305</f>
        <v>103.1271017911094</v>
      </c>
      <c r="L305" s="9">
        <f>(INDEX('Resin Fractions'!$A$24:$I$41,MATCH('Disposed Waste by Resin'!$A305,'Resin Fractions'!$A$24:$A$41,0),MATCH('Disposed Waste by Resin'!L$1,'Resin Fractions'!$A$24:$I$24,0)))*$E305</f>
        <v>185.51420594150699</v>
      </c>
      <c r="M305" s="9">
        <f>(INDEX('Resin Fractions'!$A$24:$I$41,MATCH('Disposed Waste by Resin'!$A305,'Resin Fractions'!$A$24:$A$41,0),MATCH('Disposed Waste by Resin'!M$1,'Resin Fractions'!$A$24:$I$24,0)))*$E305</f>
        <v>2026.1587620391219</v>
      </c>
    </row>
    <row r="306" spans="1:13" x14ac:dyDescent="0.2">
      <c r="A306" s="37">
        <v>2015</v>
      </c>
      <c r="B306" s="68" t="s">
        <v>219</v>
      </c>
      <c r="C306" s="68" t="s">
        <v>194</v>
      </c>
      <c r="D306" s="68">
        <v>10124800</v>
      </c>
      <c r="E306" s="81">
        <v>8212463.6660617059</v>
      </c>
      <c r="F306" s="9">
        <f>(INDEX('Resin Fractions'!$A$24:$I$41,MATCH('Disposed Waste by Resin'!$A306,'Resin Fractions'!$A$24:$A$41,0),MATCH('Disposed Waste by Resin'!F$1,'Resin Fractions'!$A$24:$I$24,0)))*$E306</f>
        <v>77132.341329543837</v>
      </c>
      <c r="G306" s="9">
        <f>(INDEX('Resin Fractions'!$A$24:$I$41,MATCH('Disposed Waste by Resin'!$A306,'Resin Fractions'!$A$24:$A$41,0),MATCH('Disposed Waste by Resin'!G$1,'Resin Fractions'!$A$24:$I$24,0)))*$E306</f>
        <v>144374.0260785968</v>
      </c>
      <c r="H306" s="9">
        <f>(INDEX('Resin Fractions'!$A$24:$I$41,MATCH('Disposed Waste by Resin'!$A306,'Resin Fractions'!$A$24:$A$41,0),MATCH('Disposed Waste by Resin'!H$1,'Resin Fractions'!$A$24:$I$24,0)))*$E306</f>
        <v>189507.27954441804</v>
      </c>
      <c r="I306" s="9">
        <f>(INDEX('Resin Fractions'!$A$24:$I$41,MATCH('Disposed Waste by Resin'!$A306,'Resin Fractions'!$A$24:$A$41,0),MATCH('Disposed Waste by Resin'!I$1,'Resin Fractions'!$A$24:$I$24,0)))*$E306</f>
        <v>330335.50137979153</v>
      </c>
      <c r="J306" s="9">
        <f>(INDEX('Resin Fractions'!$A$24:$I$41,MATCH('Disposed Waste by Resin'!$A306,'Resin Fractions'!$A$24:$A$41,0),MATCH('Disposed Waste by Resin'!J$1,'Resin Fractions'!$A$24:$I$24,0)))*$E306</f>
        <v>15345.591771260182</v>
      </c>
      <c r="K306" s="9">
        <f>(INDEX('Resin Fractions'!$A$24:$I$41,MATCH('Disposed Waste by Resin'!$A306,'Resin Fractions'!$A$24:$A$41,0),MATCH('Disposed Waste by Resin'!K$1,'Resin Fractions'!$A$24:$I$24,0)))*$E306</f>
        <v>44912.202345966332</v>
      </c>
      <c r="L306" s="9">
        <f>(INDEX('Resin Fractions'!$A$24:$I$41,MATCH('Disposed Waste by Resin'!$A306,'Resin Fractions'!$A$24:$A$41,0),MATCH('Disposed Waste by Resin'!L$1,'Resin Fractions'!$A$24:$I$24,0)))*$E306</f>
        <v>80792.065427892419</v>
      </c>
      <c r="M306" s="9">
        <f>(INDEX('Resin Fractions'!$A$24:$I$41,MATCH('Disposed Waste by Resin'!$A306,'Resin Fractions'!$A$24:$A$41,0),MATCH('Disposed Waste by Resin'!M$1,'Resin Fractions'!$A$24:$I$24,0)))*$E306</f>
        <v>882399.00787746906</v>
      </c>
    </row>
    <row r="307" spans="1:13" x14ac:dyDescent="0.2">
      <c r="A307" s="37">
        <v>2015</v>
      </c>
      <c r="B307" s="68" t="s">
        <v>220</v>
      </c>
      <c r="C307" s="68" t="s">
        <v>192</v>
      </c>
      <c r="D307" s="68">
        <v>154214</v>
      </c>
      <c r="E307" s="81">
        <v>111568.3938294011</v>
      </c>
      <c r="F307" s="9">
        <f>(INDEX('Resin Fractions'!$A$24:$I$41,MATCH('Disposed Waste by Resin'!$A307,'Resin Fractions'!$A$24:$A$41,0),MATCH('Disposed Waste by Resin'!F$1,'Resin Fractions'!$A$24:$I$24,0)))*$E307</f>
        <v>1047.8623448893904</v>
      </c>
      <c r="G307" s="9">
        <f>(INDEX('Resin Fractions'!$A$24:$I$41,MATCH('Disposed Waste by Resin'!$A307,'Resin Fractions'!$A$24:$A$41,0),MATCH('Disposed Waste by Resin'!G$1,'Resin Fractions'!$A$24:$I$24,0)))*$E307</f>
        <v>1961.3576212018138</v>
      </c>
      <c r="H307" s="9">
        <f>(INDEX('Resin Fractions'!$A$24:$I$41,MATCH('Disposed Waste by Resin'!$A307,'Resin Fractions'!$A$24:$A$41,0),MATCH('Disposed Waste by Resin'!H$1,'Resin Fractions'!$A$24:$I$24,0)))*$E307</f>
        <v>2574.504272709823</v>
      </c>
      <c r="I307" s="9">
        <f>(INDEX('Resin Fractions'!$A$24:$I$41,MATCH('Disposed Waste by Resin'!$A307,'Resin Fractions'!$A$24:$A$41,0),MATCH('Disposed Waste by Resin'!I$1,'Resin Fractions'!$A$24:$I$24,0)))*$E307</f>
        <v>4487.6912473997099</v>
      </c>
      <c r="J307" s="9">
        <f>(INDEX('Resin Fractions'!$A$24:$I$41,MATCH('Disposed Waste by Resin'!$A307,'Resin Fractions'!$A$24:$A$41,0),MATCH('Disposed Waste by Resin'!J$1,'Resin Fractions'!$A$24:$I$24,0)))*$E307</f>
        <v>208.47374136416772</v>
      </c>
      <c r="K307" s="9">
        <f>(INDEX('Resin Fractions'!$A$24:$I$41,MATCH('Disposed Waste by Resin'!$A307,'Resin Fractions'!$A$24:$A$41,0),MATCH('Disposed Waste by Resin'!K$1,'Resin Fractions'!$A$24:$I$24,0)))*$E307</f>
        <v>610.1436161949498</v>
      </c>
      <c r="L307" s="9">
        <f>(INDEX('Resin Fractions'!$A$24:$I$41,MATCH('Disposed Waste by Resin'!$A307,'Resin Fractions'!$A$24:$A$41,0),MATCH('Disposed Waste by Resin'!L$1,'Resin Fractions'!$A$24:$I$24,0)))*$E307</f>
        <v>1097.5806214156974</v>
      </c>
      <c r="M307" s="9">
        <f>(INDEX('Resin Fractions'!$A$24:$I$41,MATCH('Disposed Waste by Resin'!$A307,'Resin Fractions'!$A$24:$A$41,0),MATCH('Disposed Waste by Resin'!M$1,'Resin Fractions'!$A$24:$I$24,0)))*$E307</f>
        <v>11987.613465175551</v>
      </c>
    </row>
    <row r="308" spans="1:13" x14ac:dyDescent="0.2">
      <c r="A308" s="37">
        <v>2015</v>
      </c>
      <c r="B308" s="68" t="s">
        <v>221</v>
      </c>
      <c r="C308" s="68" t="s">
        <v>190</v>
      </c>
      <c r="D308" s="68">
        <v>262711</v>
      </c>
      <c r="E308" s="81">
        <v>170695.49001814879</v>
      </c>
      <c r="F308" s="9">
        <f>(INDEX('Resin Fractions'!$A$24:$I$41,MATCH('Disposed Waste by Resin'!$A308,'Resin Fractions'!$A$24:$A$41,0),MATCH('Disposed Waste by Resin'!F$1,'Resin Fractions'!$A$24:$I$24,0)))*$E308</f>
        <v>1603.1903865709803</v>
      </c>
      <c r="G308" s="9">
        <f>(INDEX('Resin Fractions'!$A$24:$I$41,MATCH('Disposed Waste by Resin'!$A308,'Resin Fractions'!$A$24:$A$41,0),MATCH('Disposed Waste by Resin'!G$1,'Resin Fractions'!$A$24:$I$24,0)))*$E308</f>
        <v>3000.8041593196021</v>
      </c>
      <c r="H308" s="9">
        <f>(INDEX('Resin Fractions'!$A$24:$I$41,MATCH('Disposed Waste by Resin'!$A308,'Resin Fractions'!$A$24:$A$41,0),MATCH('Disposed Waste by Resin'!H$1,'Resin Fractions'!$A$24:$I$24,0)))*$E308</f>
        <v>3938.8957149996463</v>
      </c>
      <c r="I308" s="9">
        <f>(INDEX('Resin Fractions'!$A$24:$I$41,MATCH('Disposed Waste by Resin'!$A308,'Resin Fractions'!$A$24:$A$41,0),MATCH('Disposed Waste by Resin'!I$1,'Resin Fractions'!$A$24:$I$24,0)))*$E308</f>
        <v>6866.0005780524461</v>
      </c>
      <c r="J308" s="9">
        <f>(INDEX('Resin Fractions'!$A$24:$I$41,MATCH('Disposed Waste by Resin'!$A308,'Resin Fractions'!$A$24:$A$41,0),MATCH('Disposed Waste by Resin'!J$1,'Resin Fractions'!$A$24:$I$24,0)))*$E308</f>
        <v>318.95706495951845</v>
      </c>
      <c r="K308" s="9">
        <f>(INDEX('Resin Fractions'!$A$24:$I$41,MATCH('Disposed Waste by Resin'!$A308,'Resin Fractions'!$A$24:$A$41,0),MATCH('Disposed Waste by Resin'!K$1,'Resin Fractions'!$A$24:$I$24,0)))*$E308</f>
        <v>933.49702342310161</v>
      </c>
      <c r="L308" s="9">
        <f>(INDEX('Resin Fractions'!$A$24:$I$41,MATCH('Disposed Waste by Resin'!$A308,'Resin Fractions'!$A$24:$A$41,0),MATCH('Disposed Waste by Resin'!L$1,'Resin Fractions'!$A$24:$I$24,0)))*$E308</f>
        <v>1679.2574991574782</v>
      </c>
      <c r="M308" s="9">
        <f>(INDEX('Resin Fractions'!$A$24:$I$41,MATCH('Disposed Waste by Resin'!$A308,'Resin Fractions'!$A$24:$A$41,0),MATCH('Disposed Waste by Resin'!M$1,'Resin Fractions'!$A$24:$I$24,0)))*$E308</f>
        <v>18340.602426482772</v>
      </c>
    </row>
    <row r="309" spans="1:13" x14ac:dyDescent="0.2">
      <c r="A309" s="37">
        <v>2015</v>
      </c>
      <c r="B309" s="68" t="s">
        <v>222</v>
      </c>
      <c r="C309" s="68" t="s">
        <v>191</v>
      </c>
      <c r="D309" s="68">
        <v>18172</v>
      </c>
      <c r="E309" s="81">
        <v>10965.51724137931</v>
      </c>
      <c r="F309" s="9">
        <f>(INDEX('Resin Fractions'!$A$24:$I$41,MATCH('Disposed Waste by Resin'!$A309,'Resin Fractions'!$A$24:$A$41,0),MATCH('Disposed Waste by Resin'!F$1,'Resin Fractions'!$A$24:$I$24,0)))*$E309</f>
        <v>102.98931637437235</v>
      </c>
      <c r="G309" s="9">
        <f>(INDEX('Resin Fractions'!$A$24:$I$41,MATCH('Disposed Waste by Resin'!$A309,'Resin Fractions'!$A$24:$A$41,0),MATCH('Disposed Waste by Resin'!G$1,'Resin Fractions'!$A$24:$I$24,0)))*$E309</f>
        <v>192.77234415228696</v>
      </c>
      <c r="H309" s="9">
        <f>(INDEX('Resin Fractions'!$A$24:$I$41,MATCH('Disposed Waste by Resin'!$A309,'Resin Fractions'!$A$24:$A$41,0),MATCH('Disposed Waste by Resin'!H$1,'Resin Fractions'!$A$24:$I$24,0)))*$E309</f>
        <v>253.03555981608778</v>
      </c>
      <c r="I309" s="9">
        <f>(INDEX('Resin Fractions'!$A$24:$I$41,MATCH('Disposed Waste by Resin'!$A309,'Resin Fractions'!$A$24:$A$41,0),MATCH('Disposed Waste by Resin'!I$1,'Resin Fractions'!$A$24:$I$24,0)))*$E309</f>
        <v>441.0734443537404</v>
      </c>
      <c r="J309" s="9">
        <f>(INDEX('Resin Fractions'!$A$24:$I$41,MATCH('Disposed Waste by Resin'!$A309,'Resin Fractions'!$A$24:$A$41,0),MATCH('Disposed Waste by Resin'!J$1,'Resin Fractions'!$A$24:$I$24,0)))*$E309</f>
        <v>20.489874657505442</v>
      </c>
      <c r="K309" s="9">
        <f>(INDEX('Resin Fractions'!$A$24:$I$41,MATCH('Disposed Waste by Resin'!$A309,'Resin Fractions'!$A$24:$A$41,0),MATCH('Disposed Waste by Resin'!K$1,'Resin Fractions'!$A$24:$I$24,0)))*$E309</f>
        <v>59.968061862876041</v>
      </c>
      <c r="L309" s="9">
        <f>(INDEX('Resin Fractions'!$A$24:$I$41,MATCH('Disposed Waste by Resin'!$A309,'Resin Fractions'!$A$24:$A$41,0),MATCH('Disposed Waste by Resin'!L$1,'Resin Fractions'!$A$24:$I$24,0)))*$E309</f>
        <v>107.87588504985698</v>
      </c>
      <c r="M309" s="9">
        <f>(INDEX('Resin Fractions'!$A$24:$I$41,MATCH('Disposed Waste by Resin'!$A309,'Resin Fractions'!$A$24:$A$41,0),MATCH('Disposed Waste by Resin'!M$1,'Resin Fractions'!$A$24:$I$24,0)))*$E309</f>
        <v>1178.2044862667258</v>
      </c>
    </row>
    <row r="310" spans="1:13" x14ac:dyDescent="0.2">
      <c r="A310" s="37">
        <v>2015</v>
      </c>
      <c r="B310" s="68" t="s">
        <v>223</v>
      </c>
      <c r="C310" s="68" t="s">
        <v>193</v>
      </c>
      <c r="D310" s="68">
        <v>88102</v>
      </c>
      <c r="E310" s="81">
        <v>59608.049001814878</v>
      </c>
      <c r="F310" s="9">
        <f>(INDEX('Resin Fractions'!$A$24:$I$41,MATCH('Disposed Waste by Resin'!$A310,'Resin Fractions'!$A$24:$A$41,0),MATCH('Disposed Waste by Resin'!F$1,'Resin Fractions'!$A$24:$I$24,0)))*$E310</f>
        <v>559.84520218900343</v>
      </c>
      <c r="G310" s="9">
        <f>(INDEX('Resin Fractions'!$A$24:$I$41,MATCH('Disposed Waste by Resin'!$A310,'Resin Fractions'!$A$24:$A$41,0),MATCH('Disposed Waste by Resin'!G$1,'Resin Fractions'!$A$24:$I$24,0)))*$E310</f>
        <v>1047.901625019821</v>
      </c>
      <c r="H310" s="9">
        <f>(INDEX('Resin Fractions'!$A$24:$I$41,MATCH('Disposed Waste by Resin'!$A310,'Resin Fractions'!$A$24:$A$41,0),MATCH('Disposed Waste by Resin'!H$1,'Resin Fractions'!$A$24:$I$24,0)))*$E310</f>
        <v>1375.4897025561372</v>
      </c>
      <c r="I310" s="9">
        <f>(INDEX('Resin Fractions'!$A$24:$I$41,MATCH('Disposed Waste by Resin'!$A310,'Resin Fractions'!$A$24:$A$41,0),MATCH('Disposed Waste by Resin'!I$1,'Resin Fractions'!$A$24:$I$24,0)))*$E310</f>
        <v>2397.6550221656407</v>
      </c>
      <c r="J310" s="9">
        <f>(INDEX('Resin Fractions'!$A$24:$I$41,MATCH('Disposed Waste by Resin'!$A310,'Resin Fractions'!$A$24:$A$41,0),MATCH('Disposed Waste by Resin'!J$1,'Resin Fractions'!$A$24:$I$24,0)))*$E310</f>
        <v>111.38201926460141</v>
      </c>
      <c r="K310" s="9">
        <f>(INDEX('Resin Fractions'!$A$24:$I$41,MATCH('Disposed Waste by Resin'!$A310,'Resin Fractions'!$A$24:$A$41,0),MATCH('Disposed Waste by Resin'!K$1,'Resin Fractions'!$A$24:$I$24,0)))*$E310</f>
        <v>325.9836350060354</v>
      </c>
      <c r="L310" s="9">
        <f>(INDEX('Resin Fractions'!$A$24:$I$41,MATCH('Disposed Waste by Resin'!$A310,'Resin Fractions'!$A$24:$A$41,0),MATCH('Disposed Waste by Resin'!L$1,'Resin Fractions'!$A$24:$I$24,0)))*$E310</f>
        <v>586.40836548054938</v>
      </c>
      <c r="M310" s="9">
        <f>(INDEX('Resin Fractions'!$A$24:$I$41,MATCH('Disposed Waste by Resin'!$A310,'Resin Fractions'!$A$24:$A$41,0),MATCH('Disposed Waste by Resin'!M$1,'Resin Fractions'!$A$24:$I$24,0)))*$E310</f>
        <v>6404.6655716817877</v>
      </c>
    </row>
    <row r="311" spans="1:13" x14ac:dyDescent="0.2">
      <c r="A311" s="37">
        <v>2015</v>
      </c>
      <c r="B311" s="68" t="s">
        <v>224</v>
      </c>
      <c r="C311" s="68" t="s">
        <v>192</v>
      </c>
      <c r="D311" s="68">
        <v>268231</v>
      </c>
      <c r="E311" s="81">
        <v>212249.60980036299</v>
      </c>
      <c r="F311" s="9">
        <f>(INDEX('Resin Fractions'!$A$24:$I$41,MATCH('Disposed Waste by Resin'!$A311,'Resin Fractions'!$A$24:$A$41,0),MATCH('Disposed Waste by Resin'!F$1,'Resin Fractions'!$A$24:$I$24,0)))*$E311</f>
        <v>1993.4711453079667</v>
      </c>
      <c r="G311" s="9">
        <f>(INDEX('Resin Fractions'!$A$24:$I$41,MATCH('Disposed Waste by Resin'!$A311,'Resin Fractions'!$A$24:$A$41,0),MATCH('Disposed Waste by Resin'!G$1,'Resin Fractions'!$A$24:$I$24,0)))*$E311</f>
        <v>3731.320094251892</v>
      </c>
      <c r="H311" s="9">
        <f>(INDEX('Resin Fractions'!$A$24:$I$41,MATCH('Disposed Waste by Resin'!$A311,'Resin Fractions'!$A$24:$A$41,0),MATCH('Disposed Waste by Resin'!H$1,'Resin Fractions'!$A$24:$I$24,0)))*$E311</f>
        <v>4897.7807115121077</v>
      </c>
      <c r="I311" s="9">
        <f>(INDEX('Resin Fractions'!$A$24:$I$41,MATCH('Disposed Waste by Resin'!$A311,'Resin Fractions'!$A$24:$A$41,0),MATCH('Disposed Waste by Resin'!I$1,'Resin Fractions'!$A$24:$I$24,0)))*$E311</f>
        <v>8537.4601486293159</v>
      </c>
      <c r="J311" s="9">
        <f>(INDEX('Resin Fractions'!$A$24:$I$41,MATCH('Disposed Waste by Resin'!$A311,'Resin Fractions'!$A$24:$A$41,0),MATCH('Disposed Waste by Resin'!J$1,'Resin Fractions'!$A$24:$I$24,0)))*$E311</f>
        <v>396.60399096384407</v>
      </c>
      <c r="K311" s="9">
        <f>(INDEX('Resin Fractions'!$A$24:$I$41,MATCH('Disposed Waste by Resin'!$A311,'Resin Fractions'!$A$24:$A$41,0),MATCH('Disposed Waste by Resin'!K$1,'Resin Fractions'!$A$24:$I$24,0)))*$E311</f>
        <v>1160.7475918097628</v>
      </c>
      <c r="L311" s="9">
        <f>(INDEX('Resin Fractions'!$A$24:$I$41,MATCH('Disposed Waste by Resin'!$A311,'Resin Fractions'!$A$24:$A$41,0),MATCH('Disposed Waste by Resin'!L$1,'Resin Fractions'!$A$24:$I$24,0)))*$E311</f>
        <v>2088.0560401016596</v>
      </c>
      <c r="M311" s="9">
        <f>(INDEX('Resin Fractions'!$A$24:$I$41,MATCH('Disposed Waste by Resin'!$A311,'Resin Fractions'!$A$24:$A$41,0),MATCH('Disposed Waste by Resin'!M$1,'Resin Fractions'!$A$24:$I$24,0)))*$E311</f>
        <v>22805.439722576546</v>
      </c>
    </row>
    <row r="312" spans="1:13" x14ac:dyDescent="0.2">
      <c r="A312" s="37">
        <v>2015</v>
      </c>
      <c r="B312" s="68" t="s">
        <v>225</v>
      </c>
      <c r="C312" s="68" t="s">
        <v>191</v>
      </c>
      <c r="D312" s="68">
        <v>9622</v>
      </c>
      <c r="E312" s="81">
        <v>2.1778584392014522</v>
      </c>
      <c r="F312" s="9">
        <f>(INDEX('Resin Fractions'!$A$24:$I$41,MATCH('Disposed Waste by Resin'!$A312,'Resin Fractions'!$A$24:$A$41,0),MATCH('Disposed Waste by Resin'!F$1,'Resin Fractions'!$A$24:$I$24,0)))*$E312</f>
        <v>2.0454680511295408E-2</v>
      </c>
      <c r="G312" s="9">
        <f>(INDEX('Resin Fractions'!$A$24:$I$41,MATCH('Disposed Waste by Resin'!$A312,'Resin Fractions'!$A$24:$A$41,0),MATCH('Disposed Waste by Resin'!G$1,'Resin Fractions'!$A$24:$I$24,0)))*$E312</f>
        <v>3.8286463585359878E-2</v>
      </c>
      <c r="H312" s="9">
        <f>(INDEX('Resin Fractions'!$A$24:$I$41,MATCH('Disposed Waste by Resin'!$A312,'Resin Fractions'!$A$24:$A$41,0),MATCH('Disposed Waste by Resin'!H$1,'Resin Fractions'!$A$24:$I$24,0)))*$E312</f>
        <v>5.0255324690384871E-2</v>
      </c>
      <c r="I312" s="9">
        <f>(INDEX('Resin Fractions'!$A$24:$I$41,MATCH('Disposed Waste by Resin'!$A312,'Resin Fractions'!$A$24:$A$41,0),MATCH('Disposed Waste by Resin'!I$1,'Resin Fractions'!$A$24:$I$24,0)))*$E312</f>
        <v>8.7601478521100395E-2</v>
      </c>
      <c r="J312" s="9">
        <f>(INDEX('Resin Fractions'!$A$24:$I$41,MATCH('Disposed Waste by Resin'!$A312,'Resin Fractions'!$A$24:$A$41,0),MATCH('Disposed Waste by Resin'!J$1,'Resin Fractions'!$A$24:$I$24,0)))*$E312</f>
        <v>4.069488511917665E-3</v>
      </c>
      <c r="K312" s="9">
        <f>(INDEX('Resin Fractions'!$A$24:$I$41,MATCH('Disposed Waste by Resin'!$A312,'Resin Fractions'!$A$24:$A$41,0),MATCH('Disposed Waste by Resin'!K$1,'Resin Fractions'!$A$24:$I$24,0)))*$E312</f>
        <v>1.1910240687760884E-2</v>
      </c>
      <c r="L312" s="9">
        <f>(INDEX('Resin Fractions'!$A$24:$I$41,MATCH('Disposed Waste by Resin'!$A312,'Resin Fractions'!$A$24:$A$41,0),MATCH('Disposed Waste by Resin'!L$1,'Resin Fractions'!$A$24:$I$24,0)))*$E312</f>
        <v>2.142520060573128E-2</v>
      </c>
      <c r="M312" s="9">
        <f>(INDEX('Resin Fractions'!$A$24:$I$41,MATCH('Disposed Waste by Resin'!$A312,'Resin Fractions'!$A$24:$A$41,0),MATCH('Disposed Waste by Resin'!M$1,'Resin Fractions'!$A$24:$I$24,0)))*$E312</f>
        <v>0.23400287711355036</v>
      </c>
    </row>
    <row r="313" spans="1:13" x14ac:dyDescent="0.2">
      <c r="A313" s="37">
        <v>2015</v>
      </c>
      <c r="B313" s="68" t="s">
        <v>226</v>
      </c>
      <c r="C313" s="68" t="s">
        <v>191</v>
      </c>
      <c r="D313" s="68">
        <v>13793</v>
      </c>
      <c r="E313" s="81">
        <v>19987.32304900181</v>
      </c>
      <c r="F313" s="9">
        <f>(INDEX('Resin Fractions'!$A$24:$I$41,MATCH('Disposed Waste by Resin'!$A313,'Resin Fractions'!$A$24:$A$41,0),MATCH('Disposed Waste by Resin'!F$1,'Resin Fractions'!$A$24:$I$24,0)))*$E313</f>
        <v>187.72308607591992</v>
      </c>
      <c r="G313" s="9">
        <f>(INDEX('Resin Fractions'!$A$24:$I$41,MATCH('Disposed Waste by Resin'!$A313,'Resin Fractions'!$A$24:$A$41,0),MATCH('Disposed Waste by Resin'!G$1,'Resin Fractions'!$A$24:$I$24,0)))*$E313</f>
        <v>351.37449813543498</v>
      </c>
      <c r="H313" s="9">
        <f>(INDEX('Resin Fractions'!$A$24:$I$41,MATCH('Disposed Waste by Resin'!$A313,'Resin Fractions'!$A$24:$A$41,0),MATCH('Disposed Waste by Resin'!H$1,'Resin Fractions'!$A$24:$I$24,0)))*$E313</f>
        <v>461.21887053756564</v>
      </c>
      <c r="I313" s="9">
        <f>(INDEX('Resin Fractions'!$A$24:$I$41,MATCH('Disposed Waste by Resin'!$A313,'Resin Fractions'!$A$24:$A$41,0),MATCH('Disposed Waste by Resin'!I$1,'Resin Fractions'!$A$24:$I$24,0)))*$E313</f>
        <v>803.9636641458801</v>
      </c>
      <c r="J313" s="9">
        <f>(INDEX('Resin Fractions'!$A$24:$I$41,MATCH('Disposed Waste by Resin'!$A313,'Resin Fractions'!$A$24:$A$41,0),MATCH('Disposed Waste by Resin'!J$1,'Resin Fractions'!$A$24:$I$24,0)))*$E313</f>
        <v>37.347781686730762</v>
      </c>
      <c r="K313" s="9">
        <f>(INDEX('Resin Fractions'!$A$24:$I$41,MATCH('Disposed Waste by Resin'!$A313,'Resin Fractions'!$A$24:$A$41,0),MATCH('Disposed Waste by Resin'!K$1,'Resin Fractions'!$A$24:$I$24,0)))*$E313</f>
        <v>109.30638278993406</v>
      </c>
      <c r="L313" s="9">
        <f>(INDEX('Resin Fractions'!$A$24:$I$41,MATCH('Disposed Waste by Resin'!$A313,'Resin Fractions'!$A$24:$A$41,0),MATCH('Disposed Waste by Resin'!L$1,'Resin Fractions'!$A$24:$I$24,0)))*$E313</f>
        <v>196.63004637410634</v>
      </c>
      <c r="M313" s="9">
        <f>(INDEX('Resin Fractions'!$A$24:$I$41,MATCH('Disposed Waste by Resin'!$A313,'Resin Fractions'!$A$24:$A$41,0),MATCH('Disposed Waste by Resin'!M$1,'Resin Fractions'!$A$24:$I$24,0)))*$E313</f>
        <v>2147.5643297455717</v>
      </c>
    </row>
    <row r="314" spans="1:13" x14ac:dyDescent="0.2">
      <c r="A314" s="37">
        <v>2015</v>
      </c>
      <c r="B314" s="68" t="s">
        <v>227</v>
      </c>
      <c r="C314" s="68" t="s">
        <v>193</v>
      </c>
      <c r="D314" s="68">
        <v>430277</v>
      </c>
      <c r="E314" s="81">
        <v>331244.14700544463</v>
      </c>
      <c r="F314" s="9">
        <f>(INDEX('Resin Fractions'!$A$24:$I$41,MATCH('Disposed Waste by Resin'!$A314,'Resin Fractions'!$A$24:$A$41,0),MATCH('Disposed Waste by Resin'!F$1,'Resin Fractions'!$A$24:$I$24,0)))*$E314</f>
        <v>3111.0806268552906</v>
      </c>
      <c r="G314" s="9">
        <f>(INDEX('Resin Fractions'!$A$24:$I$41,MATCH('Disposed Waste by Resin'!$A314,'Resin Fractions'!$A$24:$A$41,0),MATCH('Disposed Waste by Resin'!G$1,'Resin Fractions'!$A$24:$I$24,0)))*$E314</f>
        <v>5823.2283347294497</v>
      </c>
      <c r="H314" s="9">
        <f>(INDEX('Resin Fractions'!$A$24:$I$41,MATCH('Disposed Waste by Resin'!$A314,'Resin Fractions'!$A$24:$A$41,0),MATCH('Disposed Waste by Resin'!H$1,'Resin Fractions'!$A$24:$I$24,0)))*$E314</f>
        <v>7643.6474749258805</v>
      </c>
      <c r="I314" s="9">
        <f>(INDEX('Resin Fractions'!$A$24:$I$41,MATCH('Disposed Waste by Resin'!$A314,'Resin Fractions'!$A$24:$A$41,0),MATCH('Disposed Waste by Resin'!I$1,'Resin Fractions'!$A$24:$I$24,0)))*$E314</f>
        <v>13323.858202545716</v>
      </c>
      <c r="J314" s="9">
        <f>(INDEX('Resin Fractions'!$A$24:$I$41,MATCH('Disposed Waste by Resin'!$A314,'Resin Fractions'!$A$24:$A$41,0),MATCH('Disposed Waste by Resin'!J$1,'Resin Fractions'!$A$24:$I$24,0)))*$E314</f>
        <v>618.95402686176772</v>
      </c>
      <c r="K314" s="9">
        <f>(INDEX('Resin Fractions'!$A$24:$I$41,MATCH('Disposed Waste by Resin'!$A314,'Resin Fractions'!$A$24:$A$41,0),MATCH('Disposed Waste by Resin'!K$1,'Resin Fractions'!$A$24:$I$24,0)))*$E314</f>
        <v>1811.5031933358653</v>
      </c>
      <c r="L314" s="9">
        <f>(INDEX('Resin Fractions'!$A$24:$I$41,MATCH('Disposed Waste by Resin'!$A314,'Resin Fractions'!$A$24:$A$41,0),MATCH('Disposed Waste by Resin'!L$1,'Resin Fractions'!$A$24:$I$24,0)))*$E314</f>
        <v>3258.6931139878016</v>
      </c>
      <c r="M314" s="9">
        <f>(INDEX('Resin Fractions'!$A$24:$I$41,MATCH('Disposed Waste by Resin'!$A314,'Resin Fractions'!$A$24:$A$41,0),MATCH('Disposed Waste by Resin'!M$1,'Resin Fractions'!$A$24:$I$24,0)))*$E314</f>
        <v>35590.964973241767</v>
      </c>
    </row>
    <row r="315" spans="1:13" x14ac:dyDescent="0.2">
      <c r="A315" s="37">
        <v>2015</v>
      </c>
      <c r="B315" s="68" t="s">
        <v>228</v>
      </c>
      <c r="C315" s="68" t="s">
        <v>190</v>
      </c>
      <c r="D315" s="68">
        <v>140993</v>
      </c>
      <c r="E315" s="81">
        <v>112757.44101633391</v>
      </c>
      <c r="F315" s="9">
        <f>(INDEX('Resin Fractions'!$A$24:$I$41,MATCH('Disposed Waste by Resin'!$A315,'Resin Fractions'!$A$24:$A$41,0),MATCH('Disposed Waste by Resin'!F$1,'Resin Fractions'!$A$24:$I$24,0)))*$E315</f>
        <v>1059.0300038537089</v>
      </c>
      <c r="G315" s="9">
        <f>(INDEX('Resin Fractions'!$A$24:$I$41,MATCH('Disposed Waste by Resin'!$A315,'Resin Fractions'!$A$24:$A$41,0),MATCH('Disposed Waste by Resin'!G$1,'Resin Fractions'!$A$24:$I$24,0)))*$E315</f>
        <v>1982.2609136308981</v>
      </c>
      <c r="H315" s="9">
        <f>(INDEX('Resin Fractions'!$A$24:$I$41,MATCH('Disposed Waste by Resin'!$A315,'Resin Fractions'!$A$24:$A$41,0),MATCH('Disposed Waste by Resin'!H$1,'Resin Fractions'!$A$24:$I$24,0)))*$E315</f>
        <v>2601.9422142104686</v>
      </c>
      <c r="I315" s="9">
        <f>(INDEX('Resin Fractions'!$A$24:$I$41,MATCH('Disposed Waste by Resin'!$A315,'Resin Fractions'!$A$24:$A$41,0),MATCH('Disposed Waste by Resin'!I$1,'Resin Fractions'!$A$24:$I$24,0)))*$E315</f>
        <v>4535.5190996291058</v>
      </c>
      <c r="J315" s="9">
        <f>(INDEX('Resin Fractions'!$A$24:$I$41,MATCH('Disposed Waste by Resin'!$A315,'Resin Fractions'!$A$24:$A$41,0),MATCH('Disposed Waste by Resin'!J$1,'Resin Fractions'!$A$24:$I$24,0)))*$E315</f>
        <v>210.69556339825974</v>
      </c>
      <c r="K315" s="9">
        <f>(INDEX('Resin Fractions'!$A$24:$I$41,MATCH('Disposed Waste by Resin'!$A315,'Resin Fractions'!$A$24:$A$41,0),MATCH('Disposed Waste by Resin'!K$1,'Resin Fractions'!$A$24:$I$24,0)))*$E315</f>
        <v>616.64626022844698</v>
      </c>
      <c r="L315" s="9">
        <f>(INDEX('Resin Fractions'!$A$24:$I$41,MATCH('Disposed Waste by Resin'!$A315,'Resin Fractions'!$A$24:$A$41,0),MATCH('Disposed Waste by Resin'!L$1,'Resin Fractions'!$A$24:$I$24,0)))*$E315</f>
        <v>1109.2781560447418</v>
      </c>
      <c r="M315" s="9">
        <f>(INDEX('Resin Fractions'!$A$24:$I$41,MATCH('Disposed Waste by Resin'!$A315,'Resin Fractions'!$A$24:$A$41,0),MATCH('Disposed Waste by Resin'!M$1,'Resin Fractions'!$A$24:$I$24,0)))*$E315</f>
        <v>12115.372210995629</v>
      </c>
    </row>
    <row r="316" spans="1:13" x14ac:dyDescent="0.2">
      <c r="A316" s="37">
        <v>2015</v>
      </c>
      <c r="B316" s="68" t="s">
        <v>229</v>
      </c>
      <c r="C316" s="68" t="s">
        <v>191</v>
      </c>
      <c r="D316" s="68">
        <v>98156</v>
      </c>
      <c r="E316" s="81">
        <v>7090.0362976406532</v>
      </c>
      <c r="F316" s="9">
        <f>(INDEX('Resin Fractions'!$A$24:$I$41,MATCH('Disposed Waste by Resin'!$A316,'Resin Fractions'!$A$24:$A$41,0),MATCH('Disposed Waste by Resin'!F$1,'Resin Fractions'!$A$24:$I$24,0)))*$E316</f>
        <v>66.590382860193117</v>
      </c>
      <c r="G316" s="9">
        <f>(INDEX('Resin Fractions'!$A$24:$I$41,MATCH('Disposed Waste by Resin'!$A316,'Resin Fractions'!$A$24:$A$41,0),MATCH('Disposed Waste by Resin'!G$1,'Resin Fractions'!$A$24:$I$24,0)))*$E316</f>
        <v>124.64190125600228</v>
      </c>
      <c r="H316" s="9">
        <f>(INDEX('Resin Fractions'!$A$24:$I$41,MATCH('Disposed Waste by Resin'!$A316,'Resin Fractions'!$A$24:$A$41,0),MATCH('Disposed Waste by Resin'!H$1,'Resin Fractions'!$A$24:$I$24,0)))*$E316</f>
        <v>163.60662832392035</v>
      </c>
      <c r="I316" s="9">
        <f>(INDEX('Resin Fractions'!$A$24:$I$41,MATCH('Disposed Waste by Resin'!$A316,'Resin Fractions'!$A$24:$A$41,0),MATCH('Disposed Waste by Resin'!I$1,'Resin Fractions'!$A$24:$I$24,0)))*$E316</f>
        <v>285.18734333776331</v>
      </c>
      <c r="J316" s="9">
        <f>(INDEX('Resin Fractions'!$A$24:$I$41,MATCH('Disposed Waste by Resin'!$A316,'Resin Fractions'!$A$24:$A$41,0),MATCH('Disposed Waste by Resin'!J$1,'Resin Fractions'!$A$24:$I$24,0)))*$E316</f>
        <v>13.248253762952224</v>
      </c>
      <c r="K316" s="9">
        <f>(INDEX('Resin Fractions'!$A$24:$I$41,MATCH('Disposed Waste by Resin'!$A316,'Resin Fractions'!$A$24:$A$41,0),MATCH('Disposed Waste by Resin'!K$1,'Resin Fractions'!$A$24:$I$24,0)))*$E316</f>
        <v>38.773887811011285</v>
      </c>
      <c r="L316" s="9">
        <f>(INDEX('Resin Fractions'!$A$24:$I$41,MATCH('Disposed Waste by Resin'!$A316,'Resin Fractions'!$A$24:$A$41,0),MATCH('Disposed Waste by Resin'!L$1,'Resin Fractions'!$A$24:$I$24,0)))*$E316</f>
        <v>69.749919115296549</v>
      </c>
      <c r="M316" s="9">
        <f>(INDEX('Resin Fractions'!$A$24:$I$41,MATCH('Disposed Waste by Resin'!$A316,'Resin Fractions'!$A$24:$A$41,0),MATCH('Disposed Waste by Resin'!M$1,'Resin Fractions'!$A$24:$I$24,0)))*$E316</f>
        <v>761.79831646713899</v>
      </c>
    </row>
    <row r="317" spans="1:13" x14ac:dyDescent="0.2">
      <c r="A317" s="37">
        <v>2015</v>
      </c>
      <c r="B317" s="68" t="s">
        <v>230</v>
      </c>
      <c r="C317" s="68" t="s">
        <v>194</v>
      </c>
      <c r="D317" s="68">
        <v>3144663</v>
      </c>
      <c r="E317" s="81">
        <v>2734563.7931034481</v>
      </c>
      <c r="F317" s="9">
        <f>(INDEX('Resin Fractions'!$A$24:$I$41,MATCH('Disposed Waste by Resin'!$A317,'Resin Fractions'!$A$24:$A$41,0),MATCH('Disposed Waste by Resin'!F$1,'Resin Fractions'!$A$24:$I$24,0)))*$E317</f>
        <v>25683.317023211344</v>
      </c>
      <c r="G317" s="9">
        <f>(INDEX('Resin Fractions'!$A$24:$I$41,MATCH('Disposed Waste by Resin'!$A317,'Resin Fractions'!$A$24:$A$41,0),MATCH('Disposed Waste by Resin'!G$1,'Resin Fractions'!$A$24:$I$24,0)))*$E317</f>
        <v>48073.270145550676</v>
      </c>
      <c r="H317" s="9">
        <f>(INDEX('Resin Fractions'!$A$24:$I$41,MATCH('Disposed Waste by Resin'!$A317,'Resin Fractions'!$A$24:$A$41,0),MATCH('Disposed Waste by Resin'!H$1,'Resin Fractions'!$A$24:$I$24,0)))*$E317</f>
        <v>63101.618009375248</v>
      </c>
      <c r="I317" s="9">
        <f>(INDEX('Resin Fractions'!$A$24:$I$41,MATCH('Disposed Waste by Resin'!$A317,'Resin Fractions'!$A$24:$A$41,0),MATCH('Disposed Waste by Resin'!I$1,'Resin Fractions'!$A$24:$I$24,0)))*$E317</f>
        <v>109994.21591146493</v>
      </c>
      <c r="J317" s="9">
        <f>(INDEX('Resin Fractions'!$A$24:$I$41,MATCH('Disposed Waste by Resin'!$A317,'Resin Fractions'!$A$24:$A$41,0),MATCH('Disposed Waste by Resin'!J$1,'Resin Fractions'!$A$24:$I$24,0)))*$E317</f>
        <v>5109.7333696403357</v>
      </c>
      <c r="K317" s="9">
        <f>(INDEX('Resin Fractions'!$A$24:$I$41,MATCH('Disposed Waste by Resin'!$A317,'Resin Fractions'!$A$24:$A$41,0),MATCH('Disposed Waste by Resin'!K$1,'Resin Fractions'!$A$24:$I$24,0)))*$E317</f>
        <v>14954.742863746691</v>
      </c>
      <c r="L317" s="9">
        <f>(INDEX('Resin Fractions'!$A$24:$I$41,MATCH('Disposed Waste by Resin'!$A317,'Resin Fractions'!$A$24:$A$41,0),MATCH('Disposed Waste by Resin'!L$1,'Resin Fractions'!$A$24:$I$24,0)))*$E317</f>
        <v>26901.921989885301</v>
      </c>
      <c r="M317" s="9">
        <f>(INDEX('Resin Fractions'!$A$24:$I$41,MATCH('Disposed Waste by Resin'!$A317,'Resin Fractions'!$A$24:$A$41,0),MATCH('Disposed Waste by Resin'!M$1,'Resin Fractions'!$A$24:$I$24,0)))*$E317</f>
        <v>293818.81931287452</v>
      </c>
    </row>
    <row r="318" spans="1:13" x14ac:dyDescent="0.2">
      <c r="A318" s="37">
        <v>2015</v>
      </c>
      <c r="B318" s="68" t="s">
        <v>231</v>
      </c>
      <c r="C318" s="68" t="s">
        <v>192</v>
      </c>
      <c r="D318" s="68">
        <v>371234</v>
      </c>
      <c r="E318" s="81">
        <v>222299.1288566243</v>
      </c>
      <c r="F318" s="9">
        <f>(INDEX('Resin Fractions'!$A$24:$I$41,MATCH('Disposed Waste by Resin'!$A318,'Resin Fractions'!$A$24:$A$41,0),MATCH('Disposed Waste by Resin'!F$1,'Resin Fractions'!$A$24:$I$24,0)))*$E318</f>
        <v>2087.8573082871235</v>
      </c>
      <c r="G318" s="9">
        <f>(INDEX('Resin Fractions'!$A$24:$I$41,MATCH('Disposed Waste by Resin'!$A318,'Resin Fractions'!$A$24:$A$41,0),MATCH('Disposed Waste by Resin'!G$1,'Resin Fractions'!$A$24:$I$24,0)))*$E318</f>
        <v>3907.9893113471076</v>
      </c>
      <c r="H318" s="9">
        <f>(INDEX('Resin Fractions'!$A$24:$I$41,MATCH('Disposed Waste by Resin'!$A318,'Resin Fractions'!$A$24:$A$41,0),MATCH('Disposed Waste by Resin'!H$1,'Resin Fractions'!$A$24:$I$24,0)))*$E318</f>
        <v>5129.6790911606058</v>
      </c>
      <c r="I318" s="9">
        <f>(INDEX('Resin Fractions'!$A$24:$I$41,MATCH('Disposed Waste by Resin'!$A318,'Resin Fractions'!$A$24:$A$41,0),MATCH('Disposed Waste by Resin'!I$1,'Resin Fractions'!$A$24:$I$24,0)))*$E318</f>
        <v>8941.6887761232392</v>
      </c>
      <c r="J318" s="9">
        <f>(INDEX('Resin Fractions'!$A$24:$I$41,MATCH('Disposed Waste by Resin'!$A318,'Resin Fractions'!$A$24:$A$41,0),MATCH('Disposed Waste by Resin'!J$1,'Resin Fractions'!$A$24:$I$24,0)))*$E318</f>
        <v>415.38225570943905</v>
      </c>
      <c r="K318" s="9">
        <f>(INDEX('Resin Fractions'!$A$24:$I$41,MATCH('Disposed Waste by Resin'!$A318,'Resin Fractions'!$A$24:$A$41,0),MATCH('Disposed Waste by Resin'!K$1,'Resin Fractions'!$A$24:$I$24,0)))*$E318</f>
        <v>1215.7062560653694</v>
      </c>
      <c r="L318" s="9">
        <f>(INDEX('Resin Fractions'!$A$24:$I$41,MATCH('Disposed Waste by Resin'!$A318,'Resin Fractions'!$A$24:$A$41,0),MATCH('Disposed Waste by Resin'!L$1,'Resin Fractions'!$A$24:$I$24,0)))*$E318</f>
        <v>2186.9205750484148</v>
      </c>
      <c r="M318" s="9">
        <f>(INDEX('Resin Fractions'!$A$24:$I$41,MATCH('Disposed Waste by Resin'!$A318,'Resin Fractions'!$A$24:$A$41,0),MATCH('Disposed Waste by Resin'!M$1,'Resin Fractions'!$A$24:$I$24,0)))*$E318</f>
        <v>23885.223573741299</v>
      </c>
    </row>
    <row r="319" spans="1:13" x14ac:dyDescent="0.2">
      <c r="A319" s="37">
        <v>2015</v>
      </c>
      <c r="B319" s="68" t="s">
        <v>232</v>
      </c>
      <c r="C319" s="68" t="s">
        <v>191</v>
      </c>
      <c r="D319" s="68">
        <v>18292</v>
      </c>
      <c r="E319" s="81">
        <v>671.86025408348451</v>
      </c>
      <c r="F319" s="9">
        <f>(INDEX('Resin Fractions'!$A$24:$I$41,MATCH('Disposed Waste by Resin'!$A319,'Resin Fractions'!$A$24:$A$41,0),MATCH('Disposed Waste by Resin'!F$1,'Resin Fractions'!$A$24:$I$24,0)))*$E319</f>
        <v>6.3101837098991682</v>
      </c>
      <c r="G319" s="9">
        <f>(INDEX('Resin Fractions'!$A$24:$I$41,MATCH('Disposed Waste by Resin'!$A319,'Resin Fractions'!$A$24:$A$41,0),MATCH('Disposed Waste by Resin'!G$1,'Resin Fractions'!$A$24:$I$24,0)))*$E319</f>
        <v>11.811214489151915</v>
      </c>
      <c r="H319" s="9">
        <f>(INDEX('Resin Fractions'!$A$24:$I$41,MATCH('Disposed Waste by Resin'!$A319,'Resin Fractions'!$A$24:$A$41,0),MATCH('Disposed Waste by Resin'!H$1,'Resin Fractions'!$A$24:$I$24,0)))*$E319</f>
        <v>15.503558269797519</v>
      </c>
      <c r="I319" s="9">
        <f>(INDEX('Resin Fractions'!$A$24:$I$41,MATCH('Disposed Waste by Resin'!$A319,'Resin Fractions'!$A$24:$A$41,0),MATCH('Disposed Waste by Resin'!I$1,'Resin Fractions'!$A$24:$I$24,0)))*$E319</f>
        <v>27.024691117598962</v>
      </c>
      <c r="J319" s="9">
        <f>(INDEX('Resin Fractions'!$A$24:$I$41,MATCH('Disposed Waste by Resin'!$A319,'Resin Fractions'!$A$24:$A$41,0),MATCH('Disposed Waste by Resin'!J$1,'Resin Fractions'!$A$24:$I$24,0)))*$E319</f>
        <v>1.2554202497244664</v>
      </c>
      <c r="K319" s="9">
        <f>(INDEX('Resin Fractions'!$A$24:$I$41,MATCH('Disposed Waste by Resin'!$A319,'Resin Fractions'!$A$24:$A$41,0),MATCH('Disposed Waste by Resin'!K$1,'Resin Fractions'!$A$24:$I$24,0)))*$E319</f>
        <v>3.674259626171366</v>
      </c>
      <c r="L319" s="9">
        <f>(INDEX('Resin Fractions'!$A$24:$I$41,MATCH('Disposed Waste by Resin'!$A319,'Resin Fractions'!$A$24:$A$41,0),MATCH('Disposed Waste by Resin'!L$1,'Resin Fractions'!$A$24:$I$24,0)))*$E319</f>
        <v>6.6095851151989082</v>
      </c>
      <c r="M319" s="9">
        <f>(INDEX('Resin Fractions'!$A$24:$I$41,MATCH('Disposed Waste by Resin'!$A319,'Resin Fractions'!$A$24:$A$41,0),MATCH('Disposed Waste by Resin'!M$1,'Resin Fractions'!$A$24:$I$24,0)))*$E319</f>
        <v>72.188912577542297</v>
      </c>
    </row>
    <row r="320" spans="1:13" x14ac:dyDescent="0.2">
      <c r="A320" s="37">
        <v>2015</v>
      </c>
      <c r="B320" s="68" t="s">
        <v>233</v>
      </c>
      <c r="C320" s="68" t="s">
        <v>194</v>
      </c>
      <c r="D320" s="68">
        <v>2315547</v>
      </c>
      <c r="E320" s="81">
        <v>1848605.090744101</v>
      </c>
      <c r="F320" s="9">
        <f>(INDEX('Resin Fractions'!$A$24:$I$41,MATCH('Disposed Waste by Resin'!$A320,'Resin Fractions'!$A$24:$A$41,0),MATCH('Disposed Waste by Resin'!F$1,'Resin Fractions'!$A$24:$I$24,0)))*$E320</f>
        <v>17362.297678351155</v>
      </c>
      <c r="G320" s="9">
        <f>(INDEX('Resin Fractions'!$A$24:$I$41,MATCH('Disposed Waste by Resin'!$A320,'Resin Fractions'!$A$24:$A$41,0),MATCH('Disposed Waste by Resin'!G$1,'Resin Fractions'!$A$24:$I$24,0)))*$E320</f>
        <v>32498.233226047654</v>
      </c>
      <c r="H320" s="9">
        <f>(INDEX('Resin Fractions'!$A$24:$I$41,MATCH('Disposed Waste by Resin'!$A320,'Resin Fractions'!$A$24:$A$41,0),MATCH('Disposed Waste by Resin'!H$1,'Resin Fractions'!$A$24:$I$24,0)))*$E320</f>
        <v>42657.616026552823</v>
      </c>
      <c r="I320" s="9">
        <f>(INDEX('Resin Fractions'!$A$24:$I$41,MATCH('Disposed Waste by Resin'!$A320,'Resin Fractions'!$A$24:$A$41,0),MATCH('Disposed Waste by Resin'!I$1,'Resin Fractions'!$A$24:$I$24,0)))*$E320</f>
        <v>74357.697560083092</v>
      </c>
      <c r="J320" s="9">
        <f>(INDEX('Resin Fractions'!$A$24:$I$41,MATCH('Disposed Waste by Resin'!$A320,'Resin Fractions'!$A$24:$A$41,0),MATCH('Disposed Waste by Resin'!J$1,'Resin Fractions'!$A$24:$I$24,0)))*$E320</f>
        <v>3454.2544384170442</v>
      </c>
      <c r="K320" s="9">
        <f>(INDEX('Resin Fractions'!$A$24:$I$41,MATCH('Disposed Waste by Resin'!$A320,'Resin Fractions'!$A$24:$A$41,0),MATCH('Disposed Waste by Resin'!K$1,'Resin Fractions'!$A$24:$I$24,0)))*$E320</f>
        <v>10109.624744689701</v>
      </c>
      <c r="L320" s="9">
        <f>(INDEX('Resin Fractions'!$A$24:$I$41,MATCH('Disposed Waste by Resin'!$A320,'Resin Fractions'!$A$24:$A$41,0),MATCH('Disposed Waste by Resin'!L$1,'Resin Fractions'!$A$24:$I$24,0)))*$E320</f>
        <v>18186.092446160506</v>
      </c>
      <c r="M320" s="9">
        <f>(INDEX('Resin Fractions'!$A$24:$I$41,MATCH('Disposed Waste by Resin'!$A320,'Resin Fractions'!$A$24:$A$41,0),MATCH('Disposed Waste by Resin'!M$1,'Resin Fractions'!$A$24:$I$24,0)))*$E320</f>
        <v>198625.81612030196</v>
      </c>
    </row>
    <row r="321" spans="1:13" x14ac:dyDescent="0.2">
      <c r="A321" s="37">
        <v>2015</v>
      </c>
      <c r="B321" s="68" t="s">
        <v>234</v>
      </c>
      <c r="C321" s="68" t="s">
        <v>192</v>
      </c>
      <c r="D321" s="68">
        <v>1481641</v>
      </c>
      <c r="E321" s="81">
        <v>1017319.355716878</v>
      </c>
      <c r="F321" s="9">
        <f>(INDEX('Resin Fractions'!$A$24:$I$41,MATCH('Disposed Waste by Resin'!$A321,'Resin Fractions'!$A$24:$A$41,0),MATCH('Disposed Waste by Resin'!F$1,'Resin Fractions'!$A$24:$I$24,0)))*$E321</f>
        <v>9554.7727182743638</v>
      </c>
      <c r="G321" s="9">
        <f>(INDEX('Resin Fractions'!$A$24:$I$41,MATCH('Disposed Waste by Resin'!$A321,'Resin Fractions'!$A$24:$A$41,0),MATCH('Disposed Waste by Resin'!G$1,'Resin Fractions'!$A$24:$I$24,0)))*$E321</f>
        <v>17884.339847918454</v>
      </c>
      <c r="H321" s="9">
        <f>(INDEX('Resin Fractions'!$A$24:$I$41,MATCH('Disposed Waste by Resin'!$A321,'Resin Fractions'!$A$24:$A$41,0),MATCH('Disposed Waste by Resin'!H$1,'Resin Fractions'!$A$24:$I$24,0)))*$E321</f>
        <v>23475.223924155023</v>
      </c>
      <c r="I321" s="9">
        <f>(INDEX('Resin Fractions'!$A$24:$I$41,MATCH('Disposed Waste by Resin'!$A321,'Resin Fractions'!$A$24:$A$41,0),MATCH('Disposed Waste by Resin'!I$1,'Resin Fractions'!$A$24:$I$24,0)))*$E321</f>
        <v>40920.327090501167</v>
      </c>
      <c r="J321" s="9">
        <f>(INDEX('Resin Fractions'!$A$24:$I$41,MATCH('Disposed Waste by Resin'!$A321,'Resin Fractions'!$A$24:$A$41,0),MATCH('Disposed Waste by Resin'!J$1,'Resin Fractions'!$A$24:$I$24,0)))*$E321</f>
        <v>1900.9359637531372</v>
      </c>
      <c r="K321" s="9">
        <f>(INDEX('Resin Fractions'!$A$24:$I$41,MATCH('Disposed Waste by Resin'!$A321,'Resin Fractions'!$A$24:$A$41,0),MATCH('Disposed Waste by Resin'!K$1,'Resin Fractions'!$A$24:$I$24,0)))*$E321</f>
        <v>5563.5013574842678</v>
      </c>
      <c r="L321" s="9">
        <f>(INDEX('Resin Fractions'!$A$24:$I$41,MATCH('Disposed Waste by Resin'!$A321,'Resin Fractions'!$A$24:$A$41,0),MATCH('Disposed Waste by Resin'!L$1,'Resin Fractions'!$A$24:$I$24,0)))*$E321</f>
        <v>10008.121227713667</v>
      </c>
      <c r="M321" s="9">
        <f>(INDEX('Resin Fractions'!$A$24:$I$41,MATCH('Disposed Waste by Resin'!$A321,'Resin Fractions'!$A$24:$A$41,0),MATCH('Disposed Waste by Resin'!M$1,'Resin Fractions'!$A$24:$I$24,0)))*$E321</f>
        <v>109307.22212980008</v>
      </c>
    </row>
    <row r="322" spans="1:13" x14ac:dyDescent="0.2">
      <c r="A322" s="37">
        <v>2015</v>
      </c>
      <c r="B322" s="68" t="s">
        <v>235</v>
      </c>
      <c r="C322" s="68" t="s">
        <v>193</v>
      </c>
      <c r="D322" s="68">
        <v>58135</v>
      </c>
      <c r="E322" s="81">
        <v>65743.085299455532</v>
      </c>
      <c r="F322" s="9">
        <f>(INDEX('Resin Fractions'!$A$24:$I$41,MATCH('Disposed Waste by Resin'!$A322,'Resin Fractions'!$A$24:$A$41,0),MATCH('Disposed Waste by Resin'!F$1,'Resin Fractions'!$A$24:$I$24,0)))*$E322</f>
        <v>617.46612241715809</v>
      </c>
      <c r="G322" s="9">
        <f>(INDEX('Resin Fractions'!$A$24:$I$41,MATCH('Disposed Waste by Resin'!$A322,'Resin Fractions'!$A$24:$A$41,0),MATCH('Disposed Waste by Resin'!G$1,'Resin Fractions'!$A$24:$I$24,0)))*$E322</f>
        <v>1155.7547524667114</v>
      </c>
      <c r="H322" s="9">
        <f>(INDEX('Resin Fractions'!$A$24:$I$41,MATCH('Disposed Waste by Resin'!$A322,'Resin Fractions'!$A$24:$A$41,0),MATCH('Disposed Waste by Resin'!H$1,'Resin Fractions'!$A$24:$I$24,0)))*$E322</f>
        <v>1517.0591616061376</v>
      </c>
      <c r="I322" s="9">
        <f>(INDEX('Resin Fractions'!$A$24:$I$41,MATCH('Disposed Waste by Resin'!$A322,'Resin Fractions'!$A$24:$A$41,0),MATCH('Disposed Waste by Resin'!I$1,'Resin Fractions'!$A$24:$I$24,0)))*$E322</f>
        <v>2644.4287521657411</v>
      </c>
      <c r="J322" s="9">
        <f>(INDEX('Resin Fractions'!$A$24:$I$41,MATCH('Disposed Waste by Resin'!$A322,'Resin Fractions'!$A$24:$A$41,0),MATCH('Disposed Waste by Resin'!J$1,'Resin Fractions'!$A$24:$I$24,0)))*$E322</f>
        <v>122.8457853588756</v>
      </c>
      <c r="K322" s="9">
        <f>(INDEX('Resin Fractions'!$A$24:$I$41,MATCH('Disposed Waste by Resin'!$A322,'Resin Fractions'!$A$24:$A$41,0),MATCH('Disposed Waste by Resin'!K$1,'Resin Fractions'!$A$24:$I$24,0)))*$E322</f>
        <v>359.53483264946067</v>
      </c>
      <c r="L322" s="9">
        <f>(INDEX('Resin Fractions'!$A$24:$I$41,MATCH('Disposed Waste by Resin'!$A322,'Resin Fractions'!$A$24:$A$41,0),MATCH('Disposed Waste by Resin'!L$1,'Resin Fractions'!$A$24:$I$24,0)))*$E322</f>
        <v>646.76324485856355</v>
      </c>
      <c r="M322" s="9">
        <f>(INDEX('Resin Fractions'!$A$24:$I$41,MATCH('Disposed Waste by Resin'!$A322,'Resin Fractions'!$A$24:$A$41,0),MATCH('Disposed Waste by Resin'!M$1,'Resin Fractions'!$A$24:$I$24,0)))*$E322</f>
        <v>7063.8526515226476</v>
      </c>
    </row>
    <row r="323" spans="1:13" x14ac:dyDescent="0.2">
      <c r="A323" s="37">
        <v>2015</v>
      </c>
      <c r="B323" s="68" t="s">
        <v>236</v>
      </c>
      <c r="C323" s="68" t="s">
        <v>194</v>
      </c>
      <c r="D323" s="68">
        <v>2112187</v>
      </c>
      <c r="E323" s="81">
        <v>1516182.2867513611</v>
      </c>
      <c r="F323" s="9">
        <f>(INDEX('Resin Fractions'!$A$24:$I$41,MATCH('Disposed Waste by Resin'!$A323,'Resin Fractions'!$A$24:$A$41,0),MATCH('Disposed Waste by Resin'!F$1,'Resin Fractions'!$A$24:$I$24,0)))*$E323</f>
        <v>14240.146978403154</v>
      </c>
      <c r="G323" s="9">
        <f>(INDEX('Resin Fractions'!$A$24:$I$41,MATCH('Disposed Waste by Resin'!$A323,'Resin Fractions'!$A$24:$A$41,0),MATCH('Disposed Waste by Resin'!G$1,'Resin Fractions'!$A$24:$I$24,0)))*$E323</f>
        <v>26654.28425722582</v>
      </c>
      <c r="H323" s="9">
        <f>(INDEX('Resin Fractions'!$A$24:$I$41,MATCH('Disposed Waste by Resin'!$A323,'Resin Fractions'!$A$24:$A$41,0),MATCH('Disposed Waste by Resin'!H$1,'Resin Fractions'!$A$24:$I$24,0)))*$E323</f>
        <v>34986.770369904523</v>
      </c>
      <c r="I323" s="9">
        <f>(INDEX('Resin Fractions'!$A$24:$I$41,MATCH('Disposed Waste by Resin'!$A323,'Resin Fractions'!$A$24:$A$41,0),MATCH('Disposed Waste by Resin'!I$1,'Resin Fractions'!$A$24:$I$24,0)))*$E323</f>
        <v>60986.429437361789</v>
      </c>
      <c r="J323" s="9">
        <f>(INDEX('Resin Fractions'!$A$24:$I$41,MATCH('Disposed Waste by Resin'!$A323,'Resin Fractions'!$A$24:$A$41,0),MATCH('Disposed Waste by Resin'!J$1,'Resin Fractions'!$A$24:$I$24,0)))*$E323</f>
        <v>2833.0980043726277</v>
      </c>
      <c r="K323" s="9">
        <f>(INDEX('Resin Fractions'!$A$24:$I$41,MATCH('Disposed Waste by Resin'!$A323,'Resin Fractions'!$A$24:$A$41,0),MATCH('Disposed Waste by Resin'!K$1,'Resin Fractions'!$A$24:$I$24,0)))*$E323</f>
        <v>8291.6757290936221</v>
      </c>
      <c r="L323" s="9">
        <f>(INDEX('Resin Fractions'!$A$24:$I$41,MATCH('Disposed Waste by Resin'!$A323,'Resin Fractions'!$A$24:$A$41,0),MATCH('Disposed Waste by Resin'!L$1,'Resin Fractions'!$A$24:$I$24,0)))*$E323</f>
        <v>14915.804013604889</v>
      </c>
      <c r="M323" s="9">
        <f>(INDEX('Resin Fractions'!$A$24:$I$41,MATCH('Disposed Waste by Resin'!$A323,'Resin Fractions'!$A$24:$A$41,0),MATCH('Disposed Waste by Resin'!M$1,'Resin Fractions'!$A$24:$I$24,0)))*$E323</f>
        <v>162908.20878996642</v>
      </c>
    </row>
    <row r="324" spans="1:13" x14ac:dyDescent="0.2">
      <c r="A324" s="37">
        <v>2015</v>
      </c>
      <c r="B324" s="68" t="s">
        <v>237</v>
      </c>
      <c r="C324" s="68" t="s">
        <v>194</v>
      </c>
      <c r="D324" s="68">
        <v>3264706</v>
      </c>
      <c r="E324" s="81">
        <v>2991263.6297640651</v>
      </c>
      <c r="F324" s="9">
        <f>(INDEX('Resin Fractions'!$A$24:$I$41,MATCH('Disposed Waste by Resin'!$A324,'Resin Fractions'!$A$24:$A$41,0),MATCH('Disposed Waste by Resin'!F$1,'Resin Fractions'!$A$24:$I$24,0)))*$E324</f>
        <v>28094.269476172383</v>
      </c>
      <c r="G324" s="9">
        <f>(INDEX('Resin Fractions'!$A$24:$I$41,MATCH('Disposed Waste by Resin'!$A324,'Resin Fractions'!$A$24:$A$41,0),MATCH('Disposed Waste by Resin'!G$1,'Resin Fractions'!$A$24:$I$24,0)))*$E324</f>
        <v>52586.019354483731</v>
      </c>
      <c r="H324" s="9">
        <f>(INDEX('Resin Fractions'!$A$24:$I$41,MATCH('Disposed Waste by Resin'!$A324,'Resin Fractions'!$A$24:$A$41,0),MATCH('Disposed Waste by Resin'!H$1,'Resin Fractions'!$A$24:$I$24,0)))*$E324</f>
        <v>69025.113038775904</v>
      </c>
      <c r="I324" s="9">
        <f>(INDEX('Resin Fractions'!$A$24:$I$41,MATCH('Disposed Waste by Resin'!$A324,'Resin Fractions'!$A$24:$A$41,0),MATCH('Disposed Waste by Resin'!I$1,'Resin Fractions'!$A$24:$I$24,0)))*$E324</f>
        <v>120319.6277118023</v>
      </c>
      <c r="J324" s="9">
        <f>(INDEX('Resin Fractions'!$A$24:$I$41,MATCH('Disposed Waste by Resin'!$A324,'Resin Fractions'!$A$24:$A$41,0),MATCH('Disposed Waste by Resin'!J$1,'Resin Fractions'!$A$24:$I$24,0)))*$E324</f>
        <v>5589.3958754754512</v>
      </c>
      <c r="K324" s="9">
        <f>(INDEX('Resin Fractions'!$A$24:$I$41,MATCH('Disposed Waste by Resin'!$A324,'Resin Fractions'!$A$24:$A$41,0),MATCH('Disposed Waste by Resin'!K$1,'Resin Fractions'!$A$24:$I$24,0)))*$E324</f>
        <v>16358.579212383696</v>
      </c>
      <c r="L324" s="9">
        <f>(INDEX('Resin Fractions'!$A$24:$I$41,MATCH('Disposed Waste by Resin'!$A324,'Resin Fractions'!$A$24:$A$41,0),MATCH('Disposed Waste by Resin'!L$1,'Resin Fractions'!$A$24:$I$24,0)))*$E324</f>
        <v>29427.267713424975</v>
      </c>
      <c r="M324" s="9">
        <f>(INDEX('Resin Fractions'!$A$24:$I$41,MATCH('Disposed Waste by Resin'!$A324,'Resin Fractions'!$A$24:$A$41,0),MATCH('Disposed Waste by Resin'!M$1,'Resin Fractions'!$A$24:$I$24,0)))*$E324</f>
        <v>321400.27238251839</v>
      </c>
    </row>
    <row r="325" spans="1:13" x14ac:dyDescent="0.2">
      <c r="A325" s="37">
        <v>2015</v>
      </c>
      <c r="B325" s="68" t="s">
        <v>238</v>
      </c>
      <c r="C325" s="68" t="s">
        <v>190</v>
      </c>
      <c r="D325" s="68">
        <v>863450</v>
      </c>
      <c r="E325" s="81">
        <v>535480.94373865693</v>
      </c>
      <c r="F325" s="9">
        <f>(INDEX('Resin Fractions'!$A$24:$I$41,MATCH('Disposed Waste by Resin'!$A325,'Resin Fractions'!$A$24:$A$41,0),MATCH('Disposed Waste by Resin'!F$1,'Resin Fractions'!$A$24:$I$24,0)))*$E325</f>
        <v>5029.2945707147574</v>
      </c>
      <c r="G325" s="9">
        <f>(INDEX('Resin Fractions'!$A$24:$I$41,MATCH('Disposed Waste by Resin'!$A325,'Resin Fractions'!$A$24:$A$41,0),MATCH('Disposed Waste by Resin'!G$1,'Resin Fractions'!$A$24:$I$24,0)))*$E325</f>
        <v>9413.684234050359</v>
      </c>
      <c r="H325" s="9">
        <f>(INDEX('Resin Fractions'!$A$24:$I$41,MATCH('Disposed Waste by Resin'!$A325,'Resin Fractions'!$A$24:$A$41,0),MATCH('Disposed Waste by Resin'!H$1,'Resin Fractions'!$A$24:$I$24,0)))*$E325</f>
        <v>12356.527958248378</v>
      </c>
      <c r="I325" s="9">
        <f>(INDEX('Resin Fractions'!$A$24:$I$41,MATCH('Disposed Waste by Resin'!$A325,'Resin Fractions'!$A$24:$A$41,0),MATCH('Disposed Waste by Resin'!I$1,'Resin Fractions'!$A$24:$I$24,0)))*$E325</f>
        <v>21539.013531375553</v>
      </c>
      <c r="J325" s="9">
        <f>(INDEX('Resin Fractions'!$A$24:$I$41,MATCH('Disposed Waste by Resin'!$A325,'Resin Fractions'!$A$24:$A$41,0),MATCH('Disposed Waste by Resin'!J$1,'Resin Fractions'!$A$24:$I$24,0)))*$E325</f>
        <v>1000.5854878677558</v>
      </c>
      <c r="K325" s="9">
        <f>(INDEX('Resin Fractions'!$A$24:$I$41,MATCH('Disposed Waste by Resin'!$A325,'Resin Fractions'!$A$24:$A$41,0),MATCH('Disposed Waste by Resin'!K$1,'Resin Fractions'!$A$24:$I$24,0)))*$E325</f>
        <v>2928.4304291032067</v>
      </c>
      <c r="L325" s="9">
        <f>(INDEX('Resin Fractions'!$A$24:$I$41,MATCH('Disposed Waste by Resin'!$A325,'Resin Fractions'!$A$24:$A$41,0),MATCH('Disposed Waste by Resin'!L$1,'Resin Fractions'!$A$24:$I$24,0)))*$E325</f>
        <v>5267.9211989341775</v>
      </c>
      <c r="M325" s="9">
        <f>(INDEX('Resin Fractions'!$A$24:$I$41,MATCH('Disposed Waste by Resin'!$A325,'Resin Fractions'!$A$24:$A$41,0),MATCH('Disposed Waste by Resin'!M$1,'Resin Fractions'!$A$24:$I$24,0)))*$E325</f>
        <v>57535.457410294184</v>
      </c>
    </row>
    <row r="326" spans="1:13" x14ac:dyDescent="0.2">
      <c r="A326" s="37">
        <v>2015</v>
      </c>
      <c r="B326" s="68" t="s">
        <v>239</v>
      </c>
      <c r="C326" s="68" t="s">
        <v>192</v>
      </c>
      <c r="D326" s="68">
        <v>722580</v>
      </c>
      <c r="E326" s="81">
        <v>620959.88203266787</v>
      </c>
      <c r="F326" s="9">
        <f>(INDEX('Resin Fractions'!$A$24:$I$41,MATCH('Disposed Waste by Resin'!$A326,'Resin Fractions'!$A$24:$A$41,0),MATCH('Disposed Waste by Resin'!F$1,'Resin Fractions'!$A$24:$I$24,0)))*$E326</f>
        <v>5832.1219454314642</v>
      </c>
      <c r="G326" s="9">
        <f>(INDEX('Resin Fractions'!$A$24:$I$41,MATCH('Disposed Waste by Resin'!$A326,'Resin Fractions'!$A$24:$A$41,0),MATCH('Disposed Waste by Resin'!G$1,'Resin Fractions'!$A$24:$I$24,0)))*$E326</f>
        <v>10916.39267432385</v>
      </c>
      <c r="H326" s="9">
        <f>(INDEX('Resin Fractions'!$A$24:$I$41,MATCH('Disposed Waste by Resin'!$A326,'Resin Fractions'!$A$24:$A$41,0),MATCH('Disposed Waste by Resin'!H$1,'Resin Fractions'!$A$24:$I$24,0)))*$E326</f>
        <v>14329.003175567834</v>
      </c>
      <c r="I326" s="9">
        <f>(INDEX('Resin Fractions'!$A$24:$I$41,MATCH('Disposed Waste by Resin'!$A326,'Resin Fractions'!$A$24:$A$41,0),MATCH('Disposed Waste by Resin'!I$1,'Resin Fractions'!$A$24:$I$24,0)))*$E326</f>
        <v>24977.290896967275</v>
      </c>
      <c r="J326" s="9">
        <f>(INDEX('Resin Fractions'!$A$24:$I$41,MATCH('Disposed Waste by Resin'!$A326,'Resin Fractions'!$A$24:$A$41,0),MATCH('Disposed Waste by Resin'!J$1,'Resin Fractions'!$A$24:$I$24,0)))*$E326</f>
        <v>1160.3091646398527</v>
      </c>
      <c r="K326" s="9">
        <f>(INDEX('Resin Fractions'!$A$24:$I$41,MATCH('Disposed Waste by Resin'!$A326,'Resin Fractions'!$A$24:$A$41,0),MATCH('Disposed Waste by Resin'!K$1,'Resin Fractions'!$A$24:$I$24,0)))*$E326</f>
        <v>3395.8964087511881</v>
      </c>
      <c r="L326" s="9">
        <f>(INDEX('Resin Fractions'!$A$24:$I$41,MATCH('Disposed Waste by Resin'!$A326,'Resin Fractions'!$A$24:$A$41,0),MATCH('Disposed Waste by Resin'!L$1,'Resin Fractions'!$A$24:$I$24,0)))*$E326</f>
        <v>6108.8405936702393</v>
      </c>
      <c r="M326" s="9">
        <f>(INDEX('Resin Fractions'!$A$24:$I$41,MATCH('Disposed Waste by Resin'!$A326,'Resin Fractions'!$A$24:$A$41,0),MATCH('Disposed Waste by Resin'!M$1,'Resin Fractions'!$A$24:$I$24,0)))*$E326</f>
        <v>66719.85485935169</v>
      </c>
    </row>
    <row r="327" spans="1:13" x14ac:dyDescent="0.2">
      <c r="A327" s="37">
        <v>2015</v>
      </c>
      <c r="B327" s="68" t="s">
        <v>240</v>
      </c>
      <c r="C327" s="68" t="s">
        <v>193</v>
      </c>
      <c r="D327" s="68">
        <v>276858</v>
      </c>
      <c r="E327" s="81">
        <v>232055.10889292191</v>
      </c>
      <c r="F327" s="9">
        <f>(INDEX('Resin Fractions'!$A$24:$I$41,MATCH('Disposed Waste by Resin'!$A327,'Resin Fractions'!$A$24:$A$41,0),MATCH('Disposed Waste by Resin'!F$1,'Resin Fractions'!$A$24:$I$24,0)))*$E327</f>
        <v>2179.4865212446994</v>
      </c>
      <c r="G327" s="9">
        <f>(INDEX('Resin Fractions'!$A$24:$I$41,MATCH('Disposed Waste by Resin'!$A327,'Resin Fractions'!$A$24:$A$41,0),MATCH('Disposed Waste by Resin'!G$1,'Resin Fractions'!$A$24:$I$24,0)))*$E327</f>
        <v>4079.4981512587433</v>
      </c>
      <c r="H327" s="9">
        <f>(INDEX('Resin Fractions'!$A$24:$I$41,MATCH('Disposed Waste by Resin'!$A327,'Resin Fractions'!$A$24:$A$41,0),MATCH('Disposed Waste by Resin'!H$1,'Resin Fractions'!$A$24:$I$24,0)))*$E327</f>
        <v>5354.8038906295842</v>
      </c>
      <c r="I327" s="9">
        <f>(INDEX('Resin Fractions'!$A$24:$I$41,MATCH('Disposed Waste by Resin'!$A327,'Resin Fractions'!$A$24:$A$41,0),MATCH('Disposed Waste by Resin'!I$1,'Resin Fractions'!$A$24:$I$24,0)))*$E327</f>
        <v>9334.1101843371616</v>
      </c>
      <c r="J327" s="9">
        <f>(INDEX('Resin Fractions'!$A$24:$I$41,MATCH('Disposed Waste by Resin'!$A327,'Resin Fractions'!$A$24:$A$41,0),MATCH('Disposed Waste by Resin'!J$1,'Resin Fractions'!$A$24:$I$24,0)))*$E327</f>
        <v>433.61202122843599</v>
      </c>
      <c r="K327" s="9">
        <f>(INDEX('Resin Fractions'!$A$24:$I$41,MATCH('Disposed Waste by Resin'!$A327,'Resin Fractions'!$A$24:$A$41,0),MATCH('Disposed Waste by Resin'!K$1,'Resin Fractions'!$A$24:$I$24,0)))*$E327</f>
        <v>1269.0596183802772</v>
      </c>
      <c r="L327" s="9">
        <f>(INDEX('Resin Fractions'!$A$24:$I$41,MATCH('Disposed Waste by Resin'!$A327,'Resin Fractions'!$A$24:$A$41,0),MATCH('Disposed Waste by Resin'!L$1,'Resin Fractions'!$A$24:$I$24,0)))*$E327</f>
        <v>2282.8973500401944</v>
      </c>
      <c r="M327" s="9">
        <f>(INDEX('Resin Fractions'!$A$24:$I$41,MATCH('Disposed Waste by Resin'!$A327,'Resin Fractions'!$A$24:$A$41,0),MATCH('Disposed Waste by Resin'!M$1,'Resin Fractions'!$A$24:$I$24,0)))*$E327</f>
        <v>24933.467737119096</v>
      </c>
    </row>
    <row r="328" spans="1:13" x14ac:dyDescent="0.2">
      <c r="A328" s="37">
        <v>2015</v>
      </c>
      <c r="B328" s="68" t="s">
        <v>241</v>
      </c>
      <c r="C328" s="68" t="s">
        <v>190</v>
      </c>
      <c r="D328" s="68">
        <v>761621</v>
      </c>
      <c r="E328" s="81">
        <v>529936.20689655165</v>
      </c>
      <c r="F328" s="9">
        <f>(INDEX('Resin Fractions'!$A$24:$I$41,MATCH('Disposed Waste by Resin'!$A328,'Resin Fractions'!$A$24:$A$41,0),MATCH('Disposed Waste by Resin'!F$1,'Resin Fractions'!$A$24:$I$24,0)))*$E328</f>
        <v>4977.2178064113532</v>
      </c>
      <c r="G328" s="9">
        <f>(INDEX('Resin Fractions'!$A$24:$I$41,MATCH('Disposed Waste by Resin'!$A328,'Resin Fractions'!$A$24:$A$41,0),MATCH('Disposed Waste by Resin'!G$1,'Resin Fractions'!$A$24:$I$24,0)))*$E328</f>
        <v>9316.2084930313486</v>
      </c>
      <c r="H328" s="9">
        <f>(INDEX('Resin Fractions'!$A$24:$I$41,MATCH('Disposed Waste by Resin'!$A328,'Resin Fractions'!$A$24:$A$41,0),MATCH('Disposed Waste by Resin'!H$1,'Resin Fractions'!$A$24:$I$24,0)))*$E328</f>
        <v>12228.579995558521</v>
      </c>
      <c r="I328" s="9">
        <f>(INDEX('Resin Fractions'!$A$24:$I$41,MATCH('Disposed Waste by Resin'!$A328,'Resin Fractions'!$A$24:$A$41,0),MATCH('Disposed Waste by Resin'!I$1,'Resin Fractions'!$A$24:$I$24,0)))*$E328</f>
        <v>21315.983817122436</v>
      </c>
      <c r="J328" s="9">
        <f>(INDEX('Resin Fractions'!$A$24:$I$41,MATCH('Disposed Waste by Resin'!$A328,'Resin Fractions'!$A$24:$A$41,0),MATCH('Disposed Waste by Resin'!J$1,'Resin Fractions'!$A$24:$I$24,0)))*$E328</f>
        <v>990.22473967843473</v>
      </c>
      <c r="K328" s="9">
        <f>(INDEX('Resin Fractions'!$A$24:$I$41,MATCH('Disposed Waste by Resin'!$A328,'Resin Fractions'!$A$24:$A$41,0),MATCH('Disposed Waste by Resin'!K$1,'Resin Fractions'!$A$24:$I$24,0)))*$E328</f>
        <v>2898.1074525721961</v>
      </c>
      <c r="L328" s="9">
        <f>(INDEX('Resin Fractions'!$A$24:$I$41,MATCH('Disposed Waste by Resin'!$A328,'Resin Fractions'!$A$24:$A$41,0),MATCH('Disposed Waste by Resin'!L$1,'Resin Fractions'!$A$24:$I$24,0)))*$E328</f>
        <v>5213.3735309086778</v>
      </c>
      <c r="M328" s="9">
        <f>(INDEX('Resin Fractions'!$A$24:$I$41,MATCH('Disposed Waste by Resin'!$A328,'Resin Fractions'!$A$24:$A$41,0),MATCH('Disposed Waste by Resin'!M$1,'Resin Fractions'!$A$24:$I$24,0)))*$E328</f>
        <v>56939.695835282961</v>
      </c>
    </row>
    <row r="329" spans="1:13" x14ac:dyDescent="0.2">
      <c r="A329" s="37">
        <v>2015</v>
      </c>
      <c r="B329" s="68" t="s">
        <v>242</v>
      </c>
      <c r="C329" s="68" t="s">
        <v>193</v>
      </c>
      <c r="D329" s="68">
        <v>441926</v>
      </c>
      <c r="E329" s="81">
        <v>352287.52268602542</v>
      </c>
      <c r="F329" s="9">
        <f>(INDEX('Resin Fractions'!$A$24:$I$41,MATCH('Disposed Waste by Resin'!$A329,'Resin Fractions'!$A$24:$A$41,0),MATCH('Disposed Waste by Resin'!F$1,'Resin Fractions'!$A$24:$I$24,0)))*$E329</f>
        <v>3308.7222727389735</v>
      </c>
      <c r="G329" s="9">
        <f>(INDEX('Resin Fractions'!$A$24:$I$41,MATCH('Disposed Waste by Resin'!$A329,'Resin Fractions'!$A$24:$A$41,0),MATCH('Disposed Waste by Resin'!G$1,'Resin Fractions'!$A$24:$I$24,0)))*$E329</f>
        <v>6193.1680985843577</v>
      </c>
      <c r="H329" s="9">
        <f>(INDEX('Resin Fractions'!$A$24:$I$41,MATCH('Disposed Waste by Resin'!$A329,'Resin Fractions'!$A$24:$A$41,0),MATCH('Disposed Waste by Resin'!H$1,'Resin Fractions'!$A$24:$I$24,0)))*$E329</f>
        <v>8129.2353618030002</v>
      </c>
      <c r="I329" s="9">
        <f>(INDEX('Resin Fractions'!$A$24:$I$41,MATCH('Disposed Waste by Resin'!$A329,'Resin Fractions'!$A$24:$A$41,0),MATCH('Disposed Waste by Resin'!I$1,'Resin Fractions'!$A$24:$I$24,0)))*$E329</f>
        <v>14170.30018863264</v>
      </c>
      <c r="J329" s="9">
        <f>(INDEX('Resin Fractions'!$A$24:$I$41,MATCH('Disposed Waste by Resin'!$A329,'Resin Fractions'!$A$24:$A$41,0),MATCH('Disposed Waste by Resin'!J$1,'Resin Fractions'!$A$24:$I$24,0)))*$E329</f>
        <v>658.27512048412962</v>
      </c>
      <c r="K329" s="9">
        <f>(INDEX('Resin Fractions'!$A$24:$I$41,MATCH('Disposed Waste by Resin'!$A329,'Resin Fractions'!$A$24:$A$41,0),MATCH('Disposed Waste by Resin'!K$1,'Resin Fractions'!$A$24:$I$24,0)))*$E329</f>
        <v>1926.5849014612977</v>
      </c>
      <c r="L329" s="9">
        <f>(INDEX('Resin Fractions'!$A$24:$I$41,MATCH('Disposed Waste by Resin'!$A329,'Resin Fractions'!$A$24:$A$41,0),MATCH('Disposed Waste by Resin'!L$1,'Resin Fractions'!$A$24:$I$24,0)))*$E329</f>
        <v>3465.7123294072967</v>
      </c>
      <c r="M329" s="9">
        <f>(INDEX('Resin Fractions'!$A$24:$I$41,MATCH('Disposed Waste by Resin'!$A329,'Resin Fractions'!$A$24:$A$41,0),MATCH('Disposed Waste by Resin'!M$1,'Resin Fractions'!$A$24:$I$24,0)))*$E329</f>
        <v>37851.998273111691</v>
      </c>
    </row>
    <row r="330" spans="1:13" x14ac:dyDescent="0.2">
      <c r="A330" s="37">
        <v>2015</v>
      </c>
      <c r="B330" s="68" t="s">
        <v>243</v>
      </c>
      <c r="C330" s="68" t="s">
        <v>190</v>
      </c>
      <c r="D330" s="68">
        <v>1911670</v>
      </c>
      <c r="E330" s="81">
        <v>1211538.9110707799</v>
      </c>
      <c r="F330" s="9">
        <f>(INDEX('Resin Fractions'!$A$24:$I$41,MATCH('Disposed Waste by Resin'!$A330,'Resin Fractions'!$A$24:$A$41,0),MATCH('Disposed Waste by Resin'!F$1,'Resin Fractions'!$A$24:$I$24,0)))*$E330</f>
        <v>11378.903654565418</v>
      </c>
      <c r="G330" s="9">
        <f>(INDEX('Resin Fractions'!$A$24:$I$41,MATCH('Disposed Waste by Resin'!$A330,'Resin Fractions'!$A$24:$A$41,0),MATCH('Disposed Waste by Resin'!G$1,'Resin Fractions'!$A$24:$I$24,0)))*$E330</f>
        <v>21298.693967439867</v>
      </c>
      <c r="H330" s="9">
        <f>(INDEX('Resin Fractions'!$A$24:$I$41,MATCH('Disposed Waste by Resin'!$A330,'Resin Fractions'!$A$24:$A$41,0),MATCH('Disposed Waste by Resin'!H$1,'Resin Fractions'!$A$24:$I$24,0)))*$E330</f>
        <v>27956.950853620372</v>
      </c>
      <c r="I330" s="9">
        <f>(INDEX('Resin Fractions'!$A$24:$I$41,MATCH('Disposed Waste by Resin'!$A330,'Resin Fractions'!$A$24:$A$41,0),MATCH('Disposed Waste by Resin'!I$1,'Resin Fractions'!$A$24:$I$24,0)))*$E330</f>
        <v>48732.552118749998</v>
      </c>
      <c r="J330" s="9">
        <f>(INDEX('Resin Fractions'!$A$24:$I$41,MATCH('Disposed Waste by Resin'!$A330,'Resin Fractions'!$A$24:$A$41,0),MATCH('Disposed Waste by Resin'!J$1,'Resin Fractions'!$A$24:$I$24,0)))*$E330</f>
        <v>2263.8494732245172</v>
      </c>
      <c r="K330" s="9">
        <f>(INDEX('Resin Fractions'!$A$24:$I$41,MATCH('Disposed Waste by Resin'!$A330,'Resin Fractions'!$A$24:$A$41,0),MATCH('Disposed Waste by Resin'!K$1,'Resin Fractions'!$A$24:$I$24,0)))*$E330</f>
        <v>6625.6464486881951</v>
      </c>
      <c r="L330" s="9">
        <f>(INDEX('Resin Fractions'!$A$24:$I$41,MATCH('Disposed Waste by Resin'!$A330,'Resin Fractions'!$A$24:$A$41,0),MATCH('Disposed Waste by Resin'!L$1,'Resin Fractions'!$A$24:$I$24,0)))*$E330</f>
        <v>11918.8023170406</v>
      </c>
      <c r="M330" s="9">
        <f>(INDEX('Resin Fractions'!$A$24:$I$41,MATCH('Disposed Waste by Resin'!$A330,'Resin Fractions'!$A$24:$A$41,0),MATCH('Disposed Waste by Resin'!M$1,'Resin Fractions'!$A$24:$I$24,0)))*$E330</f>
        <v>130175.39883332895</v>
      </c>
    </row>
    <row r="331" spans="1:13" x14ac:dyDescent="0.2">
      <c r="A331" s="37">
        <v>2015</v>
      </c>
      <c r="B331" s="68" t="s">
        <v>244</v>
      </c>
      <c r="C331" s="68" t="s">
        <v>193</v>
      </c>
      <c r="D331" s="68">
        <v>273774</v>
      </c>
      <c r="E331" s="81">
        <v>173998.40290381119</v>
      </c>
      <c r="F331" s="9">
        <f>(INDEX('Resin Fractions'!$A$24:$I$41,MATCH('Disposed Waste by Resin'!$A331,'Resin Fractions'!$A$24:$A$41,0),MATCH('Disposed Waste by Resin'!F$1,'Resin Fractions'!$A$24:$I$24,0)))*$E331</f>
        <v>1634.2116993509042</v>
      </c>
      <c r="G331" s="9">
        <f>(INDEX('Resin Fractions'!$A$24:$I$41,MATCH('Disposed Waste by Resin'!$A331,'Resin Fractions'!$A$24:$A$41,0),MATCH('Disposed Waste by Resin'!G$1,'Resin Fractions'!$A$24:$I$24,0)))*$E331</f>
        <v>3058.8689314123635</v>
      </c>
      <c r="H331" s="9">
        <f>(INDEX('Resin Fractions'!$A$24:$I$41,MATCH('Disposed Waste by Resin'!$A331,'Resin Fractions'!$A$24:$A$41,0),MATCH('Disposed Waste by Resin'!H$1,'Resin Fractions'!$A$24:$I$24,0)))*$E331</f>
        <v>4015.1123122335248</v>
      </c>
      <c r="I331" s="9">
        <f>(INDEX('Resin Fractions'!$A$24:$I$41,MATCH('Disposed Waste by Resin'!$A331,'Resin Fractions'!$A$24:$A$41,0),MATCH('Disposed Waste by Resin'!I$1,'Resin Fractions'!$A$24:$I$24,0)))*$E331</f>
        <v>6998.8558853590639</v>
      </c>
      <c r="J331" s="9">
        <f>(INDEX('Resin Fractions'!$A$24:$I$41,MATCH('Disposed Waste by Resin'!$A331,'Resin Fractions'!$A$24:$A$41,0),MATCH('Disposed Waste by Resin'!J$1,'Resin Fractions'!$A$24:$I$24,0)))*$E331</f>
        <v>325.12880036808633</v>
      </c>
      <c r="K331" s="9">
        <f>(INDEX('Resin Fractions'!$A$24:$I$41,MATCH('Disposed Waste by Resin'!$A331,'Resin Fractions'!$A$24:$A$41,0),MATCH('Disposed Waste by Resin'!K$1,'Resin Fractions'!$A$24:$I$24,0)))*$E331</f>
        <v>951.55994557215092</v>
      </c>
      <c r="L331" s="9">
        <f>(INDEX('Resin Fractions'!$A$24:$I$41,MATCH('Disposed Waste by Resin'!$A331,'Resin Fractions'!$A$24:$A$41,0),MATCH('Disposed Waste by Resin'!L$1,'Resin Fractions'!$A$24:$I$24,0)))*$E331</f>
        <v>1711.7506905811224</v>
      </c>
      <c r="M331" s="9">
        <f>(INDEX('Resin Fractions'!$A$24:$I$41,MATCH('Disposed Waste by Resin'!$A331,'Resin Fractions'!$A$24:$A$41,0),MATCH('Disposed Waste by Resin'!M$1,'Resin Fractions'!$A$24:$I$24,0)))*$E331</f>
        <v>18695.488264877215</v>
      </c>
    </row>
    <row r="332" spans="1:13" x14ac:dyDescent="0.2">
      <c r="A332" s="37">
        <v>2015</v>
      </c>
      <c r="B332" s="68" t="s">
        <v>245</v>
      </c>
      <c r="C332" s="68" t="s">
        <v>192</v>
      </c>
      <c r="D332" s="68">
        <v>179113</v>
      </c>
      <c r="E332" s="81">
        <v>149567.13248638841</v>
      </c>
      <c r="F332" s="9">
        <f>(INDEX('Resin Fractions'!$A$24:$I$41,MATCH('Disposed Waste by Resin'!$A332,'Resin Fractions'!$A$24:$A$41,0),MATCH('Disposed Waste by Resin'!F$1,'Resin Fractions'!$A$24:$I$24,0)))*$E332</f>
        <v>1404.7505820081803</v>
      </c>
      <c r="G332" s="9">
        <f>(INDEX('Resin Fractions'!$A$24:$I$41,MATCH('Disposed Waste by Resin'!$A332,'Resin Fractions'!$A$24:$A$41,0),MATCH('Disposed Waste by Resin'!G$1,'Resin Fractions'!$A$24:$I$24,0)))*$E332</f>
        <v>2629.3704257502081</v>
      </c>
      <c r="H332" s="9">
        <f>(INDEX('Resin Fractions'!$A$24:$I$41,MATCH('Disposed Waste by Resin'!$A332,'Resin Fractions'!$A$24:$A$41,0),MATCH('Disposed Waste by Resin'!H$1,'Resin Fractions'!$A$24:$I$24,0)))*$E332</f>
        <v>3451.346823473672</v>
      </c>
      <c r="I332" s="9">
        <f>(INDEX('Resin Fractions'!$A$24:$I$41,MATCH('Disposed Waste by Resin'!$A332,'Resin Fractions'!$A$24:$A$41,0),MATCH('Disposed Waste by Resin'!I$1,'Resin Fractions'!$A$24:$I$24,0)))*$E332</f>
        <v>6016.1403092724004</v>
      </c>
      <c r="J332" s="9">
        <f>(INDEX('Resin Fractions'!$A$24:$I$41,MATCH('Disposed Waste by Resin'!$A332,'Resin Fractions'!$A$24:$A$41,0),MATCH('Disposed Waste by Resin'!J$1,'Resin Fractions'!$A$24:$I$24,0)))*$E332</f>
        <v>279.47717650418133</v>
      </c>
      <c r="K332" s="9">
        <f>(INDEX('Resin Fractions'!$A$24:$I$41,MATCH('Disposed Waste by Resin'!$A332,'Resin Fractions'!$A$24:$A$41,0),MATCH('Disposed Waste by Resin'!K$1,'Resin Fractions'!$A$24:$I$24,0)))*$E332</f>
        <v>817.95056778083267</v>
      </c>
      <c r="L332" s="9">
        <f>(INDEX('Resin Fractions'!$A$24:$I$41,MATCH('Disposed Waste by Resin'!$A332,'Resin Fractions'!$A$24:$A$41,0),MATCH('Disposed Waste by Resin'!L$1,'Resin Fractions'!$A$24:$I$24,0)))*$E332</f>
        <v>1471.4022545560147</v>
      </c>
      <c r="M332" s="9">
        <f>(INDEX('Resin Fractions'!$A$24:$I$41,MATCH('Disposed Waste by Resin'!$A332,'Resin Fractions'!$A$24:$A$41,0),MATCH('Disposed Waste by Resin'!M$1,'Resin Fractions'!$A$24:$I$24,0)))*$E332</f>
        <v>16070.438139345488</v>
      </c>
    </row>
    <row r="333" spans="1:13" x14ac:dyDescent="0.2">
      <c r="A333" s="37">
        <v>2015</v>
      </c>
      <c r="B333" s="68" t="s">
        <v>246</v>
      </c>
      <c r="C333" s="68" t="s">
        <v>191</v>
      </c>
      <c r="D333" s="68">
        <v>3197</v>
      </c>
      <c r="E333" s="81">
        <v>2036.6515426497269</v>
      </c>
      <c r="F333" s="9">
        <f>(INDEX('Resin Fractions'!$A$24:$I$41,MATCH('Disposed Waste by Resin'!$A333,'Resin Fractions'!$A$24:$A$41,0),MATCH('Disposed Waste by Resin'!F$1,'Resin Fractions'!$A$24:$I$24,0)))*$E333</f>
        <v>19.128450163644281</v>
      </c>
      <c r="G333" s="9">
        <f>(INDEX('Resin Fractions'!$A$24:$I$41,MATCH('Disposed Waste by Resin'!$A333,'Resin Fractions'!$A$24:$A$41,0),MATCH('Disposed Waste by Resin'!G$1,'Resin Fractions'!$A$24:$I$24,0)))*$E333</f>
        <v>35.804065002644087</v>
      </c>
      <c r="H333" s="9">
        <f>(INDEX('Resin Fractions'!$A$24:$I$41,MATCH('Disposed Waste by Resin'!$A333,'Resin Fractions'!$A$24:$A$41,0),MATCH('Disposed Waste by Resin'!H$1,'Resin Fractions'!$A$24:$I$24,0)))*$E333</f>
        <v>46.996895075772017</v>
      </c>
      <c r="I333" s="9">
        <f>(INDEX('Resin Fractions'!$A$24:$I$41,MATCH('Disposed Waste by Resin'!$A333,'Resin Fractions'!$A$24:$A$41,0),MATCH('Disposed Waste by Resin'!I$1,'Resin Fractions'!$A$24:$I$24,0)))*$E333</f>
        <v>81.921617657488497</v>
      </c>
      <c r="J333" s="9">
        <f>(INDEX('Resin Fractions'!$A$24:$I$41,MATCH('Disposed Waste by Resin'!$A333,'Resin Fractions'!$A$24:$A$41,0),MATCH('Disposed Waste by Resin'!J$1,'Resin Fractions'!$A$24:$I$24,0)))*$E333</f>
        <v>3.8056330505262017</v>
      </c>
      <c r="K333" s="9">
        <f>(INDEX('Resin Fractions'!$A$24:$I$41,MATCH('Disposed Waste by Resin'!$A333,'Resin Fractions'!$A$24:$A$41,0),MATCH('Disposed Waste by Resin'!K$1,'Resin Fractions'!$A$24:$I$24,0)))*$E333</f>
        <v>11.138010457168182</v>
      </c>
      <c r="L333" s="9">
        <f>(INDEX('Resin Fractions'!$A$24:$I$41,MATCH('Disposed Waste by Resin'!$A333,'Resin Fractions'!$A$24:$A$41,0),MATCH('Disposed Waste by Resin'!L$1,'Resin Fractions'!$A$24:$I$24,0)))*$E333</f>
        <v>20.03604416145717</v>
      </c>
      <c r="M333" s="9">
        <f>(INDEX('Resin Fractions'!$A$24:$I$41,MATCH('Disposed Waste by Resin'!$A333,'Resin Fractions'!$A$24:$A$41,0),MATCH('Disposed Waste by Resin'!M$1,'Resin Fractions'!$A$24:$I$24,0)))*$E333</f>
        <v>218.83071556870041</v>
      </c>
    </row>
    <row r="334" spans="1:13" x14ac:dyDescent="0.2">
      <c r="A334" s="37">
        <v>2015</v>
      </c>
      <c r="B334" s="68" t="s">
        <v>247</v>
      </c>
      <c r="C334" s="68" t="s">
        <v>191</v>
      </c>
      <c r="D334" s="68">
        <v>44721</v>
      </c>
      <c r="E334" s="81">
        <v>91.787658802177859</v>
      </c>
      <c r="F334" s="9">
        <f>(INDEX('Resin Fractions'!$A$24:$I$41,MATCH('Disposed Waste by Resin'!$A334,'Resin Fractions'!$A$24:$A$41,0),MATCH('Disposed Waste by Resin'!F$1,'Resin Fractions'!$A$24:$I$24,0)))*$E334</f>
        <v>0.86207955571563755</v>
      </c>
      <c r="G334" s="9">
        <f>(INDEX('Resin Fractions'!$A$24:$I$41,MATCH('Disposed Waste by Resin'!$A334,'Resin Fractions'!$A$24:$A$41,0),MATCH('Disposed Waste by Resin'!G$1,'Resin Fractions'!$A$24:$I$24,0)))*$E334</f>
        <v>1.6136149131913131</v>
      </c>
      <c r="H334" s="9">
        <f>(INDEX('Resin Fractions'!$A$24:$I$41,MATCH('Disposed Waste by Resin'!$A334,'Resin Fractions'!$A$24:$A$41,0),MATCH('Disposed Waste by Resin'!H$1,'Resin Fractions'!$A$24:$I$24,0)))*$E334</f>
        <v>2.1180525385135121</v>
      </c>
      <c r="I334" s="9">
        <f>(INDEX('Resin Fractions'!$A$24:$I$41,MATCH('Disposed Waste by Resin'!$A334,'Resin Fractions'!$A$24:$A$41,0),MATCH('Disposed Waste by Resin'!I$1,'Resin Fractions'!$A$24:$I$24,0)))*$E334</f>
        <v>3.6920373135038766</v>
      </c>
      <c r="J334" s="9">
        <f>(INDEX('Resin Fractions'!$A$24:$I$41,MATCH('Disposed Waste by Resin'!$A334,'Resin Fractions'!$A$24:$A$41,0),MATCH('Disposed Waste by Resin'!J$1,'Resin Fractions'!$A$24:$I$24,0)))*$E334</f>
        <v>0.17151198457519659</v>
      </c>
      <c r="K334" s="9">
        <f>(INDEX('Resin Fractions'!$A$24:$I$41,MATCH('Disposed Waste by Resin'!$A334,'Resin Fractions'!$A$24:$A$41,0),MATCH('Disposed Waste by Resin'!K$1,'Resin Fractions'!$A$24:$I$24,0)))*$E334</f>
        <v>0.50196701898625551</v>
      </c>
      <c r="L334" s="9">
        <f>(INDEX('Resin Fractions'!$A$24:$I$41,MATCH('Disposed Waste by Resin'!$A334,'Resin Fractions'!$A$24:$A$41,0),MATCH('Disposed Waste by Resin'!L$1,'Resin Fractions'!$A$24:$I$24,0)))*$E334</f>
        <v>0.90298293386238282</v>
      </c>
      <c r="M334" s="9">
        <f>(INDEX('Resin Fractions'!$A$24:$I$41,MATCH('Disposed Waste by Resin'!$A334,'Resin Fractions'!$A$24:$A$41,0),MATCH('Disposed Waste by Resin'!M$1,'Resin Fractions'!$A$24:$I$24,0)))*$E334</f>
        <v>9.8622462583481738</v>
      </c>
    </row>
    <row r="335" spans="1:13" x14ac:dyDescent="0.2">
      <c r="A335" s="37">
        <v>2015</v>
      </c>
      <c r="B335" s="68" t="s">
        <v>248</v>
      </c>
      <c r="C335" s="68" t="s">
        <v>190</v>
      </c>
      <c r="D335" s="68">
        <v>426849</v>
      </c>
      <c r="E335" s="81">
        <v>319175.56261343008</v>
      </c>
      <c r="F335" s="9">
        <f>(INDEX('Resin Fractions'!$A$24:$I$41,MATCH('Disposed Waste by Resin'!$A335,'Resin Fractions'!$A$24:$A$41,0),MATCH('Disposed Waste by Resin'!F$1,'Resin Fractions'!$A$24:$I$24,0)))*$E335</f>
        <v>2997.7311852576181</v>
      </c>
      <c r="G335" s="9">
        <f>(INDEX('Resin Fractions'!$A$24:$I$41,MATCH('Disposed Waste by Resin'!$A335,'Resin Fractions'!$A$24:$A$41,0),MATCH('Disposed Waste by Resin'!G$1,'Resin Fractions'!$A$24:$I$24,0)))*$E335</f>
        <v>5611.0642158250403</v>
      </c>
      <c r="H335" s="9">
        <f>(INDEX('Resin Fractions'!$A$24:$I$41,MATCH('Disposed Waste by Resin'!$A335,'Resin Fractions'!$A$24:$A$41,0),MATCH('Disposed Waste by Resin'!H$1,'Resin Fractions'!$A$24:$I$24,0)))*$E335</f>
        <v>7365.1580119484843</v>
      </c>
      <c r="I335" s="9">
        <f>(INDEX('Resin Fractions'!$A$24:$I$41,MATCH('Disposed Waste by Resin'!$A335,'Resin Fractions'!$A$24:$A$41,0),MATCH('Disposed Waste by Resin'!I$1,'Resin Fractions'!$A$24:$I$24,0)))*$E335</f>
        <v>12838.415339333358</v>
      </c>
      <c r="J335" s="9">
        <f>(INDEX('Resin Fractions'!$A$24:$I$41,MATCH('Disposed Waste by Resin'!$A335,'Resin Fractions'!$A$24:$A$41,0),MATCH('Disposed Waste by Resin'!J$1,'Resin Fractions'!$A$24:$I$24,0)))*$E335</f>
        <v>596.4029901853803</v>
      </c>
      <c r="K335" s="9">
        <f>(INDEX('Resin Fractions'!$A$24:$I$41,MATCH('Disposed Waste by Resin'!$A335,'Resin Fractions'!$A$24:$A$41,0),MATCH('Disposed Waste by Resin'!K$1,'Resin Fractions'!$A$24:$I$24,0)))*$E335</f>
        <v>1745.5026938166438</v>
      </c>
      <c r="L335" s="9">
        <f>(INDEX('Resin Fractions'!$A$24:$I$41,MATCH('Disposed Waste by Resin'!$A335,'Resin Fractions'!$A$24:$A$41,0),MATCH('Disposed Waste by Resin'!L$1,'Resin Fractions'!$A$24:$I$24,0)))*$E335</f>
        <v>3139.9655433744801</v>
      </c>
      <c r="M335" s="9">
        <f>(INDEX('Resin Fractions'!$A$24:$I$41,MATCH('Disposed Waste by Resin'!$A335,'Resin Fractions'!$A$24:$A$41,0),MATCH('Disposed Waste by Resin'!M$1,'Resin Fractions'!$A$24:$I$24,0)))*$E335</f>
        <v>34294.239979741003</v>
      </c>
    </row>
    <row r="336" spans="1:13" x14ac:dyDescent="0.2">
      <c r="A336" s="37">
        <v>2015</v>
      </c>
      <c r="B336" s="68" t="s">
        <v>249</v>
      </c>
      <c r="C336" s="68" t="s">
        <v>190</v>
      </c>
      <c r="D336" s="68">
        <v>500603</v>
      </c>
      <c r="E336" s="81">
        <v>352416.06170598912</v>
      </c>
      <c r="F336" s="9">
        <f>(INDEX('Resin Fractions'!$A$24:$I$41,MATCH('Disposed Waste by Resin'!$A336,'Resin Fractions'!$A$24:$A$41,0),MATCH('Disposed Waste by Resin'!F$1,'Resin Fractions'!$A$24:$I$24,0)))*$E336</f>
        <v>3309.9295250283176</v>
      </c>
      <c r="G336" s="9">
        <f>(INDEX('Resin Fractions'!$A$24:$I$41,MATCH('Disposed Waste by Resin'!$A336,'Resin Fractions'!$A$24:$A$41,0),MATCH('Disposed Waste by Resin'!G$1,'Resin Fractions'!$A$24:$I$24,0)))*$E336</f>
        <v>6195.4277975705518</v>
      </c>
      <c r="H336" s="9">
        <f>(INDEX('Resin Fractions'!$A$24:$I$41,MATCH('Disposed Waste by Resin'!$A336,'Resin Fractions'!$A$24:$A$41,0),MATCH('Disposed Waste by Resin'!H$1,'Resin Fractions'!$A$24:$I$24,0)))*$E336</f>
        <v>8132.2014729456641</v>
      </c>
      <c r="I336" s="9">
        <f>(INDEX('Resin Fractions'!$A$24:$I$41,MATCH('Disposed Waste by Resin'!$A336,'Resin Fractions'!$A$24:$A$41,0),MATCH('Disposed Waste by Resin'!I$1,'Resin Fractions'!$A$24:$I$24,0)))*$E336</f>
        <v>14175.470500896186</v>
      </c>
      <c r="J336" s="9">
        <f>(INDEX('Resin Fractions'!$A$24:$I$41,MATCH('Disposed Waste by Resin'!$A336,'Resin Fractions'!$A$24:$A$41,0),MATCH('Disposed Waste by Resin'!J$1,'Resin Fractions'!$A$24:$I$24,0)))*$E336</f>
        <v>658.51530508734345</v>
      </c>
      <c r="K336" s="9">
        <f>(INDEX('Resin Fractions'!$A$24:$I$41,MATCH('Disposed Waste by Resin'!$A336,'Resin Fractions'!$A$24:$A$41,0),MATCH('Disposed Waste by Resin'!K$1,'Resin Fractions'!$A$24:$I$24,0)))*$E336</f>
        <v>1927.2878537918898</v>
      </c>
      <c r="L336" s="9">
        <f>(INDEX('Resin Fractions'!$A$24:$I$41,MATCH('Disposed Waste by Resin'!$A336,'Resin Fractions'!$A$24:$A$41,0),MATCH('Disposed Waste by Resin'!L$1,'Resin Fractions'!$A$24:$I$24,0)))*$E336</f>
        <v>3466.9768626013806</v>
      </c>
      <c r="M336" s="9">
        <f>(INDEX('Resin Fractions'!$A$24:$I$41,MATCH('Disposed Waste by Resin'!$A336,'Resin Fractions'!$A$24:$A$41,0),MATCH('Disposed Waste by Resin'!M$1,'Resin Fractions'!$A$24:$I$24,0)))*$E336</f>
        <v>37865.809317921332</v>
      </c>
    </row>
    <row r="337" spans="1:13" x14ac:dyDescent="0.2">
      <c r="A337" s="37">
        <v>2015</v>
      </c>
      <c r="B337" s="68" t="s">
        <v>250</v>
      </c>
      <c r="C337" s="68" t="s">
        <v>192</v>
      </c>
      <c r="D337" s="68">
        <v>533764</v>
      </c>
      <c r="E337" s="81">
        <v>280334.80036297638</v>
      </c>
      <c r="F337" s="9">
        <f>(INDEX('Resin Fractions'!$A$24:$I$41,MATCH('Disposed Waste by Resin'!$A337,'Resin Fractions'!$A$24:$A$41,0),MATCH('Disposed Waste by Resin'!F$1,'Resin Fractions'!$A$24:$I$24,0)))*$E337</f>
        <v>2632.9345720583133</v>
      </c>
      <c r="G337" s="9">
        <f>(INDEX('Resin Fractions'!$A$24:$I$41,MATCH('Disposed Waste by Resin'!$A337,'Resin Fractions'!$A$24:$A$41,0),MATCH('Disposed Waste by Resin'!G$1,'Resin Fractions'!$A$24:$I$24,0)))*$E337</f>
        <v>4928.2487477660252</v>
      </c>
      <c r="H337" s="9">
        <f>(INDEX('Resin Fractions'!$A$24:$I$41,MATCH('Disposed Waste by Resin'!$A337,'Resin Fractions'!$A$24:$A$41,0),MATCH('Disposed Waste by Resin'!H$1,'Resin Fractions'!$A$24:$I$24,0)))*$E337</f>
        <v>6468.88528687903</v>
      </c>
      <c r="I337" s="9">
        <f>(INDEX('Resin Fractions'!$A$24:$I$41,MATCH('Disposed Waste by Resin'!$A337,'Resin Fractions'!$A$24:$A$41,0),MATCH('Disposed Waste by Resin'!I$1,'Resin Fractions'!$A$24:$I$24,0)))*$E337</f>
        <v>11276.096990821288</v>
      </c>
      <c r="J337" s="9">
        <f>(INDEX('Resin Fractions'!$A$24:$I$41,MATCH('Disposed Waste by Resin'!$A337,'Resin Fractions'!$A$24:$A$41,0),MATCH('Disposed Waste by Resin'!J$1,'Resin Fractions'!$A$24:$I$24,0)))*$E337</f>
        <v>523.8261720932444</v>
      </c>
      <c r="K337" s="9">
        <f>(INDEX('Resin Fractions'!$A$24:$I$41,MATCH('Disposed Waste by Resin'!$A337,'Resin Fractions'!$A$24:$A$41,0),MATCH('Disposed Waste by Resin'!K$1,'Resin Fractions'!$A$24:$I$24,0)))*$E337</f>
        <v>1533.0908957988529</v>
      </c>
      <c r="L337" s="9">
        <f>(INDEX('Resin Fractions'!$A$24:$I$41,MATCH('Disposed Waste by Resin'!$A337,'Resin Fractions'!$A$24:$A$41,0),MATCH('Disposed Waste by Resin'!L$1,'Resin Fractions'!$A$24:$I$24,0)))*$E337</f>
        <v>2757.8603027783029</v>
      </c>
      <c r="M337" s="9">
        <f>(INDEX('Resin Fractions'!$A$24:$I$41,MATCH('Disposed Waste by Resin'!$A337,'Resin Fractions'!$A$24:$A$41,0),MATCH('Disposed Waste by Resin'!M$1,'Resin Fractions'!$A$24:$I$24,0)))*$E337</f>
        <v>30120.942968195053</v>
      </c>
    </row>
    <row r="338" spans="1:13" x14ac:dyDescent="0.2">
      <c r="A338" s="37">
        <v>2015</v>
      </c>
      <c r="B338" s="68" t="s">
        <v>251</v>
      </c>
      <c r="C338" s="68" t="s">
        <v>192</v>
      </c>
      <c r="D338" s="68">
        <v>63138</v>
      </c>
      <c r="E338" s="81">
        <v>45600.952813067153</v>
      </c>
      <c r="F338" s="9">
        <f>(INDEX('Resin Fractions'!$A$24:$I$41,MATCH('Disposed Waste by Resin'!$A338,'Resin Fractions'!$A$24:$A$41,0),MATCH('Disposed Waste by Resin'!F$1,'Resin Fractions'!$A$24:$I$24,0)))*$E338</f>
        <v>428.28904946822689</v>
      </c>
      <c r="G338" s="9">
        <f>(INDEX('Resin Fractions'!$A$24:$I$41,MATCH('Disposed Waste by Resin'!$A338,'Resin Fractions'!$A$24:$A$41,0),MATCH('Disposed Waste by Resin'!G$1,'Resin Fractions'!$A$24:$I$24,0)))*$E338</f>
        <v>801.65872487808372</v>
      </c>
      <c r="H338" s="9">
        <f>(INDEX('Resin Fractions'!$A$24:$I$41,MATCH('Disposed Waste by Resin'!$A338,'Resin Fractions'!$A$24:$A$41,0),MATCH('Disposed Waste by Resin'!H$1,'Resin Fractions'!$A$24:$I$24,0)))*$E338</f>
        <v>1052.2679750718305</v>
      </c>
      <c r="I338" s="9">
        <f>(INDEX('Resin Fractions'!$A$24:$I$41,MATCH('Disposed Waste by Resin'!$A338,'Resin Fractions'!$A$24:$A$41,0),MATCH('Disposed Waste by Resin'!I$1,'Resin Fractions'!$A$24:$I$24,0)))*$E338</f>
        <v>1834.2380829216529</v>
      </c>
      <c r="J338" s="9">
        <f>(INDEX('Resin Fractions'!$A$24:$I$41,MATCH('Disposed Waste by Resin'!$A338,'Resin Fractions'!$A$24:$A$41,0),MATCH('Disposed Waste by Resin'!J$1,'Resin Fractions'!$A$24:$I$24,0)))*$E338</f>
        <v>85.208730863756031</v>
      </c>
      <c r="K338" s="9">
        <f>(INDEX('Resin Fractions'!$A$24:$I$41,MATCH('Disposed Waste by Resin'!$A338,'Resin Fractions'!$A$24:$A$41,0),MATCH('Disposed Waste by Resin'!K$1,'Resin Fractions'!$A$24:$I$24,0)))*$E338</f>
        <v>249.38183025063825</v>
      </c>
      <c r="L338" s="9">
        <f>(INDEX('Resin Fractions'!$A$24:$I$41,MATCH('Disposed Waste by Resin'!$A338,'Resin Fractions'!$A$24:$A$41,0),MATCH('Disposed Waste by Resin'!L$1,'Resin Fractions'!$A$24:$I$24,0)))*$E338</f>
        <v>448.61022380806656</v>
      </c>
      <c r="M338" s="9">
        <f>(INDEX('Resin Fractions'!$A$24:$I$41,MATCH('Disposed Waste by Resin'!$A338,'Resin Fractions'!$A$24:$A$41,0),MATCH('Disposed Waste by Resin'!M$1,'Resin Fractions'!$A$24:$I$24,0)))*$E338</f>
        <v>4899.6546172622548</v>
      </c>
    </row>
    <row r="339" spans="1:13" x14ac:dyDescent="0.2">
      <c r="A339" s="37">
        <v>2015</v>
      </c>
      <c r="B339" s="68" t="s">
        <v>252</v>
      </c>
      <c r="C339" s="68" t="s">
        <v>191</v>
      </c>
      <c r="D339" s="68">
        <v>13678</v>
      </c>
      <c r="E339" s="81">
        <v>8647.3139745916505</v>
      </c>
      <c r="F339" s="9">
        <f>(INDEX('Resin Fractions'!$A$24:$I$41,MATCH('Disposed Waste by Resin'!$A339,'Resin Fractions'!$A$24:$A$41,0),MATCH('Disposed Waste by Resin'!F$1,'Resin Fractions'!$A$24:$I$24,0)))*$E339</f>
        <v>81.216502159794885</v>
      </c>
      <c r="G339" s="9">
        <f>(INDEX('Resin Fractions'!$A$24:$I$41,MATCH('Disposed Waste by Resin'!$A339,'Resin Fractions'!$A$24:$A$41,0),MATCH('Disposed Waste by Resin'!G$1,'Resin Fractions'!$A$24:$I$24,0)))*$E339</f>
        <v>152.01863704271383</v>
      </c>
      <c r="H339" s="9">
        <f>(INDEX('Resin Fractions'!$A$24:$I$41,MATCH('Disposed Waste by Resin'!$A339,'Resin Fractions'!$A$24:$A$41,0),MATCH('Disposed Waste by Resin'!H$1,'Resin Fractions'!$A$24:$I$24,0)))*$E339</f>
        <v>199.54169824378005</v>
      </c>
      <c r="I339" s="9">
        <f>(INDEX('Resin Fractions'!$A$24:$I$41,MATCH('Disposed Waste by Resin'!$A339,'Resin Fractions'!$A$24:$A$41,0),MATCH('Disposed Waste by Resin'!I$1,'Resin Fractions'!$A$24:$I$24,0)))*$E339</f>
        <v>347.82678055427607</v>
      </c>
      <c r="J339" s="9">
        <f>(INDEX('Resin Fractions'!$A$24:$I$41,MATCH('Disposed Waste by Resin'!$A339,'Resin Fractions'!$A$24:$A$41,0),MATCH('Disposed Waste by Resin'!J$1,'Resin Fractions'!$A$24:$I$24,0)))*$E339</f>
        <v>16.15814152339895</v>
      </c>
      <c r="K339" s="9">
        <f>(INDEX('Resin Fractions'!$A$24:$I$41,MATCH('Disposed Waste by Resin'!$A339,'Resin Fractions'!$A$24:$A$41,0),MATCH('Disposed Waste by Resin'!K$1,'Resin Fractions'!$A$24:$I$24,0)))*$E339</f>
        <v>47.290305414794695</v>
      </c>
      <c r="L339" s="9">
        <f>(INDEX('Resin Fractions'!$A$24:$I$41,MATCH('Disposed Waste by Resin'!$A339,'Resin Fractions'!$A$24:$A$41,0),MATCH('Disposed Waste by Resin'!L$1,'Resin Fractions'!$A$24:$I$24,0)))*$E339</f>
        <v>85.070008808424703</v>
      </c>
      <c r="M339" s="9">
        <f>(INDEX('Resin Fractions'!$A$24:$I$41,MATCH('Disposed Waste by Resin'!$A339,'Resin Fractions'!$A$24:$A$41,0),MATCH('Disposed Waste by Resin'!M$1,'Resin Fractions'!$A$24:$I$24,0)))*$E339</f>
        <v>929.12207374718309</v>
      </c>
    </row>
    <row r="340" spans="1:13" x14ac:dyDescent="0.2">
      <c r="A340" s="37">
        <v>2015</v>
      </c>
      <c r="B340" s="68" t="s">
        <v>253</v>
      </c>
      <c r="C340" s="68" t="s">
        <v>192</v>
      </c>
      <c r="D340" s="68">
        <v>461628</v>
      </c>
      <c r="E340" s="81">
        <v>313779.97277676949</v>
      </c>
      <c r="F340" s="9">
        <f>(INDEX('Resin Fractions'!$A$24:$I$41,MATCH('Disposed Waste by Resin'!$A340,'Resin Fractions'!$A$24:$A$41,0),MATCH('Disposed Waste by Resin'!F$1,'Resin Fractions'!$A$24:$I$24,0)))*$E340</f>
        <v>2947.0552256578967</v>
      </c>
      <c r="G340" s="9">
        <f>(INDEX('Resin Fractions'!$A$24:$I$41,MATCH('Disposed Waste by Resin'!$A340,'Resin Fractions'!$A$24:$A$41,0),MATCH('Disposed Waste by Resin'!G$1,'Resin Fractions'!$A$24:$I$24,0)))*$E340</f>
        <v>5516.2104594539014</v>
      </c>
      <c r="H340" s="9">
        <f>(INDEX('Resin Fractions'!$A$24:$I$41,MATCH('Disposed Waste by Resin'!$A340,'Resin Fractions'!$A$24:$A$41,0),MATCH('Disposed Waste by Resin'!H$1,'Resin Fractions'!$A$24:$I$24,0)))*$E340</f>
        <v>7240.6517014111732</v>
      </c>
      <c r="I340" s="9">
        <f>(INDEX('Resin Fractions'!$A$24:$I$41,MATCH('Disposed Waste by Resin'!$A340,'Resin Fractions'!$A$24:$A$41,0),MATCH('Disposed Waste by Resin'!I$1,'Resin Fractions'!$A$24:$I$24,0)))*$E340</f>
        <v>12621.384866334296</v>
      </c>
      <c r="J340" s="9">
        <f>(INDEX('Resin Fractions'!$A$24:$I$41,MATCH('Disposed Waste by Resin'!$A340,'Resin Fractions'!$A$24:$A$41,0),MATCH('Disposed Waste by Resin'!J$1,'Resin Fractions'!$A$24:$I$24,0)))*$E340</f>
        <v>586.3209341343171</v>
      </c>
      <c r="K340" s="9">
        <f>(INDEX('Resin Fractions'!$A$24:$I$41,MATCH('Disposed Waste by Resin'!$A340,'Resin Fractions'!$A$24:$A$41,0),MATCH('Disposed Waste by Resin'!K$1,'Resin Fractions'!$A$24:$I$24,0)))*$E340</f>
        <v>1715.9953702687337</v>
      </c>
      <c r="L340" s="9">
        <f>(INDEX('Resin Fractions'!$A$24:$I$41,MATCH('Disposed Waste by Resin'!$A340,'Resin Fractions'!$A$24:$A$41,0),MATCH('Disposed Waste by Resin'!L$1,'Resin Fractions'!$A$24:$I$24,0)))*$E340</f>
        <v>3086.8851445037963</v>
      </c>
      <c r="M340" s="9">
        <f>(INDEX('Resin Fractions'!$A$24:$I$41,MATCH('Disposed Waste by Resin'!$A340,'Resin Fractions'!$A$24:$A$41,0),MATCH('Disposed Waste by Resin'!M$1,'Resin Fractions'!$A$24:$I$24,0)))*$E340</f>
        <v>33714.503701764108</v>
      </c>
    </row>
    <row r="341" spans="1:13" x14ac:dyDescent="0.2">
      <c r="A341" s="37">
        <v>2015</v>
      </c>
      <c r="B341" s="68" t="s">
        <v>254</v>
      </c>
      <c r="C341" s="68" t="s">
        <v>191</v>
      </c>
      <c r="D341" s="68">
        <v>54662</v>
      </c>
      <c r="E341" s="81">
        <v>33595.517241379312</v>
      </c>
      <c r="F341" s="9">
        <f>(INDEX('Resin Fractions'!$A$24:$I$41,MATCH('Disposed Waste by Resin'!$A341,'Resin Fractions'!$A$24:$A$41,0),MATCH('Disposed Waste by Resin'!F$1,'Resin Fractions'!$A$24:$I$24,0)))*$E341</f>
        <v>315.53270837754644</v>
      </c>
      <c r="G341" s="9">
        <f>(INDEX('Resin Fractions'!$A$24:$I$41,MATCH('Disposed Waste by Resin'!$A341,'Resin Fractions'!$A$24:$A$41,0),MATCH('Disposed Waste by Resin'!G$1,'Resin Fractions'!$A$24:$I$24,0)))*$E341</f>
        <v>590.60475389071894</v>
      </c>
      <c r="H341" s="9">
        <f>(INDEX('Resin Fractions'!$A$24:$I$41,MATCH('Disposed Waste by Resin'!$A341,'Resin Fractions'!$A$24:$A$41,0),MATCH('Disposed Waste by Resin'!H$1,'Resin Fractions'!$A$24:$I$24,0)))*$E341</f>
        <v>775.23570711327011</v>
      </c>
      <c r="I341" s="9">
        <f>(INDEX('Resin Fractions'!$A$24:$I$41,MATCH('Disposed Waste by Resin'!$A341,'Resin Fractions'!$A$24:$A$41,0),MATCH('Disposed Waste by Resin'!I$1,'Resin Fractions'!$A$24:$I$24,0)))*$E341</f>
        <v>1351.3352975802475</v>
      </c>
      <c r="J341" s="9">
        <f>(INDEX('Resin Fractions'!$A$24:$I$41,MATCH('Disposed Waste by Resin'!$A341,'Resin Fractions'!$A$24:$A$41,0),MATCH('Disposed Waste by Resin'!J$1,'Resin Fractions'!$A$24:$I$24,0)))*$E341</f>
        <v>62.77569239801204</v>
      </c>
      <c r="K341" s="9">
        <f>(INDEX('Resin Fractions'!$A$24:$I$41,MATCH('Disposed Waste by Resin'!$A341,'Resin Fractions'!$A$24:$A$41,0),MATCH('Disposed Waste by Resin'!K$1,'Resin Fractions'!$A$24:$I$24,0)))*$E341</f>
        <v>183.72667808535925</v>
      </c>
      <c r="L341" s="9">
        <f>(INDEX('Resin Fractions'!$A$24:$I$41,MATCH('Disposed Waste by Resin'!$A341,'Resin Fractions'!$A$24:$A$41,0),MATCH('Disposed Waste by Resin'!L$1,'Resin Fractions'!$A$24:$I$24,0)))*$E341</f>
        <v>330.50389474064207</v>
      </c>
      <c r="M341" s="9">
        <f>(INDEX('Resin Fractions'!$A$24:$I$41,MATCH('Disposed Waste by Resin'!$A341,'Resin Fractions'!$A$24:$A$41,0),MATCH('Disposed Waste by Resin'!M$1,'Resin Fractions'!$A$24:$I$24,0)))*$E341</f>
        <v>3609.714732185796</v>
      </c>
    </row>
    <row r="342" spans="1:13" x14ac:dyDescent="0.2">
      <c r="A342" s="37">
        <v>2015</v>
      </c>
      <c r="B342" s="68" t="s">
        <v>255</v>
      </c>
      <c r="C342" s="68" t="s">
        <v>194</v>
      </c>
      <c r="D342" s="68">
        <v>848459</v>
      </c>
      <c r="E342" s="81">
        <v>772452.44101633388</v>
      </c>
      <c r="F342" s="9">
        <f>(INDEX('Resin Fractions'!$A$24:$I$41,MATCH('Disposed Waste by Resin'!$A342,'Resin Fractions'!$A$24:$A$41,0),MATCH('Disposed Waste by Resin'!F$1,'Resin Fractions'!$A$24:$I$24,0)))*$E342</f>
        <v>7254.9563400240095</v>
      </c>
      <c r="G342" s="9">
        <f>(INDEX('Resin Fractions'!$A$24:$I$41,MATCH('Disposed Waste by Resin'!$A342,'Resin Fractions'!$A$24:$A$41,0),MATCH('Disposed Waste by Resin'!G$1,'Resin Fractions'!$A$24:$I$24,0)))*$E342</f>
        <v>13579.61184347601</v>
      </c>
      <c r="H342" s="9">
        <f>(INDEX('Resin Fractions'!$A$24:$I$41,MATCH('Disposed Waste by Resin'!$A342,'Resin Fractions'!$A$24:$A$41,0),MATCH('Disposed Waste by Resin'!H$1,'Resin Fractions'!$A$24:$I$24,0)))*$E342</f>
        <v>17824.780312805899</v>
      </c>
      <c r="I342" s="9">
        <f>(INDEX('Resin Fractions'!$A$24:$I$41,MATCH('Disposed Waste by Resin'!$A342,'Resin Fractions'!$A$24:$A$41,0),MATCH('Disposed Waste by Resin'!I$1,'Resin Fractions'!$A$24:$I$24,0)))*$E342</f>
        <v>31070.878943387856</v>
      </c>
      <c r="J342" s="9">
        <f>(INDEX('Resin Fractions'!$A$24:$I$41,MATCH('Disposed Waste by Resin'!$A342,'Resin Fractions'!$A$24:$A$41,0),MATCH('Disposed Waste by Resin'!J$1,'Resin Fractions'!$A$24:$I$24,0)))*$E342</f>
        <v>1443.384142025016</v>
      </c>
      <c r="K342" s="9">
        <f>(INDEX('Resin Fractions'!$A$24:$I$41,MATCH('Disposed Waste by Resin'!$A342,'Resin Fractions'!$A$24:$A$41,0),MATCH('Disposed Waste by Resin'!K$1,'Resin Fractions'!$A$24:$I$24,0)))*$E342</f>
        <v>4224.3767210720644</v>
      </c>
      <c r="L342" s="9">
        <f>(INDEX('Resin Fractions'!$A$24:$I$41,MATCH('Disposed Waste by Resin'!$A342,'Resin Fractions'!$A$24:$A$41,0),MATCH('Disposed Waste by Resin'!L$1,'Resin Fractions'!$A$24:$I$24,0)))*$E342</f>
        <v>7599.1846895384424</v>
      </c>
      <c r="M342" s="9">
        <f>(INDEX('Resin Fractions'!$A$24:$I$41,MATCH('Disposed Waste by Resin'!$A342,'Resin Fractions'!$A$24:$A$41,0),MATCH('Disposed Waste by Resin'!M$1,'Resin Fractions'!$A$24:$I$24,0)))*$E342</f>
        <v>82997.172992329288</v>
      </c>
    </row>
    <row r="343" spans="1:13" x14ac:dyDescent="0.2">
      <c r="A343" s="37">
        <v>2015</v>
      </c>
      <c r="B343" s="68" t="s">
        <v>256</v>
      </c>
      <c r="C343" s="68" t="s">
        <v>192</v>
      </c>
      <c r="D343" s="68">
        <v>210785</v>
      </c>
      <c r="E343" s="81">
        <v>153577.84029038111</v>
      </c>
      <c r="F343" s="9">
        <f>(INDEX('Resin Fractions'!$A$24:$I$41,MATCH('Disposed Waste by Resin'!$A343,'Resin Fractions'!$A$24:$A$41,0),MATCH('Disposed Waste by Resin'!F$1,'Resin Fractions'!$A$24:$I$24,0)))*$E343</f>
        <v>1442.4195807264398</v>
      </c>
      <c r="G343" s="9">
        <f>(INDEX('Resin Fractions'!$A$24:$I$41,MATCH('Disposed Waste by Resin'!$A343,'Resin Fractions'!$A$24:$A$41,0),MATCH('Disposed Waste by Resin'!G$1,'Resin Fractions'!$A$24:$I$24,0)))*$E343</f>
        <v>2699.8781389812798</v>
      </c>
      <c r="H343" s="9">
        <f>(INDEX('Resin Fractions'!$A$24:$I$41,MATCH('Disposed Waste by Resin'!$A343,'Resin Fractions'!$A$24:$A$41,0),MATCH('Disposed Waste by Resin'!H$1,'Resin Fractions'!$A$24:$I$24,0)))*$E343</f>
        <v>3543.8961918347391</v>
      </c>
      <c r="I343" s="9">
        <f>(INDEX('Resin Fractions'!$A$24:$I$41,MATCH('Disposed Waste by Resin'!$A343,'Resin Fractions'!$A$24:$A$41,0),MATCH('Disposed Waste by Resin'!I$1,'Resin Fractions'!$A$24:$I$24,0)))*$E343</f>
        <v>6177.4657320922151</v>
      </c>
      <c r="J343" s="9">
        <f>(INDEX('Resin Fractions'!$A$24:$I$41,MATCH('Disposed Waste by Resin'!$A343,'Resin Fractions'!$A$24:$A$41,0),MATCH('Disposed Waste by Resin'!J$1,'Resin Fractions'!$A$24:$I$24,0)))*$E343</f>
        <v>286.97147872292027</v>
      </c>
      <c r="K343" s="9">
        <f>(INDEX('Resin Fractions'!$A$24:$I$41,MATCH('Disposed Waste by Resin'!$A343,'Resin Fractions'!$A$24:$A$41,0),MATCH('Disposed Waste by Resin'!K$1,'Resin Fractions'!$A$24:$I$24,0)))*$E343</f>
        <v>839.88426852740145</v>
      </c>
      <c r="L343" s="9">
        <f>(INDEX('Resin Fractions'!$A$24:$I$41,MATCH('Disposed Waste by Resin'!$A343,'Resin Fractions'!$A$24:$A$41,0),MATCH('Disposed Waste by Resin'!L$1,'Resin Fractions'!$A$24:$I$24,0)))*$E343</f>
        <v>1510.8585469048521</v>
      </c>
      <c r="M343" s="9">
        <f>(INDEX('Resin Fractions'!$A$24:$I$41,MATCH('Disposed Waste by Resin'!$A343,'Resin Fractions'!$A$24:$A$41,0),MATCH('Disposed Waste by Resin'!M$1,'Resin Fractions'!$A$24:$I$24,0)))*$E343</f>
        <v>16501.373937789846</v>
      </c>
    </row>
    <row r="344" spans="1:13" x14ac:dyDescent="0.2">
      <c r="A344" s="37">
        <v>2015</v>
      </c>
      <c r="B344" s="68" t="s">
        <v>257</v>
      </c>
      <c r="C344" s="68" t="s">
        <v>192</v>
      </c>
      <c r="D344" s="68">
        <v>74077</v>
      </c>
      <c r="E344" s="81">
        <v>117444.98185117971</v>
      </c>
      <c r="F344" s="9">
        <f>(INDEX('Resin Fractions'!$A$24:$I$41,MATCH('Disposed Waste by Resin'!$A344,'Resin Fractions'!$A$24:$A$41,0),MATCH('Disposed Waste by Resin'!F$1,'Resin Fractions'!$A$24:$I$24,0)))*$E344</f>
        <v>1103.0558911357027</v>
      </c>
      <c r="G344" s="9">
        <f>(INDEX('Resin Fractions'!$A$24:$I$41,MATCH('Disposed Waste by Resin'!$A344,'Resin Fractions'!$A$24:$A$41,0),MATCH('Disposed Waste by Resin'!G$1,'Resin Fractions'!$A$24:$I$24,0)))*$E344</f>
        <v>2064.6672621096436</v>
      </c>
      <c r="H344" s="9">
        <f>(INDEX('Resin Fractions'!$A$24:$I$41,MATCH('Disposed Waste by Resin'!$A344,'Resin Fractions'!$A$24:$A$41,0),MATCH('Disposed Waste by Resin'!H$1,'Resin Fractions'!$A$24:$I$24,0)))*$E344</f>
        <v>2710.1098904993787</v>
      </c>
      <c r="I344" s="9">
        <f>(INDEX('Resin Fractions'!$A$24:$I$41,MATCH('Disposed Waste by Resin'!$A344,'Resin Fractions'!$A$24:$A$41,0),MATCH('Disposed Waste by Resin'!I$1,'Resin Fractions'!$A$24:$I$24,0)))*$E344</f>
        <v>4724.0692369424796</v>
      </c>
      <c r="J344" s="9">
        <f>(INDEX('Resin Fractions'!$A$24:$I$41,MATCH('Disposed Waste by Resin'!$A344,'Resin Fractions'!$A$24:$A$41,0),MATCH('Disposed Waste by Resin'!J$1,'Resin Fractions'!$A$24:$I$24,0)))*$E344</f>
        <v>219.45457786549227</v>
      </c>
      <c r="K344" s="9">
        <f>(INDEX('Resin Fractions'!$A$24:$I$41,MATCH('Disposed Waste by Resin'!$A344,'Resin Fractions'!$A$24:$A$41,0),MATCH('Disposed Waste by Resin'!K$1,'Resin Fractions'!$A$24:$I$24,0)))*$E344</f>
        <v>642.28141565075805</v>
      </c>
      <c r="L344" s="9">
        <f>(INDEX('Resin Fractions'!$A$24:$I$41,MATCH('Disposed Waste by Resin'!$A344,'Resin Fractions'!$A$24:$A$41,0),MATCH('Disposed Waste by Resin'!L$1,'Resin Fractions'!$A$24:$I$24,0)))*$E344</f>
        <v>1155.3929543834959</v>
      </c>
      <c r="M344" s="9">
        <f>(INDEX('Resin Fractions'!$A$24:$I$41,MATCH('Disposed Waste by Resin'!$A344,'Resin Fractions'!$A$24:$A$41,0),MATCH('Disposed Waste by Resin'!M$1,'Resin Fractions'!$A$24:$I$24,0)))*$E344</f>
        <v>12619.03122858695</v>
      </c>
    </row>
    <row r="345" spans="1:13" x14ac:dyDescent="0.2">
      <c r="A345" s="37">
        <v>2014</v>
      </c>
      <c r="B345" s="68" t="s">
        <v>201</v>
      </c>
      <c r="C345" s="68" t="s">
        <v>190</v>
      </c>
      <c r="D345" s="68">
        <v>1590729</v>
      </c>
      <c r="E345" s="81">
        <v>1004161.10707804</v>
      </c>
      <c r="F345" s="9">
        <f>(INDEX('Resin Fractions'!$A$24:$I$41,MATCH('Disposed Waste by Resin'!$A345,'Resin Fractions'!$A$24:$A$41,0),MATCH('Disposed Waste by Resin'!F$1,'Resin Fractions'!$A$24:$I$24,0)))*$E345</f>
        <v>9474.2626361849325</v>
      </c>
      <c r="G345" s="9">
        <f>(INDEX('Resin Fractions'!$A$24:$I$41,MATCH('Disposed Waste by Resin'!$A345,'Resin Fractions'!$A$24:$A$41,0),MATCH('Disposed Waste by Resin'!G$1,'Resin Fractions'!$A$24:$I$24,0)))*$E345</f>
        <v>16977.247496752221</v>
      </c>
      <c r="H345" s="9">
        <f>(INDEX('Resin Fractions'!$A$24:$I$41,MATCH('Disposed Waste by Resin'!$A345,'Resin Fractions'!$A$24:$A$41,0),MATCH('Disposed Waste by Resin'!H$1,'Resin Fractions'!$A$24:$I$24,0)))*$E345</f>
        <v>22811.329601424128</v>
      </c>
      <c r="I345" s="9">
        <f>(INDEX('Resin Fractions'!$A$24:$I$41,MATCH('Disposed Waste by Resin'!$A345,'Resin Fractions'!$A$24:$A$41,0),MATCH('Disposed Waste by Resin'!I$1,'Resin Fractions'!$A$24:$I$24,0)))*$E345</f>
        <v>36329.433426105934</v>
      </c>
      <c r="J345" s="9">
        <f>(INDEX('Resin Fractions'!$A$24:$I$41,MATCH('Disposed Waste by Resin'!$A345,'Resin Fractions'!$A$24:$A$41,0),MATCH('Disposed Waste by Resin'!J$1,'Resin Fractions'!$A$24:$I$24,0)))*$E345</f>
        <v>1982.2969972075573</v>
      </c>
      <c r="K345" s="9">
        <f>(INDEX('Resin Fractions'!$A$24:$I$41,MATCH('Disposed Waste by Resin'!$A345,'Resin Fractions'!$A$24:$A$41,0),MATCH('Disposed Waste by Resin'!K$1,'Resin Fractions'!$A$24:$I$24,0)))*$E345</f>
        <v>5918.8662875272921</v>
      </c>
      <c r="L345" s="9">
        <f>(INDEX('Resin Fractions'!$A$24:$I$41,MATCH('Disposed Waste by Resin'!$A345,'Resin Fractions'!$A$24:$A$41,0),MATCH('Disposed Waste by Resin'!L$1,'Resin Fractions'!$A$24:$I$24,0)))*$E345</f>
        <v>11136.413588874451</v>
      </c>
      <c r="M345" s="9">
        <f>(INDEX('Resin Fractions'!$A$24:$I$41,MATCH('Disposed Waste by Resin'!$A345,'Resin Fractions'!$A$24:$A$41,0),MATCH('Disposed Waste by Resin'!M$1,'Resin Fractions'!$A$24:$I$24,0)))*$E345</f>
        <v>104629.8500340765</v>
      </c>
    </row>
    <row r="346" spans="1:13" x14ac:dyDescent="0.2">
      <c r="A346" s="37">
        <v>2014</v>
      </c>
      <c r="B346" s="68" t="s">
        <v>202</v>
      </c>
      <c r="C346" s="68" t="s">
        <v>191</v>
      </c>
      <c r="D346" s="68">
        <v>1163</v>
      </c>
      <c r="E346" s="81">
        <v>963.10344827586187</v>
      </c>
      <c r="F346" s="9">
        <f>(INDEX('Resin Fractions'!$A$24:$I$41,MATCH('Disposed Waste by Resin'!$A346,'Resin Fractions'!$A$24:$A$41,0),MATCH('Disposed Waste by Resin'!F$1,'Resin Fractions'!$A$24:$I$24,0)))*$E346</f>
        <v>9.0868835194507547</v>
      </c>
      <c r="G346" s="9">
        <f>(INDEX('Resin Fractions'!$A$24:$I$41,MATCH('Disposed Waste by Resin'!$A346,'Resin Fractions'!$A$24:$A$41,0),MATCH('Disposed Waste by Resin'!G$1,'Resin Fractions'!$A$24:$I$24,0)))*$E346</f>
        <v>16.283089925612977</v>
      </c>
      <c r="H346" s="9">
        <f>(INDEX('Resin Fractions'!$A$24:$I$41,MATCH('Disposed Waste by Resin'!$A346,'Resin Fractions'!$A$24:$A$41,0),MATCH('Disposed Waste by Resin'!H$1,'Resin Fractions'!$A$24:$I$24,0)))*$E346</f>
        <v>21.878630873104917</v>
      </c>
      <c r="I346" s="9">
        <f>(INDEX('Resin Fractions'!$A$24:$I$41,MATCH('Disposed Waste by Resin'!$A346,'Resin Fractions'!$A$24:$A$41,0),MATCH('Disposed Waste by Resin'!I$1,'Resin Fractions'!$A$24:$I$24,0)))*$E346</f>
        <v>34.844012937728486</v>
      </c>
      <c r="J346" s="9">
        <f>(INDEX('Resin Fractions'!$A$24:$I$41,MATCH('Disposed Waste by Resin'!$A346,'Resin Fractions'!$A$24:$A$41,0),MATCH('Disposed Waste by Resin'!J$1,'Resin Fractions'!$A$24:$I$24,0)))*$E346</f>
        <v>1.9012457862193539</v>
      </c>
      <c r="K346" s="9">
        <f>(INDEX('Resin Fractions'!$A$24:$I$41,MATCH('Disposed Waste by Resin'!$A346,'Resin Fractions'!$A$24:$A$41,0),MATCH('Disposed Waste by Resin'!K$1,'Resin Fractions'!$A$24:$I$24,0)))*$E346</f>
        <v>5.6768585152524347</v>
      </c>
      <c r="L346" s="9">
        <f>(INDEX('Resin Fractions'!$A$24:$I$41,MATCH('Disposed Waste by Resin'!$A346,'Resin Fractions'!$A$24:$A$41,0),MATCH('Disposed Waste by Resin'!L$1,'Resin Fractions'!$A$24:$I$24,0)))*$E346</f>
        <v>10.681073239413562</v>
      </c>
      <c r="M346" s="9">
        <f>(INDEX('Resin Fractions'!$A$24:$I$41,MATCH('Disposed Waste by Resin'!$A346,'Resin Fractions'!$A$24:$A$41,0),MATCH('Disposed Waste by Resin'!M$1,'Resin Fractions'!$A$24:$I$24,0)))*$E346</f>
        <v>100.35179479678247</v>
      </c>
    </row>
    <row r="347" spans="1:13" x14ac:dyDescent="0.2">
      <c r="A347" s="37">
        <v>2014</v>
      </c>
      <c r="B347" s="68" t="s">
        <v>203</v>
      </c>
      <c r="C347" s="68" t="s">
        <v>191</v>
      </c>
      <c r="D347" s="68">
        <v>36029</v>
      </c>
      <c r="E347" s="81">
        <v>25067.413793103449</v>
      </c>
      <c r="F347" s="9">
        <f>(INDEX('Resin Fractions'!$A$24:$I$41,MATCH('Disposed Waste by Resin'!$A347,'Resin Fractions'!$A$24:$A$41,0),MATCH('Disposed Waste by Resin'!F$1,'Resin Fractions'!$A$24:$I$24,0)))*$E347</f>
        <v>236.51111381605173</v>
      </c>
      <c r="G347" s="9">
        <f>(INDEX('Resin Fractions'!$A$24:$I$41,MATCH('Disposed Waste by Resin'!$A347,'Resin Fractions'!$A$24:$A$41,0),MATCH('Disposed Waste by Resin'!G$1,'Resin Fractions'!$A$24:$I$24,0)))*$E347</f>
        <v>423.81216028907932</v>
      </c>
      <c r="H347" s="9">
        <f>(INDEX('Resin Fractions'!$A$24:$I$41,MATCH('Disposed Waste by Resin'!$A347,'Resin Fractions'!$A$24:$A$41,0),MATCH('Disposed Waste by Resin'!H$1,'Resin Fractions'!$A$24:$I$24,0)))*$E347</f>
        <v>569.45148966552051</v>
      </c>
      <c r="I347" s="9">
        <f>(INDEX('Resin Fractions'!$A$24:$I$41,MATCH('Disposed Waste by Resin'!$A347,'Resin Fractions'!$A$24:$A$41,0),MATCH('Disposed Waste by Resin'!I$1,'Resin Fractions'!$A$24:$I$24,0)))*$E347</f>
        <v>906.91118600595826</v>
      </c>
      <c r="J347" s="9">
        <f>(INDEX('Resin Fractions'!$A$24:$I$41,MATCH('Disposed Waste by Resin'!$A347,'Resin Fractions'!$A$24:$A$41,0),MATCH('Disposed Waste by Resin'!J$1,'Resin Fractions'!$A$24:$I$24,0)))*$E347</f>
        <v>49.485146098141456</v>
      </c>
      <c r="K347" s="9">
        <f>(INDEX('Resin Fractions'!$A$24:$I$41,MATCH('Disposed Waste by Resin'!$A347,'Resin Fractions'!$A$24:$A$41,0),MATCH('Disposed Waste by Resin'!K$1,'Resin Fractions'!$A$24:$I$24,0)))*$E347</f>
        <v>147.7558425333095</v>
      </c>
      <c r="L347" s="9">
        <f>(INDEX('Resin Fractions'!$A$24:$I$41,MATCH('Disposed Waste by Resin'!$A347,'Resin Fractions'!$A$24:$A$41,0),MATCH('Disposed Waste by Resin'!L$1,'Resin Fractions'!$A$24:$I$24,0)))*$E347</f>
        <v>278.00428201782631</v>
      </c>
      <c r="M347" s="9">
        <f>(INDEX('Resin Fractions'!$A$24:$I$41,MATCH('Disposed Waste by Resin'!$A347,'Resin Fractions'!$A$24:$A$41,0),MATCH('Disposed Waste by Resin'!M$1,'Resin Fractions'!$A$24:$I$24,0)))*$E347</f>
        <v>2611.9312204258872</v>
      </c>
    </row>
    <row r="348" spans="1:13" x14ac:dyDescent="0.2">
      <c r="A348" s="37">
        <v>2014</v>
      </c>
      <c r="B348" s="68" t="s">
        <v>204</v>
      </c>
      <c r="C348" s="68" t="s">
        <v>192</v>
      </c>
      <c r="D348" s="68">
        <v>222988</v>
      </c>
      <c r="E348" s="81">
        <v>160746.07078039931</v>
      </c>
      <c r="F348" s="9">
        <f>(INDEX('Resin Fractions'!$A$24:$I$41,MATCH('Disposed Waste by Resin'!$A348,'Resin Fractions'!$A$24:$A$41,0),MATCH('Disposed Waste by Resin'!F$1,'Resin Fractions'!$A$24:$I$24,0)))*$E348</f>
        <v>1516.6395925648187</v>
      </c>
      <c r="G348" s="9">
        <f>(INDEX('Resin Fractions'!$A$24:$I$41,MATCH('Disposed Waste by Resin'!$A348,'Resin Fractions'!$A$24:$A$41,0),MATCH('Disposed Waste by Resin'!G$1,'Resin Fractions'!$A$24:$I$24,0)))*$E348</f>
        <v>2717.7171158424471</v>
      </c>
      <c r="H348" s="9">
        <f>(INDEX('Resin Fractions'!$A$24:$I$41,MATCH('Disposed Waste by Resin'!$A348,'Resin Fractions'!$A$24:$A$41,0),MATCH('Disposed Waste by Resin'!H$1,'Resin Fractions'!$A$24:$I$24,0)))*$E348</f>
        <v>3651.6367511738003</v>
      </c>
      <c r="I348" s="9">
        <f>(INDEX('Resin Fractions'!$A$24:$I$41,MATCH('Disposed Waste by Resin'!$A348,'Resin Fractions'!$A$24:$A$41,0),MATCH('Disposed Waste by Resin'!I$1,'Resin Fractions'!$A$24:$I$24,0)))*$E348</f>
        <v>5815.6142831677889</v>
      </c>
      <c r="J348" s="9">
        <f>(INDEX('Resin Fractions'!$A$24:$I$41,MATCH('Disposed Waste by Resin'!$A348,'Resin Fractions'!$A$24:$A$41,0),MATCH('Disposed Waste by Resin'!J$1,'Resin Fractions'!$A$24:$I$24,0)))*$E348</f>
        <v>317.32602584869375</v>
      </c>
      <c r="K348" s="9">
        <f>(INDEX('Resin Fractions'!$A$24:$I$41,MATCH('Disposed Waste by Resin'!$A348,'Resin Fractions'!$A$24:$A$41,0),MATCH('Disposed Waste by Resin'!K$1,'Resin Fractions'!$A$24:$I$24,0)))*$E348</f>
        <v>947.4918840096434</v>
      </c>
      <c r="L348" s="9">
        <f>(INDEX('Resin Fractions'!$A$24:$I$41,MATCH('Disposed Waste by Resin'!$A348,'Resin Fractions'!$A$24:$A$41,0),MATCH('Disposed Waste by Resin'!L$1,'Resin Fractions'!$A$24:$I$24,0)))*$E348</f>
        <v>1782.7166521177462</v>
      </c>
      <c r="M348" s="9">
        <f>(INDEX('Resin Fractions'!$A$24:$I$41,MATCH('Disposed Waste by Resin'!$A348,'Resin Fractions'!$A$24:$A$41,0),MATCH('Disposed Waste by Resin'!M$1,'Resin Fractions'!$A$24:$I$24,0)))*$E348</f>
        <v>16749.142304724937</v>
      </c>
    </row>
    <row r="349" spans="1:13" x14ac:dyDescent="0.2">
      <c r="A349" s="37">
        <v>2014</v>
      </c>
      <c r="B349" s="68" t="s">
        <v>205</v>
      </c>
      <c r="C349" s="68" t="s">
        <v>191</v>
      </c>
      <c r="D349" s="68">
        <v>45358</v>
      </c>
      <c r="E349" s="81">
        <v>28803.294010889291</v>
      </c>
      <c r="F349" s="9">
        <f>(INDEX('Resin Fractions'!$A$24:$I$41,MATCH('Disposed Waste by Resin'!$A349,'Resin Fractions'!$A$24:$A$41,0),MATCH('Disposed Waste by Resin'!F$1,'Resin Fractions'!$A$24:$I$24,0)))*$E349</f>
        <v>271.759153310057</v>
      </c>
      <c r="G349" s="9">
        <f>(INDEX('Resin Fractions'!$A$24:$I$41,MATCH('Disposed Waste by Resin'!$A349,'Resin Fractions'!$A$24:$A$41,0),MATCH('Disposed Waste by Resin'!G$1,'Resin Fractions'!$A$24:$I$24,0)))*$E349</f>
        <v>486.9742989424355</v>
      </c>
      <c r="H349" s="9">
        <f>(INDEX('Resin Fractions'!$A$24:$I$41,MATCH('Disposed Waste by Resin'!$A349,'Resin Fractions'!$A$24:$A$41,0),MATCH('Disposed Waste by Resin'!H$1,'Resin Fractions'!$A$24:$I$24,0)))*$E349</f>
        <v>654.31874293659348</v>
      </c>
      <c r="I349" s="9">
        <f>(INDEX('Resin Fractions'!$A$24:$I$41,MATCH('Disposed Waste by Resin'!$A349,'Resin Fractions'!$A$24:$A$41,0),MATCH('Disposed Waste by Resin'!I$1,'Resin Fractions'!$A$24:$I$24,0)))*$E349</f>
        <v>1042.071182448052</v>
      </c>
      <c r="J349" s="9">
        <f>(INDEX('Resin Fractions'!$A$24:$I$41,MATCH('Disposed Waste by Resin'!$A349,'Resin Fractions'!$A$24:$A$41,0),MATCH('Disposed Waste by Resin'!J$1,'Resin Fractions'!$A$24:$I$24,0)))*$E349</f>
        <v>56.860082336404311</v>
      </c>
      <c r="K349" s="9">
        <f>(INDEX('Resin Fractions'!$A$24:$I$41,MATCH('Disposed Waste by Resin'!$A349,'Resin Fractions'!$A$24:$A$41,0),MATCH('Disposed Waste by Resin'!K$1,'Resin Fractions'!$A$24:$I$24,0)))*$E349</f>
        <v>169.77638816033135</v>
      </c>
      <c r="L349" s="9">
        <f>(INDEX('Resin Fractions'!$A$24:$I$41,MATCH('Disposed Waste by Resin'!$A349,'Resin Fractions'!$A$24:$A$41,0),MATCH('Disposed Waste by Resin'!L$1,'Resin Fractions'!$A$24:$I$24,0)))*$E349</f>
        <v>319.43618664996234</v>
      </c>
      <c r="M349" s="9">
        <f>(INDEX('Resin Fractions'!$A$24:$I$41,MATCH('Disposed Waste by Resin'!$A349,'Resin Fractions'!$A$24:$A$41,0),MATCH('Disposed Waste by Resin'!M$1,'Resin Fractions'!$A$24:$I$24,0)))*$E349</f>
        <v>3001.1960347838358</v>
      </c>
    </row>
    <row r="350" spans="1:13" x14ac:dyDescent="0.2">
      <c r="A350" s="37">
        <v>2014</v>
      </c>
      <c r="B350" s="68" t="s">
        <v>206</v>
      </c>
      <c r="C350" s="68" t="s">
        <v>192</v>
      </c>
      <c r="D350" s="68">
        <v>21526</v>
      </c>
      <c r="E350" s="81">
        <v>18543.375680580761</v>
      </c>
      <c r="F350" s="9">
        <f>(INDEX('Resin Fractions'!$A$24:$I$41,MATCH('Disposed Waste by Resin'!$A350,'Resin Fractions'!$A$24:$A$41,0),MATCH('Disposed Waste by Resin'!F$1,'Resin Fractions'!$A$24:$I$24,0)))*$E350</f>
        <v>174.95679739129054</v>
      </c>
      <c r="G350" s="9">
        <f>(INDEX('Resin Fractions'!$A$24:$I$41,MATCH('Disposed Waste by Resin'!$A350,'Resin Fractions'!$A$24:$A$41,0),MATCH('Disposed Waste by Resin'!G$1,'Resin Fractions'!$A$24:$I$24,0)))*$E350</f>
        <v>313.51092582199493</v>
      </c>
      <c r="H350" s="9">
        <f>(INDEX('Resin Fractions'!$A$24:$I$41,MATCH('Disposed Waste by Resin'!$A350,'Resin Fractions'!$A$24:$A$41,0),MATCH('Disposed Waste by Resin'!H$1,'Resin Fractions'!$A$24:$I$24,0)))*$E350</f>
        <v>421.24620401164981</v>
      </c>
      <c r="I350" s="9">
        <f>(INDEX('Resin Fractions'!$A$24:$I$41,MATCH('Disposed Waste by Resin'!$A350,'Resin Fractions'!$A$24:$A$41,0),MATCH('Disposed Waste by Resin'!I$1,'Resin Fractions'!$A$24:$I$24,0)))*$E350</f>
        <v>670.87873403423418</v>
      </c>
      <c r="J350" s="9">
        <f>(INDEX('Resin Fractions'!$A$24:$I$41,MATCH('Disposed Waste by Resin'!$A350,'Resin Fractions'!$A$24:$A$41,0),MATCH('Disposed Waste by Resin'!J$1,'Resin Fractions'!$A$24:$I$24,0)))*$E350</f>
        <v>36.606155795725456</v>
      </c>
      <c r="K350" s="9">
        <f>(INDEX('Resin Fractions'!$A$24:$I$41,MATCH('Disposed Waste by Resin'!$A350,'Resin Fractions'!$A$24:$A$41,0),MATCH('Disposed Waste by Resin'!K$1,'Resin Fractions'!$A$24:$I$24,0)))*$E350</f>
        <v>109.30094822345382</v>
      </c>
      <c r="L350" s="9">
        <f>(INDEX('Resin Fractions'!$A$24:$I$41,MATCH('Disposed Waste by Resin'!$A350,'Resin Fractions'!$A$24:$A$41,0),MATCH('Disposed Waste by Resin'!L$1,'Resin Fractions'!$A$24:$I$24,0)))*$E350</f>
        <v>205.65096522581669</v>
      </c>
      <c r="M350" s="9">
        <f>(INDEX('Resin Fractions'!$A$24:$I$41,MATCH('Disposed Waste by Resin'!$A350,'Resin Fractions'!$A$24:$A$41,0),MATCH('Disposed Waste by Resin'!M$1,'Resin Fractions'!$A$24:$I$24,0)))*$E350</f>
        <v>1932.1507305041653</v>
      </c>
    </row>
    <row r="351" spans="1:13" x14ac:dyDescent="0.2">
      <c r="A351" s="37">
        <v>2014</v>
      </c>
      <c r="B351" s="68" t="s">
        <v>207</v>
      </c>
      <c r="C351" s="68" t="s">
        <v>190</v>
      </c>
      <c r="D351" s="68">
        <v>1098959</v>
      </c>
      <c r="E351" s="81">
        <v>622624.96370235924</v>
      </c>
      <c r="F351" s="9">
        <f>(INDEX('Resin Fractions'!$A$24:$I$41,MATCH('Disposed Waste by Resin'!$A351,'Resin Fractions'!$A$24:$A$41,0),MATCH('Disposed Waste by Resin'!F$1,'Resin Fractions'!$A$24:$I$24,0)))*$E351</f>
        <v>5874.4681390083142</v>
      </c>
      <c r="G351" s="9">
        <f>(INDEX('Resin Fractions'!$A$24:$I$41,MATCH('Disposed Waste by Resin'!$A351,'Resin Fractions'!$A$24:$A$41,0),MATCH('Disposed Waste by Resin'!G$1,'Resin Fractions'!$A$24:$I$24,0)))*$E351</f>
        <v>10526.655565449839</v>
      </c>
      <c r="H351" s="9">
        <f>(INDEX('Resin Fractions'!$A$24:$I$41,MATCH('Disposed Waste by Resin'!$A351,'Resin Fractions'!$A$24:$A$41,0),MATCH('Disposed Waste by Resin'!H$1,'Resin Fractions'!$A$24:$I$24,0)))*$E351</f>
        <v>14144.048365324159</v>
      </c>
      <c r="I351" s="9">
        <f>(INDEX('Resin Fractions'!$A$24:$I$41,MATCH('Disposed Waste by Resin'!$A351,'Resin Fractions'!$A$24:$A$41,0),MATCH('Disposed Waste by Resin'!I$1,'Resin Fractions'!$A$24:$I$24,0)))*$E351</f>
        <v>22525.879571333131</v>
      </c>
      <c r="J351" s="9">
        <f>(INDEX('Resin Fractions'!$A$24:$I$41,MATCH('Disposed Waste by Resin'!$A351,'Resin Fractions'!$A$24:$A$41,0),MATCH('Disposed Waste by Resin'!J$1,'Resin Fractions'!$A$24:$I$24,0)))*$E351</f>
        <v>1229.1131246111199</v>
      </c>
      <c r="K351" s="9">
        <f>(INDEX('Resin Fractions'!$A$24:$I$41,MATCH('Disposed Waste by Resin'!$A351,'Resin Fractions'!$A$24:$A$41,0),MATCH('Disposed Waste by Resin'!K$1,'Resin Fractions'!$A$24:$I$24,0)))*$E351</f>
        <v>3669.9627992506921</v>
      </c>
      <c r="L351" s="9">
        <f>(INDEX('Resin Fractions'!$A$24:$I$41,MATCH('Disposed Waste by Resin'!$A351,'Resin Fractions'!$A$24:$A$41,0),MATCH('Disposed Waste by Resin'!L$1,'Resin Fractions'!$A$24:$I$24,0)))*$E351</f>
        <v>6905.0763444959266</v>
      </c>
      <c r="M351" s="9">
        <f>(INDEX('Resin Fractions'!$A$24:$I$41,MATCH('Disposed Waste by Resin'!$A351,'Resin Fractions'!$A$24:$A$41,0),MATCH('Disposed Waste by Resin'!M$1,'Resin Fractions'!$A$24:$I$24,0)))*$E351</f>
        <v>64875.203909473181</v>
      </c>
    </row>
    <row r="352" spans="1:13" x14ac:dyDescent="0.2">
      <c r="A352" s="37">
        <v>2014</v>
      </c>
      <c r="B352" s="68" t="s">
        <v>208</v>
      </c>
      <c r="C352" s="68" t="s">
        <v>193</v>
      </c>
      <c r="D352" s="68">
        <v>27160</v>
      </c>
      <c r="E352" s="81">
        <v>107.8947368421053</v>
      </c>
      <c r="F352" s="9">
        <f>(INDEX('Resin Fractions'!$A$24:$I$41,MATCH('Disposed Waste by Resin'!$A352,'Resin Fractions'!$A$24:$A$41,0),MATCH('Disposed Waste by Resin'!F$1,'Resin Fractions'!$A$24:$I$24,0)))*$E352</f>
        <v>1.0179871204917326</v>
      </c>
      <c r="G352" s="9">
        <f>(INDEX('Resin Fractions'!$A$24:$I$41,MATCH('Disposed Waste by Resin'!$A352,'Resin Fractions'!$A$24:$A$41,0),MATCH('Disposed Waste by Resin'!G$1,'Resin Fractions'!$A$24:$I$24,0)))*$E352</f>
        <v>1.8241651046369536</v>
      </c>
      <c r="H352" s="9">
        <f>(INDEX('Resin Fractions'!$A$24:$I$41,MATCH('Disposed Waste by Resin'!$A352,'Resin Fractions'!$A$24:$A$41,0),MATCH('Disposed Waste by Resin'!H$1,'Resin Fractions'!$A$24:$I$24,0)))*$E352</f>
        <v>2.4510234334069914</v>
      </c>
      <c r="I352" s="9">
        <f>(INDEX('Resin Fractions'!$A$24:$I$41,MATCH('Disposed Waste by Resin'!$A352,'Resin Fractions'!$A$24:$A$41,0),MATCH('Disposed Waste by Resin'!I$1,'Resin Fractions'!$A$24:$I$24,0)))*$E352</f>
        <v>3.9035117288483607</v>
      </c>
      <c r="J352" s="9">
        <f>(INDEX('Resin Fractions'!$A$24:$I$41,MATCH('Disposed Waste by Resin'!$A352,'Resin Fractions'!$A$24:$A$41,0),MATCH('Disposed Waste by Resin'!J$1,'Resin Fractions'!$A$24:$I$24,0)))*$E352</f>
        <v>0.21299312565387277</v>
      </c>
      <c r="K352" s="9">
        <f>(INDEX('Resin Fractions'!$A$24:$I$41,MATCH('Disposed Waste by Resin'!$A352,'Resin Fractions'!$A$24:$A$41,0),MATCH('Disposed Waste by Resin'!K$1,'Resin Fractions'!$A$24:$I$24,0)))*$E352</f>
        <v>0.63596818876468886</v>
      </c>
      <c r="L352" s="9">
        <f>(INDEX('Resin Fractions'!$A$24:$I$41,MATCH('Disposed Waste by Resin'!$A352,'Resin Fractions'!$A$24:$A$41,0),MATCH('Disposed Waste by Resin'!L$1,'Resin Fractions'!$A$24:$I$24,0)))*$E352</f>
        <v>1.196581310575568</v>
      </c>
      <c r="M352" s="9">
        <f>(INDEX('Resin Fractions'!$A$24:$I$41,MATCH('Disposed Waste by Resin'!$A352,'Resin Fractions'!$A$24:$A$41,0),MATCH('Disposed Waste by Resin'!M$1,'Resin Fractions'!$A$24:$I$24,0)))*$E352</f>
        <v>11.242230012378167</v>
      </c>
    </row>
    <row r="353" spans="1:13" x14ac:dyDescent="0.2">
      <c r="A353" s="37">
        <v>2014</v>
      </c>
      <c r="B353" s="68" t="s">
        <v>209</v>
      </c>
      <c r="C353" s="68" t="s">
        <v>191</v>
      </c>
      <c r="D353" s="68">
        <v>181408</v>
      </c>
      <c r="E353" s="81">
        <v>88734.773139745914</v>
      </c>
      <c r="F353" s="9">
        <f>(INDEX('Resin Fractions'!$A$24:$I$41,MATCH('Disposed Waste by Resin'!$A353,'Resin Fractions'!$A$24:$A$41,0),MATCH('Disposed Waste by Resin'!F$1,'Resin Fractions'!$A$24:$I$24,0)))*$E353</f>
        <v>837.21281352406038</v>
      </c>
      <c r="G353" s="9">
        <f>(INDEX('Resin Fractions'!$A$24:$I$41,MATCH('Disposed Waste by Resin'!$A353,'Resin Fractions'!$A$24:$A$41,0),MATCH('Disposed Waste by Resin'!G$1,'Resin Fractions'!$A$24:$I$24,0)))*$E353</f>
        <v>1500.2295891993251</v>
      </c>
      <c r="H353" s="9">
        <f>(INDEX('Resin Fractions'!$A$24:$I$41,MATCH('Disposed Waste by Resin'!$A353,'Resin Fractions'!$A$24:$A$41,0),MATCH('Disposed Waste by Resin'!H$1,'Resin Fractions'!$A$24:$I$24,0)))*$E353</f>
        <v>2015.7703210477259</v>
      </c>
      <c r="I353" s="9">
        <f>(INDEX('Resin Fractions'!$A$24:$I$41,MATCH('Disposed Waste by Resin'!$A353,'Resin Fractions'!$A$24:$A$41,0),MATCH('Disposed Waste by Resin'!I$1,'Resin Fractions'!$A$24:$I$24,0)))*$E353</f>
        <v>3210.3255250957236</v>
      </c>
      <c r="J353" s="9">
        <f>(INDEX('Resin Fractions'!$A$24:$I$41,MATCH('Disposed Waste by Resin'!$A353,'Resin Fractions'!$A$24:$A$41,0),MATCH('Disposed Waste by Resin'!J$1,'Resin Fractions'!$A$24:$I$24,0)))*$E353</f>
        <v>175.16977415571412</v>
      </c>
      <c r="K353" s="9">
        <f>(INDEX('Resin Fractions'!$A$24:$I$41,MATCH('Disposed Waste by Resin'!$A353,'Resin Fractions'!$A$24:$A$41,0),MATCH('Disposed Waste by Resin'!K$1,'Resin Fractions'!$A$24:$I$24,0)))*$E353</f>
        <v>523.03286152608064</v>
      </c>
      <c r="L353" s="9">
        <f>(INDEX('Resin Fractions'!$A$24:$I$41,MATCH('Disposed Waste by Resin'!$A353,'Resin Fractions'!$A$24:$A$41,0),MATCH('Disposed Waste by Resin'!L$1,'Resin Fractions'!$A$24:$I$24,0)))*$E353</f>
        <v>984.09222029584089</v>
      </c>
      <c r="M353" s="9">
        <f>(INDEX('Resin Fractions'!$A$24:$I$41,MATCH('Disposed Waste by Resin'!$A353,'Resin Fractions'!$A$24:$A$41,0),MATCH('Disposed Waste by Resin'!M$1,'Resin Fractions'!$A$24:$I$24,0)))*$E353</f>
        <v>9245.8331048444707</v>
      </c>
    </row>
    <row r="354" spans="1:13" x14ac:dyDescent="0.2">
      <c r="A354" s="37">
        <v>2014</v>
      </c>
      <c r="B354" s="68" t="s">
        <v>210</v>
      </c>
      <c r="C354" s="68" t="s">
        <v>192</v>
      </c>
      <c r="D354" s="68">
        <v>964929</v>
      </c>
      <c r="E354" s="81">
        <v>651988.10344827583</v>
      </c>
      <c r="F354" s="9">
        <f>(INDEX('Resin Fractions'!$A$24:$I$41,MATCH('Disposed Waste by Resin'!$A354,'Resin Fractions'!$A$24:$A$41,0),MATCH('Disposed Waste by Resin'!F$1,'Resin Fractions'!$A$24:$I$24,0)))*$E354</f>
        <v>6151.5094382728494</v>
      </c>
      <c r="G354" s="9">
        <f>(INDEX('Resin Fractions'!$A$24:$I$41,MATCH('Disposed Waste by Resin'!$A354,'Resin Fractions'!$A$24:$A$41,0),MATCH('Disposed Waste by Resin'!G$1,'Resin Fractions'!$A$24:$I$24,0)))*$E354</f>
        <v>11023.095118061794</v>
      </c>
      <c r="H354" s="9">
        <f>(INDEX('Resin Fractions'!$A$24:$I$41,MATCH('Disposed Waste by Resin'!$A354,'Resin Fractions'!$A$24:$A$41,0),MATCH('Disposed Waste by Resin'!H$1,'Resin Fractions'!$A$24:$I$24,0)))*$E354</f>
        <v>14811.085013283802</v>
      </c>
      <c r="I354" s="9">
        <f>(INDEX('Resin Fractions'!$A$24:$I$41,MATCH('Disposed Waste by Resin'!$A354,'Resin Fractions'!$A$24:$A$41,0),MATCH('Disposed Waste by Resin'!I$1,'Resin Fractions'!$A$24:$I$24,0)))*$E354</f>
        <v>23588.205350594584</v>
      </c>
      <c r="J354" s="9">
        <f>(INDEX('Resin Fractions'!$A$24:$I$41,MATCH('Disposed Waste by Resin'!$A354,'Resin Fractions'!$A$24:$A$41,0),MATCH('Disposed Waste by Resin'!J$1,'Resin Fractions'!$A$24:$I$24,0)))*$E354</f>
        <v>1287.0783886874081</v>
      </c>
      <c r="K354" s="9">
        <f>(INDEX('Resin Fractions'!$A$24:$I$41,MATCH('Disposed Waste by Resin'!$A354,'Resin Fractions'!$A$24:$A$41,0),MATCH('Disposed Waste by Resin'!K$1,'Resin Fractions'!$A$24:$I$24,0)))*$E354</f>
        <v>3843.0391081348116</v>
      </c>
      <c r="L354" s="9">
        <f>(INDEX('Resin Fractions'!$A$24:$I$41,MATCH('Disposed Waste by Resin'!$A354,'Resin Fractions'!$A$24:$A$41,0),MATCH('Disposed Waste by Resin'!L$1,'Resin Fractions'!$A$24:$I$24,0)))*$E354</f>
        <v>7230.7213691573243</v>
      </c>
      <c r="M354" s="9">
        <f>(INDEX('Resin Fractions'!$A$24:$I$41,MATCH('Disposed Waste by Resin'!$A354,'Resin Fractions'!$A$24:$A$41,0),MATCH('Disposed Waste by Resin'!M$1,'Resin Fractions'!$A$24:$I$24,0)))*$E354</f>
        <v>67934.733786192577</v>
      </c>
    </row>
    <row r="355" spans="1:13" x14ac:dyDescent="0.2">
      <c r="A355" s="37">
        <v>2014</v>
      </c>
      <c r="B355" s="68" t="s">
        <v>211</v>
      </c>
      <c r="C355" s="68" t="s">
        <v>192</v>
      </c>
      <c r="D355" s="68">
        <v>28247</v>
      </c>
      <c r="E355" s="81">
        <v>18363.284936479129</v>
      </c>
      <c r="F355" s="9">
        <f>(INDEX('Resin Fractions'!$A$24:$I$41,MATCH('Disposed Waste by Resin'!$A355,'Resin Fractions'!$A$24:$A$41,0),MATCH('Disposed Waste by Resin'!F$1,'Resin Fractions'!$A$24:$I$24,0)))*$E355</f>
        <v>173.2576407560274</v>
      </c>
      <c r="G355" s="9">
        <f>(INDEX('Resin Fractions'!$A$24:$I$41,MATCH('Disposed Waste by Resin'!$A355,'Resin Fractions'!$A$24:$A$41,0),MATCH('Disposed Waste by Resin'!G$1,'Resin Fractions'!$A$24:$I$24,0)))*$E355</f>
        <v>310.46615032438143</v>
      </c>
      <c r="H355" s="9">
        <f>(INDEX('Resin Fractions'!$A$24:$I$41,MATCH('Disposed Waste by Resin'!$A355,'Resin Fractions'!$A$24:$A$41,0),MATCH('Disposed Waste by Resin'!H$1,'Resin Fractions'!$A$24:$I$24,0)))*$E355</f>
        <v>417.15511813617508</v>
      </c>
      <c r="I355" s="9">
        <f>(INDEX('Resin Fractions'!$A$24:$I$41,MATCH('Disposed Waste by Resin'!$A355,'Resin Fractions'!$A$24:$A$41,0),MATCH('Disposed Waste by Resin'!I$1,'Resin Fractions'!$A$24:$I$24,0)))*$E355</f>
        <v>664.3632509584794</v>
      </c>
      <c r="J355" s="9">
        <f>(INDEX('Resin Fractions'!$A$24:$I$41,MATCH('Disposed Waste by Resin'!$A355,'Resin Fractions'!$A$24:$A$41,0),MATCH('Disposed Waste by Resin'!J$1,'Resin Fractions'!$A$24:$I$24,0)))*$E355</f>
        <v>36.250641786328764</v>
      </c>
      <c r="K355" s="9">
        <f>(INDEX('Resin Fractions'!$A$24:$I$41,MATCH('Disposed Waste by Resin'!$A355,'Resin Fractions'!$A$24:$A$41,0),MATCH('Disposed Waste by Resin'!K$1,'Resin Fractions'!$A$24:$I$24,0)))*$E355</f>
        <v>108.23943227103801</v>
      </c>
      <c r="L355" s="9">
        <f>(INDEX('Resin Fractions'!$A$24:$I$41,MATCH('Disposed Waste by Resin'!$A355,'Resin Fractions'!$A$24:$A$41,0),MATCH('Disposed Waste by Resin'!L$1,'Resin Fractions'!$A$24:$I$24,0)))*$E355</f>
        <v>203.65371100464913</v>
      </c>
      <c r="M355" s="9">
        <f>(INDEX('Resin Fractions'!$A$24:$I$41,MATCH('Disposed Waste by Resin'!$A355,'Resin Fractions'!$A$24:$A$41,0),MATCH('Disposed Waste by Resin'!M$1,'Resin Fractions'!$A$24:$I$24,0)))*$E355</f>
        <v>1913.3859452370791</v>
      </c>
    </row>
    <row r="356" spans="1:13" x14ac:dyDescent="0.2">
      <c r="A356" s="37">
        <v>2014</v>
      </c>
      <c r="B356" s="68" t="s">
        <v>212</v>
      </c>
      <c r="C356" s="68" t="s">
        <v>193</v>
      </c>
      <c r="D356" s="68">
        <v>134462</v>
      </c>
      <c r="E356" s="81">
        <v>49348.275862068956</v>
      </c>
      <c r="F356" s="9">
        <f>(INDEX('Resin Fractions'!$A$24:$I$41,MATCH('Disposed Waste by Resin'!$A356,'Resin Fractions'!$A$24:$A$41,0),MATCH('Disposed Waste by Resin'!F$1,'Resin Fractions'!$A$24:$I$24,0)))*$E356</f>
        <v>465.60111008542697</v>
      </c>
      <c r="G356" s="9">
        <f>(INDEX('Resin Fractions'!$A$24:$I$41,MATCH('Disposed Waste by Resin'!$A356,'Resin Fractions'!$A$24:$A$41,0),MATCH('Disposed Waste by Resin'!G$1,'Resin Fractions'!$A$24:$I$24,0)))*$E356</f>
        <v>834.32617230736605</v>
      </c>
      <c r="H356" s="9">
        <f>(INDEX('Resin Fractions'!$A$24:$I$41,MATCH('Disposed Waste by Resin'!$A356,'Resin Fractions'!$A$24:$A$41,0),MATCH('Disposed Waste by Resin'!H$1,'Resin Fractions'!$A$24:$I$24,0)))*$E356</f>
        <v>1121.0350391156624</v>
      </c>
      <c r="I356" s="9">
        <f>(INDEX('Resin Fractions'!$A$24:$I$41,MATCH('Disposed Waste by Resin'!$A356,'Resin Fractions'!$A$24:$A$41,0),MATCH('Disposed Waste by Resin'!I$1,'Resin Fractions'!$A$24:$I$24,0)))*$E356</f>
        <v>1785.3658043388198</v>
      </c>
      <c r="J356" s="9">
        <f>(INDEX('Resin Fractions'!$A$24:$I$41,MATCH('Disposed Waste by Resin'!$A356,'Resin Fractions'!$A$24:$A$41,0),MATCH('Disposed Waste by Resin'!J$1,'Resin Fractions'!$A$24:$I$24,0)))*$E356</f>
        <v>97.417574101629697</v>
      </c>
      <c r="K356" s="9">
        <f>(INDEX('Resin Fractions'!$A$24:$I$41,MATCH('Disposed Waste by Resin'!$A356,'Resin Fractions'!$A$24:$A$41,0),MATCH('Disposed Waste by Resin'!K$1,'Resin Fractions'!$A$24:$I$24,0)))*$E356</f>
        <v>290.87548231928963</v>
      </c>
      <c r="L356" s="9">
        <f>(INDEX('Resin Fractions'!$A$24:$I$41,MATCH('Disposed Waste by Resin'!$A356,'Resin Fractions'!$A$24:$A$41,0),MATCH('Disposed Waste by Resin'!L$1,'Resin Fractions'!$A$24:$I$24,0)))*$E356</f>
        <v>547.28549634531862</v>
      </c>
      <c r="M356" s="9">
        <f>(INDEX('Resin Fractions'!$A$24:$I$41,MATCH('Disposed Waste by Resin'!$A356,'Resin Fractions'!$A$24:$A$41,0),MATCH('Disposed Waste by Resin'!M$1,'Resin Fractions'!$A$24:$I$24,0)))*$E356</f>
        <v>5141.9066786135127</v>
      </c>
    </row>
    <row r="357" spans="1:13" x14ac:dyDescent="0.2">
      <c r="A357" s="37">
        <v>2014</v>
      </c>
      <c r="B357" s="68" t="s">
        <v>213</v>
      </c>
      <c r="C357" s="68" t="s">
        <v>194</v>
      </c>
      <c r="D357" s="68">
        <v>181699</v>
      </c>
      <c r="E357" s="81">
        <v>169589.96370235941</v>
      </c>
      <c r="F357" s="9">
        <f>(INDEX('Resin Fractions'!$A$24:$I$41,MATCH('Disposed Waste by Resin'!$A357,'Resin Fractions'!$A$24:$A$41,0),MATCH('Disposed Waste by Resin'!F$1,'Resin Fractions'!$A$24:$I$24,0)))*$E357</f>
        <v>1600.0817451022353</v>
      </c>
      <c r="G357" s="9">
        <f>(INDEX('Resin Fractions'!$A$24:$I$41,MATCH('Disposed Waste by Resin'!$A357,'Resin Fractions'!$A$24:$A$41,0),MATCH('Disposed Waste by Resin'!G$1,'Resin Fractions'!$A$24:$I$24,0)))*$E357</f>
        <v>2867.2398945206528</v>
      </c>
      <c r="H357" s="9">
        <f>(INDEX('Resin Fractions'!$A$24:$I$41,MATCH('Disposed Waste by Resin'!$A357,'Resin Fractions'!$A$24:$A$41,0),MATCH('Disposed Waste by Resin'!H$1,'Resin Fractions'!$A$24:$I$24,0)))*$E357</f>
        <v>3852.5417204865134</v>
      </c>
      <c r="I357" s="9">
        <f>(INDEX('Resin Fractions'!$A$24:$I$41,MATCH('Disposed Waste by Resin'!$A357,'Resin Fractions'!$A$24:$A$41,0),MATCH('Disposed Waste by Resin'!I$1,'Resin Fractions'!$A$24:$I$24,0)))*$E357</f>
        <v>6135.5765052367915</v>
      </c>
      <c r="J357" s="9">
        <f>(INDEX('Resin Fractions'!$A$24:$I$41,MATCH('Disposed Waste by Resin'!$A357,'Resin Fractions'!$A$24:$A$41,0),MATCH('Disposed Waste by Resin'!J$1,'Resin Fractions'!$A$24:$I$24,0)))*$E357</f>
        <v>334.78460122992902</v>
      </c>
      <c r="K357" s="9">
        <f>(INDEX('Resin Fractions'!$A$24:$I$41,MATCH('Disposed Waste by Resin'!$A357,'Resin Fractions'!$A$24:$A$41,0),MATCH('Disposed Waste by Resin'!K$1,'Resin Fractions'!$A$24:$I$24,0)))*$E357</f>
        <v>999.62078971742312</v>
      </c>
      <c r="L357" s="9">
        <f>(INDEX('Resin Fractions'!$A$24:$I$41,MATCH('Disposed Waste by Resin'!$A357,'Resin Fractions'!$A$24:$A$41,0),MATCH('Disposed Waste by Resin'!L$1,'Resin Fractions'!$A$24:$I$24,0)))*$E357</f>
        <v>1880.7977753762004</v>
      </c>
      <c r="M357" s="9">
        <f>(INDEX('Resin Fractions'!$A$24:$I$41,MATCH('Disposed Waste by Resin'!$A357,'Resin Fractions'!$A$24:$A$41,0),MATCH('Disposed Waste by Resin'!M$1,'Resin Fractions'!$A$24:$I$24,0)))*$E357</f>
        <v>17670.643031669744</v>
      </c>
    </row>
    <row r="358" spans="1:13" x14ac:dyDescent="0.2">
      <c r="A358" s="37">
        <v>2014</v>
      </c>
      <c r="B358" s="68" t="s">
        <v>214</v>
      </c>
      <c r="C358" s="68" t="s">
        <v>191</v>
      </c>
      <c r="D358" s="68">
        <v>18613</v>
      </c>
      <c r="E358" s="81">
        <v>15421.125226860249</v>
      </c>
      <c r="F358" s="9">
        <f>(INDEX('Resin Fractions'!$A$24:$I$41,MATCH('Disposed Waste by Resin'!$A358,'Resin Fractions'!$A$24:$A$41,0),MATCH('Disposed Waste by Resin'!F$1,'Resin Fractions'!$A$24:$I$24,0)))*$E358</f>
        <v>145.49835630450909</v>
      </c>
      <c r="G358" s="9">
        <f>(INDEX('Resin Fractions'!$A$24:$I$41,MATCH('Disposed Waste by Resin'!$A358,'Resin Fractions'!$A$24:$A$41,0),MATCH('Disposed Waste by Resin'!G$1,'Resin Fractions'!$A$24:$I$24,0)))*$E358</f>
        <v>260.72336182850074</v>
      </c>
      <c r="H358" s="9">
        <f>(INDEX('Resin Fractions'!$A$24:$I$41,MATCH('Disposed Waste by Resin'!$A358,'Resin Fractions'!$A$24:$A$41,0),MATCH('Disposed Waste by Resin'!H$1,'Resin Fractions'!$A$24:$I$24,0)))*$E358</f>
        <v>350.31865693181709</v>
      </c>
      <c r="I358" s="9">
        <f>(INDEX('Resin Fractions'!$A$24:$I$41,MATCH('Disposed Waste by Resin'!$A358,'Resin Fractions'!$A$24:$A$41,0),MATCH('Disposed Waste by Resin'!I$1,'Resin Fractions'!$A$24:$I$24,0)))*$E358</f>
        <v>557.91918083252563</v>
      </c>
      <c r="J358" s="9">
        <f>(INDEX('Resin Fractions'!$A$24:$I$41,MATCH('Disposed Waste by Resin'!$A358,'Resin Fractions'!$A$24:$A$41,0),MATCH('Disposed Waste by Resin'!J$1,'Resin Fractions'!$A$24:$I$24,0)))*$E358</f>
        <v>30.442575414734765</v>
      </c>
      <c r="K358" s="9">
        <f>(INDEX('Resin Fractions'!$A$24:$I$41,MATCH('Disposed Waste by Resin'!$A358,'Resin Fractions'!$A$24:$A$41,0),MATCH('Disposed Waste by Resin'!K$1,'Resin Fractions'!$A$24:$I$24,0)))*$E358</f>
        <v>90.897344636856317</v>
      </c>
      <c r="L358" s="9">
        <f>(INDEX('Resin Fractions'!$A$24:$I$41,MATCH('Disposed Waste by Resin'!$A358,'Resin Fractions'!$A$24:$A$41,0),MATCH('Disposed Waste by Resin'!L$1,'Resin Fractions'!$A$24:$I$24,0)))*$E358</f>
        <v>171.02437778322991</v>
      </c>
      <c r="M358" s="9">
        <f>(INDEX('Resin Fractions'!$A$24:$I$41,MATCH('Disposed Waste by Resin'!$A358,'Resin Fractions'!$A$24:$A$41,0),MATCH('Disposed Waste by Resin'!M$1,'Resin Fractions'!$A$24:$I$24,0)))*$E358</f>
        <v>1606.8238537321736</v>
      </c>
    </row>
    <row r="359" spans="1:13" x14ac:dyDescent="0.2">
      <c r="A359" s="37">
        <v>2014</v>
      </c>
      <c r="B359" s="68" t="s">
        <v>215</v>
      </c>
      <c r="C359" s="68" t="s">
        <v>192</v>
      </c>
      <c r="D359" s="68">
        <v>870642</v>
      </c>
      <c r="E359" s="81">
        <v>714280.9618874772</v>
      </c>
      <c r="F359" s="9">
        <f>(INDEX('Resin Fractions'!$A$24:$I$41,MATCH('Disposed Waste by Resin'!$A359,'Resin Fractions'!$A$24:$A$41,0),MATCH('Disposed Waste by Resin'!F$1,'Resin Fractions'!$A$24:$I$24,0)))*$E359</f>
        <v>6739.2427183727095</v>
      </c>
      <c r="G359" s="9">
        <f>(INDEX('Resin Fractions'!$A$24:$I$41,MATCH('Disposed Waste by Resin'!$A359,'Resin Fractions'!$A$24:$A$41,0),MATCH('Disposed Waste by Resin'!G$1,'Resin Fractions'!$A$24:$I$24,0)))*$E359</f>
        <v>12076.274002951908</v>
      </c>
      <c r="H359" s="9">
        <f>(INDEX('Resin Fractions'!$A$24:$I$41,MATCH('Disposed Waste by Resin'!$A359,'Resin Fractions'!$A$24:$A$41,0),MATCH('Disposed Waste by Resin'!H$1,'Resin Fractions'!$A$24:$I$24,0)))*$E359</f>
        <v>16226.179578942023</v>
      </c>
      <c r="I359" s="9">
        <f>(INDEX('Resin Fractions'!$A$24:$I$41,MATCH('Disposed Waste by Resin'!$A359,'Resin Fractions'!$A$24:$A$41,0),MATCH('Disposed Waste by Resin'!I$1,'Resin Fractions'!$A$24:$I$24,0)))*$E359</f>
        <v>25841.891773656705</v>
      </c>
      <c r="J359" s="9">
        <f>(INDEX('Resin Fractions'!$A$24:$I$41,MATCH('Disposed Waste by Resin'!$A359,'Resin Fractions'!$A$24:$A$41,0),MATCH('Disposed Waste by Resin'!J$1,'Resin Fractions'!$A$24:$I$24,0)))*$E359</f>
        <v>1410.0496383814152</v>
      </c>
      <c r="K359" s="9">
        <f>(INDEX('Resin Fractions'!$A$24:$I$41,MATCH('Disposed Waste by Resin'!$A359,'Resin Fractions'!$A$24:$A$41,0),MATCH('Disposed Waste by Resin'!K$1,'Resin Fractions'!$A$24:$I$24,0)))*$E359</f>
        <v>4210.2143523965324</v>
      </c>
      <c r="L359" s="9">
        <f>(INDEX('Resin Fractions'!$A$24:$I$41,MATCH('Disposed Waste by Resin'!$A359,'Resin Fractions'!$A$24:$A$41,0),MATCH('Disposed Waste by Resin'!L$1,'Resin Fractions'!$A$24:$I$24,0)))*$E359</f>
        <v>7921.5657270221436</v>
      </c>
      <c r="M359" s="9">
        <f>(INDEX('Resin Fractions'!$A$24:$I$41,MATCH('Disposed Waste by Resin'!$A359,'Resin Fractions'!$A$24:$A$41,0),MATCH('Disposed Waste by Resin'!M$1,'Resin Fractions'!$A$24:$I$24,0)))*$E359</f>
        <v>74425.417791723434</v>
      </c>
    </row>
    <row r="360" spans="1:13" x14ac:dyDescent="0.2">
      <c r="A360" s="37">
        <v>2014</v>
      </c>
      <c r="B360" s="68" t="s">
        <v>216</v>
      </c>
      <c r="C360" s="68" t="s">
        <v>192</v>
      </c>
      <c r="D360" s="68">
        <v>149336</v>
      </c>
      <c r="E360" s="81">
        <v>86406.451905626134</v>
      </c>
      <c r="F360" s="9">
        <f>(INDEX('Resin Fractions'!$A$24:$I$41,MATCH('Disposed Waste by Resin'!$A360,'Resin Fractions'!$A$24:$A$41,0),MATCH('Disposed Waste by Resin'!F$1,'Resin Fractions'!$A$24:$I$24,0)))*$E360</f>
        <v>815.24509667268194</v>
      </c>
      <c r="G360" s="9">
        <f>(INDEX('Resin Fractions'!$A$24:$I$41,MATCH('Disposed Waste by Resin'!$A360,'Resin Fractions'!$A$24:$A$41,0),MATCH('Disposed Waste by Resin'!G$1,'Resin Fractions'!$A$24:$I$24,0)))*$E360</f>
        <v>1460.8649040258304</v>
      </c>
      <c r="H360" s="9">
        <f>(INDEX('Resin Fractions'!$A$24:$I$41,MATCH('Disposed Waste by Resin'!$A360,'Resin Fractions'!$A$24:$A$41,0),MATCH('Disposed Waste by Resin'!H$1,'Resin Fractions'!$A$24:$I$24,0)))*$E360</f>
        <v>1962.8783072910396</v>
      </c>
      <c r="I360" s="9">
        <f>(INDEX('Resin Fractions'!$A$24:$I$41,MATCH('Disposed Waste by Resin'!$A360,'Resin Fractions'!$A$24:$A$41,0),MATCH('Disposed Waste by Resin'!I$1,'Resin Fractions'!$A$24:$I$24,0)))*$E360</f>
        <v>3126.0894491579911</v>
      </c>
      <c r="J360" s="9">
        <f>(INDEX('Resin Fractions'!$A$24:$I$41,MATCH('Disposed Waste by Resin'!$A360,'Resin Fractions'!$A$24:$A$41,0),MATCH('Disposed Waste by Resin'!J$1,'Resin Fractions'!$A$24:$I$24,0)))*$E360</f>
        <v>170.57347565500797</v>
      </c>
      <c r="K360" s="9">
        <f>(INDEX('Resin Fractions'!$A$24:$I$41,MATCH('Disposed Waste by Resin'!$A360,'Resin Fractions'!$A$24:$A$41,0),MATCH('Disposed Waste by Resin'!K$1,'Resin Fractions'!$A$24:$I$24,0)))*$E360</f>
        <v>509.30894614833193</v>
      </c>
      <c r="L360" s="9">
        <f>(INDEX('Resin Fractions'!$A$24:$I$41,MATCH('Disposed Waste by Resin'!$A360,'Resin Fractions'!$A$24:$A$41,0),MATCH('Disposed Waste by Resin'!L$1,'Resin Fractions'!$A$24:$I$24,0)))*$E360</f>
        <v>958.27051892924806</v>
      </c>
      <c r="M360" s="9">
        <f>(INDEX('Resin Fractions'!$A$24:$I$41,MATCH('Disposed Waste by Resin'!$A360,'Resin Fractions'!$A$24:$A$41,0),MATCH('Disposed Waste by Resin'!M$1,'Resin Fractions'!$A$24:$I$24,0)))*$E360</f>
        <v>9003.2306978801298</v>
      </c>
    </row>
    <row r="361" spans="1:13" x14ac:dyDescent="0.2">
      <c r="A361" s="37">
        <v>2014</v>
      </c>
      <c r="B361" s="68" t="s">
        <v>217</v>
      </c>
      <c r="C361" s="68" t="s">
        <v>193</v>
      </c>
      <c r="D361" s="68">
        <v>64891</v>
      </c>
      <c r="E361" s="81">
        <v>33953.629764065343</v>
      </c>
      <c r="F361" s="9">
        <f>(INDEX('Resin Fractions'!$A$24:$I$41,MATCH('Disposed Waste by Resin'!$A361,'Resin Fractions'!$A$24:$A$41,0),MATCH('Disposed Waste by Resin'!F$1,'Resin Fractions'!$A$24:$I$24,0)))*$E361</f>
        <v>320.35258443000083</v>
      </c>
      <c r="G361" s="9">
        <f>(INDEX('Resin Fractions'!$A$24:$I$41,MATCH('Disposed Waste by Resin'!$A361,'Resin Fractions'!$A$24:$A$41,0),MATCH('Disposed Waste by Resin'!G$1,'Resin Fractions'!$A$24:$I$24,0)))*$E361</f>
        <v>574.05049035904472</v>
      </c>
      <c r="H361" s="9">
        <f>(INDEX('Resin Fractions'!$A$24:$I$41,MATCH('Disposed Waste by Resin'!$A361,'Resin Fractions'!$A$24:$A$41,0),MATCH('Disposed Waste by Resin'!H$1,'Resin Fractions'!$A$24:$I$24,0)))*$E361</f>
        <v>771.31790332587082</v>
      </c>
      <c r="I361" s="9">
        <f>(INDEX('Resin Fractions'!$A$24:$I$41,MATCH('Disposed Waste by Resin'!$A361,'Resin Fractions'!$A$24:$A$41,0),MATCH('Disposed Waste by Resin'!I$1,'Resin Fractions'!$A$24:$I$24,0)))*$E361</f>
        <v>1228.4046089751573</v>
      </c>
      <c r="J361" s="9">
        <f>(INDEX('Resin Fractions'!$A$24:$I$41,MATCH('Disposed Waste by Resin'!$A361,'Resin Fractions'!$A$24:$A$41,0),MATCH('Disposed Waste by Resin'!J$1,'Resin Fractions'!$A$24:$I$24,0)))*$E361</f>
        <v>67.0272706751757</v>
      </c>
      <c r="K361" s="9">
        <f>(INDEX('Resin Fractions'!$A$24:$I$41,MATCH('Disposed Waste by Resin'!$A361,'Resin Fractions'!$A$24:$A$41,0),MATCH('Disposed Waste by Resin'!K$1,'Resin Fractions'!$A$24:$I$24,0)))*$E361</f>
        <v>200.13421465256084</v>
      </c>
      <c r="L361" s="9">
        <f>(INDEX('Resin Fractions'!$A$24:$I$41,MATCH('Disposed Waste by Resin'!$A361,'Resin Fractions'!$A$24:$A$41,0),MATCH('Disposed Waste by Resin'!L$1,'Resin Fractions'!$A$24:$I$24,0)))*$E361</f>
        <v>376.55477913940257</v>
      </c>
      <c r="M361" s="9">
        <f>(INDEX('Resin Fractions'!$A$24:$I$41,MATCH('Disposed Waste by Resin'!$A361,'Resin Fractions'!$A$24:$A$41,0),MATCH('Disposed Waste by Resin'!M$1,'Resin Fractions'!$A$24:$I$24,0)))*$E361</f>
        <v>3537.8418515572125</v>
      </c>
    </row>
    <row r="362" spans="1:13" x14ac:dyDescent="0.2">
      <c r="A362" s="37">
        <v>2014</v>
      </c>
      <c r="B362" s="68" t="s">
        <v>218</v>
      </c>
      <c r="C362" s="68" t="s">
        <v>191</v>
      </c>
      <c r="D362" s="68">
        <v>31411</v>
      </c>
      <c r="E362" s="81">
        <v>18021.33393829401</v>
      </c>
      <c r="F362" s="9">
        <f>(INDEX('Resin Fractions'!$A$24:$I$41,MATCH('Disposed Waste by Resin'!$A362,'Resin Fractions'!$A$24:$A$41,0),MATCH('Disposed Waste by Resin'!F$1,'Resin Fractions'!$A$24:$I$24,0)))*$E362</f>
        <v>170.03133220586002</v>
      </c>
      <c r="G362" s="9">
        <f>(INDEX('Resin Fractions'!$A$24:$I$41,MATCH('Disposed Waste by Resin'!$A362,'Resin Fractions'!$A$24:$A$41,0),MATCH('Disposed Waste by Resin'!G$1,'Resin Fractions'!$A$24:$I$24,0)))*$E362</f>
        <v>304.68482032959304</v>
      </c>
      <c r="H362" s="9">
        <f>(INDEX('Resin Fractions'!$A$24:$I$41,MATCH('Disposed Waste by Resin'!$A362,'Resin Fractions'!$A$24:$A$41,0),MATCH('Disposed Waste by Resin'!H$1,'Resin Fractions'!$A$24:$I$24,0)))*$E362</f>
        <v>409.38708482742186</v>
      </c>
      <c r="I362" s="9">
        <f>(INDEX('Resin Fractions'!$A$24:$I$41,MATCH('Disposed Waste by Resin'!$A362,'Resin Fractions'!$A$24:$A$41,0),MATCH('Disposed Waste by Resin'!I$1,'Resin Fractions'!$A$24:$I$24,0)))*$E362</f>
        <v>651.99184368529245</v>
      </c>
      <c r="J362" s="9">
        <f>(INDEX('Resin Fractions'!$A$24:$I$41,MATCH('Disposed Waste by Resin'!$A362,'Resin Fractions'!$A$24:$A$41,0),MATCH('Disposed Waste by Resin'!J$1,'Resin Fractions'!$A$24:$I$24,0)))*$E362</f>
        <v>35.575602261180329</v>
      </c>
      <c r="K362" s="9">
        <f>(INDEX('Resin Fractions'!$A$24:$I$41,MATCH('Disposed Waste by Resin'!$A362,'Resin Fractions'!$A$24:$A$41,0),MATCH('Disposed Waste by Resin'!K$1,'Resin Fractions'!$A$24:$I$24,0)))*$E362</f>
        <v>106.22385706017008</v>
      </c>
      <c r="L362" s="9">
        <f>(INDEX('Resin Fractions'!$A$24:$I$41,MATCH('Disposed Waste by Resin'!$A362,'Resin Fractions'!$A$24:$A$41,0),MATCH('Disposed Waste by Resin'!L$1,'Resin Fractions'!$A$24:$I$24,0)))*$E362</f>
        <v>199.8613835423767</v>
      </c>
      <c r="M362" s="9">
        <f>(INDEX('Resin Fractions'!$A$24:$I$41,MATCH('Disposed Waste by Resin'!$A362,'Resin Fractions'!$A$24:$A$41,0),MATCH('Disposed Waste by Resin'!M$1,'Resin Fractions'!$A$24:$I$24,0)))*$E362</f>
        <v>1877.7559239118943</v>
      </c>
    </row>
    <row r="363" spans="1:13" x14ac:dyDescent="0.2">
      <c r="A363" s="37">
        <v>2014</v>
      </c>
      <c r="B363" s="68" t="s">
        <v>219</v>
      </c>
      <c r="C363" s="68" t="s">
        <v>194</v>
      </c>
      <c r="D363" s="68">
        <v>10078942</v>
      </c>
      <c r="E363" s="81">
        <v>7719281.9237749539</v>
      </c>
      <c r="F363" s="9">
        <f>(INDEX('Resin Fractions'!$A$24:$I$41,MATCH('Disposed Waste by Resin'!$A363,'Resin Fractions'!$A$24:$A$41,0),MATCH('Disposed Waste by Resin'!F$1,'Resin Fractions'!$A$24:$I$24,0)))*$E363</f>
        <v>72831.444867855287</v>
      </c>
      <c r="G363" s="9">
        <f>(INDEX('Resin Fractions'!$A$24:$I$41,MATCH('Disposed Waste by Resin'!$A363,'Resin Fractions'!$A$24:$A$41,0),MATCH('Disposed Waste by Resin'!G$1,'Resin Fractions'!$A$24:$I$24,0)))*$E363</f>
        <v>130509.09738824218</v>
      </c>
      <c r="H363" s="9">
        <f>(INDEX('Resin Fractions'!$A$24:$I$41,MATCH('Disposed Waste by Resin'!$A363,'Resin Fractions'!$A$24:$A$41,0),MATCH('Disposed Waste by Resin'!H$1,'Resin Fractions'!$A$24:$I$24,0)))*$E363</f>
        <v>175357.40331741498</v>
      </c>
      <c r="I363" s="9">
        <f>(INDEX('Resin Fractions'!$A$24:$I$41,MATCH('Disposed Waste by Resin'!$A363,'Resin Fractions'!$A$24:$A$41,0),MATCH('Disposed Waste by Resin'!I$1,'Resin Fractions'!$A$24:$I$24,0)))*$E363</f>
        <v>279275.04537907831</v>
      </c>
      <c r="J363" s="9">
        <f>(INDEX('Resin Fractions'!$A$24:$I$41,MATCH('Disposed Waste by Resin'!$A363,'Resin Fractions'!$A$24:$A$41,0),MATCH('Disposed Waste by Resin'!J$1,'Resin Fractions'!$A$24:$I$24,0)))*$E363</f>
        <v>15238.50034644735</v>
      </c>
      <c r="K363" s="9">
        <f>(INDEX('Resin Fractions'!$A$24:$I$41,MATCH('Disposed Waste by Resin'!$A363,'Resin Fractions'!$A$24:$A$41,0),MATCH('Disposed Waste by Resin'!K$1,'Resin Fractions'!$A$24:$I$24,0)))*$E363</f>
        <v>45500.066892154158</v>
      </c>
      <c r="L363" s="9">
        <f>(INDEX('Resin Fractions'!$A$24:$I$41,MATCH('Disposed Waste by Resin'!$A363,'Resin Fractions'!$A$24:$A$41,0),MATCH('Disposed Waste by Resin'!L$1,'Resin Fractions'!$A$24:$I$24,0)))*$E363</f>
        <v>85608.888360978308</v>
      </c>
      <c r="M363" s="9">
        <f>(INDEX('Resin Fractions'!$A$24:$I$41,MATCH('Disposed Waste by Resin'!$A363,'Resin Fractions'!$A$24:$A$41,0),MATCH('Disposed Waste by Resin'!M$1,'Resin Fractions'!$A$24:$I$24,0)))*$E363</f>
        <v>804320.44655217044</v>
      </c>
    </row>
    <row r="364" spans="1:13" x14ac:dyDescent="0.2">
      <c r="A364" s="37">
        <v>2014</v>
      </c>
      <c r="B364" s="68" t="s">
        <v>220</v>
      </c>
      <c r="C364" s="68" t="s">
        <v>192</v>
      </c>
      <c r="D364" s="68">
        <v>153081</v>
      </c>
      <c r="E364" s="81">
        <v>100483.5662431942</v>
      </c>
      <c r="F364" s="9">
        <f>(INDEX('Resin Fractions'!$A$24:$I$41,MATCH('Disposed Waste by Resin'!$A364,'Resin Fractions'!$A$24:$A$41,0),MATCH('Disposed Waste by Resin'!F$1,'Resin Fractions'!$A$24:$I$24,0)))*$E364</f>
        <v>948.06270676894644</v>
      </c>
      <c r="G364" s="9">
        <f>(INDEX('Resin Fractions'!$A$24:$I$41,MATCH('Disposed Waste by Resin'!$A364,'Resin Fractions'!$A$24:$A$41,0),MATCH('Disposed Waste by Resin'!G$1,'Resin Fractions'!$A$24:$I$24,0)))*$E364</f>
        <v>1698.8652134028782</v>
      </c>
      <c r="H364" s="9">
        <f>(INDEX('Resin Fractions'!$A$24:$I$41,MATCH('Disposed Waste by Resin'!$A364,'Resin Fractions'!$A$24:$A$41,0),MATCH('Disposed Waste by Resin'!H$1,'Resin Fractions'!$A$24:$I$24,0)))*$E364</f>
        <v>2282.6653342210143</v>
      </c>
      <c r="I364" s="9">
        <f>(INDEX('Resin Fractions'!$A$24:$I$41,MATCH('Disposed Waste by Resin'!$A364,'Resin Fractions'!$A$24:$A$41,0),MATCH('Disposed Waste by Resin'!I$1,'Resin Fractions'!$A$24:$I$24,0)))*$E364</f>
        <v>3635.3838089510114</v>
      </c>
      <c r="J364" s="9">
        <f>(INDEX('Resin Fractions'!$A$24:$I$41,MATCH('Disposed Waste by Resin'!$A364,'Resin Fractions'!$A$24:$A$41,0),MATCH('Disposed Waste by Resin'!J$1,'Resin Fractions'!$A$24:$I$24,0)))*$E364</f>
        <v>198.36286252133274</v>
      </c>
      <c r="K364" s="9">
        <f>(INDEX('Resin Fractions'!$A$24:$I$41,MATCH('Disposed Waste by Resin'!$A364,'Resin Fractions'!$A$24:$A$41,0),MATCH('Disposed Waste by Resin'!K$1,'Resin Fractions'!$A$24:$I$24,0)))*$E364</f>
        <v>592.28423456669054</v>
      </c>
      <c r="L364" s="9">
        <f>(INDEX('Resin Fractions'!$A$24:$I$41,MATCH('Disposed Waste by Resin'!$A364,'Resin Fractions'!$A$24:$A$41,0),MATCH('Disposed Waste by Resin'!L$1,'Resin Fractions'!$A$24:$I$24,0)))*$E364</f>
        <v>1114.3894587049635</v>
      </c>
      <c r="M364" s="9">
        <f>(INDEX('Resin Fractions'!$A$24:$I$41,MATCH('Disposed Waste by Resin'!$A364,'Resin Fractions'!$A$24:$A$41,0),MATCH('Disposed Waste by Resin'!M$1,'Resin Fractions'!$A$24:$I$24,0)))*$E364</f>
        <v>10470.013619136836</v>
      </c>
    </row>
    <row r="365" spans="1:13" x14ac:dyDescent="0.2">
      <c r="A365" s="37">
        <v>2014</v>
      </c>
      <c r="B365" s="68" t="s">
        <v>221</v>
      </c>
      <c r="C365" s="68" t="s">
        <v>190</v>
      </c>
      <c r="D365" s="68">
        <v>261001</v>
      </c>
      <c r="E365" s="81">
        <v>160637.30490018151</v>
      </c>
      <c r="F365" s="9">
        <f>(INDEX('Resin Fractions'!$A$24:$I$41,MATCH('Disposed Waste by Resin'!$A365,'Resin Fractions'!$A$24:$A$41,0),MATCH('Disposed Waste by Resin'!F$1,'Resin Fractions'!$A$24:$I$24,0)))*$E365</f>
        <v>1515.6133862043296</v>
      </c>
      <c r="G365" s="9">
        <f>(INDEX('Resin Fractions'!$A$24:$I$41,MATCH('Disposed Waste by Resin'!$A365,'Resin Fractions'!$A$24:$A$41,0),MATCH('Disposed Waste by Resin'!G$1,'Resin Fractions'!$A$24:$I$24,0)))*$E365</f>
        <v>2715.8782224072761</v>
      </c>
      <c r="H365" s="9">
        <f>(INDEX('Resin Fractions'!$A$24:$I$41,MATCH('Disposed Waste by Resin'!$A365,'Resin Fractions'!$A$24:$A$41,0),MATCH('Disposed Waste by Resin'!H$1,'Resin Fractions'!$A$24:$I$24,0)))*$E365</f>
        <v>3649.1659381483319</v>
      </c>
      <c r="I365" s="9">
        <f>(INDEX('Resin Fractions'!$A$24:$I$41,MATCH('Disposed Waste by Resin'!$A365,'Resin Fractions'!$A$24:$A$41,0),MATCH('Disposed Waste by Resin'!I$1,'Resin Fractions'!$A$24:$I$24,0)))*$E365</f>
        <v>5811.6792544392792</v>
      </c>
      <c r="J365" s="9">
        <f>(INDEX('Resin Fractions'!$A$24:$I$41,MATCH('Disposed Waste by Resin'!$A365,'Resin Fractions'!$A$24:$A$41,0),MATCH('Disposed Waste by Resin'!J$1,'Resin Fractions'!$A$24:$I$24,0)))*$E365</f>
        <v>317.11131301403537</v>
      </c>
      <c r="K365" s="9">
        <f>(INDEX('Resin Fractions'!$A$24:$I$41,MATCH('Disposed Waste by Resin'!$A365,'Resin Fractions'!$A$24:$A$41,0),MATCH('Disposed Waste by Resin'!K$1,'Resin Fractions'!$A$24:$I$24,0)))*$E365</f>
        <v>946.85078100623423</v>
      </c>
      <c r="L365" s="9">
        <f>(INDEX('Resin Fractions'!$A$24:$I$41,MATCH('Disposed Waste by Resin'!$A365,'Resin Fractions'!$A$24:$A$41,0),MATCH('Disposed Waste by Resin'!L$1,'Resin Fractions'!$A$24:$I$24,0)))*$E365</f>
        <v>1781.5104095955796</v>
      </c>
      <c r="M365" s="9">
        <f>(INDEX('Resin Fractions'!$A$24:$I$41,MATCH('Disposed Waste by Resin'!$A365,'Resin Fractions'!$A$24:$A$41,0),MATCH('Disposed Waste by Resin'!M$1,'Resin Fractions'!$A$24:$I$24,0)))*$E365</f>
        <v>16737.809304815066</v>
      </c>
    </row>
    <row r="366" spans="1:13" x14ac:dyDescent="0.2">
      <c r="A366" s="37">
        <v>2014</v>
      </c>
      <c r="B366" s="68" t="s">
        <v>222</v>
      </c>
      <c r="C366" s="68" t="s">
        <v>191</v>
      </c>
      <c r="D366" s="68">
        <v>18218</v>
      </c>
      <c r="E366" s="81">
        <v>11331.088929219601</v>
      </c>
      <c r="F366" s="9">
        <f>(INDEX('Resin Fractions'!$A$24:$I$41,MATCH('Disposed Waste by Resin'!$A366,'Resin Fractions'!$A$24:$A$41,0),MATCH('Disposed Waste by Resin'!F$1,'Resin Fractions'!$A$24:$I$24,0)))*$E366</f>
        <v>106.90885328329176</v>
      </c>
      <c r="G366" s="9">
        <f>(INDEX('Resin Fractions'!$A$24:$I$41,MATCH('Disposed Waste by Resin'!$A366,'Resin Fractions'!$A$24:$A$41,0),MATCH('Disposed Waste by Resin'!G$1,'Resin Fractions'!$A$24:$I$24,0)))*$E366</f>
        <v>191.57354313277528</v>
      </c>
      <c r="H366" s="9">
        <f>(INDEX('Resin Fractions'!$A$24:$I$41,MATCH('Disposed Waste by Resin'!$A366,'Resin Fractions'!$A$24:$A$41,0),MATCH('Disposed Waste by Resin'!H$1,'Resin Fractions'!$A$24:$I$24,0)))*$E366</f>
        <v>257.40610992155098</v>
      </c>
      <c r="I366" s="9">
        <f>(INDEX('Resin Fractions'!$A$24:$I$41,MATCH('Disposed Waste by Resin'!$A366,'Resin Fractions'!$A$24:$A$41,0),MATCH('Disposed Waste by Resin'!I$1,'Resin Fractions'!$A$24:$I$24,0)))*$E366</f>
        <v>409.94621081991102</v>
      </c>
      <c r="J366" s="9">
        <f>(INDEX('Resin Fractions'!$A$24:$I$41,MATCH('Disposed Waste by Resin'!$A366,'Resin Fractions'!$A$24:$A$41,0),MATCH('Disposed Waste by Resin'!J$1,'Resin Fractions'!$A$24:$I$24,0)))*$E366</f>
        <v>22.368505811625877</v>
      </c>
      <c r="K366" s="9">
        <f>(INDEX('Resin Fractions'!$A$24:$I$41,MATCH('Disposed Waste by Resin'!$A366,'Resin Fractions'!$A$24:$A$41,0),MATCH('Disposed Waste by Resin'!K$1,'Resin Fractions'!$A$24:$I$24,0)))*$E366</f>
        <v>66.789282906293025</v>
      </c>
      <c r="L366" s="9">
        <f>(INDEX('Resin Fractions'!$A$24:$I$41,MATCH('Disposed Waste by Resin'!$A366,'Resin Fractions'!$A$24:$A$41,0),MATCH('Disposed Waste by Resin'!L$1,'Resin Fractions'!$A$24:$I$24,0)))*$E366</f>
        <v>125.66478808892877</v>
      </c>
      <c r="M366" s="9">
        <f>(INDEX('Resin Fractions'!$A$24:$I$41,MATCH('Disposed Waste by Resin'!$A366,'Resin Fractions'!$A$24:$A$41,0),MATCH('Disposed Waste by Resin'!M$1,'Resin Fractions'!$A$24:$I$24,0)))*$E366</f>
        <v>1180.6572939643765</v>
      </c>
    </row>
    <row r="367" spans="1:13" x14ac:dyDescent="0.2">
      <c r="A367" s="37">
        <v>2014</v>
      </c>
      <c r="B367" s="68" t="s">
        <v>223</v>
      </c>
      <c r="C367" s="68" t="s">
        <v>193</v>
      </c>
      <c r="D367" s="68">
        <v>88056</v>
      </c>
      <c r="E367" s="81">
        <v>49997.9945553539</v>
      </c>
      <c r="F367" s="9">
        <f>(INDEX('Resin Fractions'!$A$24:$I$41,MATCH('Disposed Waste by Resin'!$A367,'Resin Fractions'!$A$24:$A$41,0),MATCH('Disposed Waste by Resin'!F$1,'Resin Fractions'!$A$24:$I$24,0)))*$E367</f>
        <v>471.73120763295333</v>
      </c>
      <c r="G367" s="9">
        <f>(INDEX('Resin Fractions'!$A$24:$I$41,MATCH('Disposed Waste by Resin'!$A367,'Resin Fractions'!$A$24:$A$41,0),MATCH('Disposed Waste by Resin'!G$1,'Resin Fractions'!$A$24:$I$24,0)))*$E367</f>
        <v>845.3108987436068</v>
      </c>
      <c r="H367" s="9">
        <f>(INDEX('Resin Fractions'!$A$24:$I$41,MATCH('Disposed Waste by Resin'!$A367,'Resin Fractions'!$A$24:$A$41,0),MATCH('Disposed Waste by Resin'!H$1,'Resin Fractions'!$A$24:$I$24,0)))*$E367</f>
        <v>1135.7945703863527</v>
      </c>
      <c r="I367" s="9">
        <f>(INDEX('Resin Fractions'!$A$24:$I$41,MATCH('Disposed Waste by Resin'!$A367,'Resin Fractions'!$A$24:$A$41,0),MATCH('Disposed Waste by Resin'!I$1,'Resin Fractions'!$A$24:$I$24,0)))*$E367</f>
        <v>1808.8719049505789</v>
      </c>
      <c r="J367" s="9">
        <f>(INDEX('Resin Fractions'!$A$24:$I$41,MATCH('Disposed Waste by Resin'!$A367,'Resin Fractions'!$A$24:$A$41,0),MATCH('Disposed Waste by Resin'!J$1,'Resin Fractions'!$A$24:$I$24,0)))*$E367</f>
        <v>98.700172487137834</v>
      </c>
      <c r="K367" s="9">
        <f>(INDEX('Resin Fractions'!$A$24:$I$41,MATCH('Disposed Waste by Resin'!$A367,'Resin Fractions'!$A$24:$A$41,0),MATCH('Disposed Waste by Resin'!K$1,'Resin Fractions'!$A$24:$I$24,0)))*$E367</f>
        <v>294.70514475388705</v>
      </c>
      <c r="L367" s="9">
        <f>(INDEX('Resin Fractions'!$A$24:$I$41,MATCH('Disposed Waste by Resin'!$A367,'Resin Fractions'!$A$24:$A$41,0),MATCH('Disposed Waste by Resin'!L$1,'Resin Fractions'!$A$24:$I$24,0)))*$E367</f>
        <v>554.49104935254331</v>
      </c>
      <c r="M367" s="9">
        <f>(INDEX('Resin Fractions'!$A$24:$I$41,MATCH('Disposed Waste by Resin'!$A367,'Resin Fractions'!$A$24:$A$41,0),MATCH('Disposed Waste by Resin'!M$1,'Resin Fractions'!$A$24:$I$24,0)))*$E367</f>
        <v>5209.6049483070592</v>
      </c>
    </row>
    <row r="368" spans="1:13" x14ac:dyDescent="0.2">
      <c r="A368" s="37">
        <v>2014</v>
      </c>
      <c r="B368" s="68" t="s">
        <v>224</v>
      </c>
      <c r="C368" s="68" t="s">
        <v>192</v>
      </c>
      <c r="D368" s="68">
        <v>265848</v>
      </c>
      <c r="E368" s="81">
        <v>212687.40471869329</v>
      </c>
      <c r="F368" s="9">
        <f>(INDEX('Resin Fractions'!$A$24:$I$41,MATCH('Disposed Waste by Resin'!$A368,'Resin Fractions'!$A$24:$A$41,0),MATCH('Disposed Waste by Resin'!F$1,'Resin Fractions'!$A$24:$I$24,0)))*$E368</f>
        <v>2006.7062122899522</v>
      </c>
      <c r="G368" s="9">
        <f>(INDEX('Resin Fractions'!$A$24:$I$41,MATCH('Disposed Waste by Resin'!$A368,'Resin Fractions'!$A$24:$A$41,0),MATCH('Disposed Waste by Resin'!G$1,'Resin Fractions'!$A$24:$I$24,0)))*$E368</f>
        <v>3595.8838516044411</v>
      </c>
      <c r="H368" s="9">
        <f>(INDEX('Resin Fractions'!$A$24:$I$41,MATCH('Disposed Waste by Resin'!$A368,'Resin Fractions'!$A$24:$A$41,0),MATCH('Disposed Waste by Resin'!H$1,'Resin Fractions'!$A$24:$I$24,0)))*$E368</f>
        <v>4831.5777786168983</v>
      </c>
      <c r="I368" s="9">
        <f>(INDEX('Resin Fractions'!$A$24:$I$41,MATCH('Disposed Waste by Resin'!$A368,'Resin Fractions'!$A$24:$A$41,0),MATCH('Disposed Waste by Resin'!I$1,'Resin Fractions'!$A$24:$I$24,0)))*$E368</f>
        <v>7694.7940483204902</v>
      </c>
      <c r="J368" s="9">
        <f>(INDEX('Resin Fractions'!$A$24:$I$41,MATCH('Disposed Waste by Resin'!$A368,'Resin Fractions'!$A$24:$A$41,0),MATCH('Disposed Waste by Resin'!J$1,'Resin Fractions'!$A$24:$I$24,0)))*$E368</f>
        <v>419.86251085202417</v>
      </c>
      <c r="K368" s="9">
        <f>(INDEX('Resin Fractions'!$A$24:$I$41,MATCH('Disposed Waste by Resin'!$A368,'Resin Fractions'!$A$24:$A$41,0),MATCH('Disposed Waste by Resin'!K$1,'Resin Fractions'!$A$24:$I$24,0)))*$E368</f>
        <v>1253.6517304820409</v>
      </c>
      <c r="L368" s="9">
        <f>(INDEX('Resin Fractions'!$A$24:$I$41,MATCH('Disposed Waste by Resin'!$A368,'Resin Fractions'!$A$24:$A$41,0),MATCH('Disposed Waste by Resin'!L$1,'Resin Fractions'!$A$24:$I$24,0)))*$E368</f>
        <v>2358.7598517770698</v>
      </c>
      <c r="M368" s="9">
        <f>(INDEX('Resin Fractions'!$A$24:$I$41,MATCH('Disposed Waste by Resin'!$A368,'Resin Fractions'!$A$24:$A$41,0),MATCH('Disposed Waste by Resin'!M$1,'Resin Fractions'!$A$24:$I$24,0)))*$E368</f>
        <v>22161.235983942915</v>
      </c>
    </row>
    <row r="369" spans="1:13" x14ac:dyDescent="0.2">
      <c r="A369" s="37">
        <v>2014</v>
      </c>
      <c r="B369" s="68" t="s">
        <v>225</v>
      </c>
      <c r="C369" s="68" t="s">
        <v>191</v>
      </c>
      <c r="D369" s="68">
        <v>9636</v>
      </c>
      <c r="E369" s="81">
        <v>3.8384754990925591</v>
      </c>
      <c r="F369" s="9">
        <f>(INDEX('Resin Fractions'!$A$24:$I$41,MATCH('Disposed Waste by Resin'!$A369,'Resin Fractions'!$A$24:$A$41,0),MATCH('Disposed Waste by Resin'!F$1,'Resin Fractions'!$A$24:$I$24,0)))*$E369</f>
        <v>3.6216026237847157E-2</v>
      </c>
      <c r="G369" s="9">
        <f>(INDEX('Resin Fractions'!$A$24:$I$41,MATCH('Disposed Waste by Resin'!$A369,'Resin Fractions'!$A$24:$A$41,0),MATCH('Disposed Waste by Resin'!G$1,'Resin Fractions'!$A$24:$I$24,0)))*$E369</f>
        <v>6.4896706413913458E-2</v>
      </c>
      <c r="H369" s="9">
        <f>(INDEX('Resin Fractions'!$A$24:$I$41,MATCH('Disposed Waste by Resin'!$A369,'Resin Fractions'!$A$24:$A$41,0),MATCH('Disposed Waste by Resin'!H$1,'Resin Fractions'!$A$24:$I$24,0)))*$E369</f>
        <v>8.7197890019441296E-2</v>
      </c>
      <c r="I369" s="9">
        <f>(INDEX('Resin Fractions'!$A$24:$I$41,MATCH('Disposed Waste by Resin'!$A369,'Resin Fractions'!$A$24:$A$41,0),MATCH('Disposed Waste by Resin'!I$1,'Resin Fractions'!$A$24:$I$24,0)))*$E369</f>
        <v>0.13887177975633777</v>
      </c>
      <c r="J369" s="9">
        <f>(INDEX('Resin Fractions'!$A$24:$I$41,MATCH('Disposed Waste by Resin'!$A369,'Resin Fractions'!$A$24:$A$41,0),MATCH('Disposed Waste by Resin'!J$1,'Resin Fractions'!$A$24:$I$24,0)))*$E369</f>
        <v>7.5774678008064039E-3</v>
      </c>
      <c r="K369" s="9">
        <f>(INDEX('Resin Fractions'!$A$24:$I$41,MATCH('Disposed Waste by Resin'!$A369,'Resin Fractions'!$A$24:$A$41,0),MATCH('Disposed Waste by Resin'!K$1,'Resin Fractions'!$A$24:$I$24,0)))*$E369</f>
        <v>2.2625277026700027E-2</v>
      </c>
      <c r="L369" s="9">
        <f>(INDEX('Resin Fractions'!$A$24:$I$41,MATCH('Disposed Waste by Resin'!$A369,'Resin Fractions'!$A$24:$A$41,0),MATCH('Disposed Waste by Resin'!L$1,'Resin Fractions'!$A$24:$I$24,0)))*$E369</f>
        <v>4.2569713572200595E-2</v>
      </c>
      <c r="M369" s="9">
        <f>(INDEX('Resin Fractions'!$A$24:$I$41,MATCH('Disposed Waste by Resin'!$A369,'Resin Fractions'!$A$24:$A$41,0),MATCH('Disposed Waste by Resin'!M$1,'Resin Fractions'!$A$24:$I$24,0)))*$E369</f>
        <v>0.39995486082724668</v>
      </c>
    </row>
    <row r="370" spans="1:13" x14ac:dyDescent="0.2">
      <c r="A370" s="37">
        <v>2014</v>
      </c>
      <c r="B370" s="68" t="s">
        <v>226</v>
      </c>
      <c r="C370" s="68" t="s">
        <v>191</v>
      </c>
      <c r="D370" s="68">
        <v>13806</v>
      </c>
      <c r="E370" s="81">
        <v>17033.058076225039</v>
      </c>
      <c r="F370" s="9">
        <f>(INDEX('Resin Fractions'!$A$24:$I$41,MATCH('Disposed Waste by Resin'!$A370,'Resin Fractions'!$A$24:$A$41,0),MATCH('Disposed Waste by Resin'!F$1,'Resin Fractions'!$A$24:$I$24,0)))*$E370</f>
        <v>160.70694689732227</v>
      </c>
      <c r="G370" s="9">
        <f>(INDEX('Resin Fractions'!$A$24:$I$41,MATCH('Disposed Waste by Resin'!$A370,'Resin Fractions'!$A$24:$A$41,0),MATCH('Disposed Waste by Resin'!G$1,'Resin Fractions'!$A$24:$I$24,0)))*$E370</f>
        <v>287.97614301960124</v>
      </c>
      <c r="H370" s="9">
        <f>(INDEX('Resin Fractions'!$A$24:$I$41,MATCH('Disposed Waste by Resin'!$A370,'Resin Fractions'!$A$24:$A$41,0),MATCH('Disposed Waste by Resin'!H$1,'Resin Fractions'!$A$24:$I$24,0)))*$E370</f>
        <v>386.93661720038318</v>
      </c>
      <c r="I370" s="9">
        <f>(INDEX('Resin Fractions'!$A$24:$I$41,MATCH('Disposed Waste by Resin'!$A370,'Resin Fractions'!$A$24:$A$41,0),MATCH('Disposed Waste by Resin'!I$1,'Resin Fractions'!$A$24:$I$24,0)))*$E370</f>
        <v>616.23712077819243</v>
      </c>
      <c r="J370" s="9">
        <f>(INDEX('Resin Fractions'!$A$24:$I$41,MATCH('Disposed Waste by Resin'!$A370,'Resin Fractions'!$A$24:$A$41,0),MATCH('Disposed Waste by Resin'!J$1,'Resin Fractions'!$A$24:$I$24,0)))*$E370</f>
        <v>33.62466405018688</v>
      </c>
      <c r="K370" s="9">
        <f>(INDEX('Resin Fractions'!$A$24:$I$41,MATCH('Disposed Waste by Resin'!$A370,'Resin Fractions'!$A$24:$A$41,0),MATCH('Disposed Waste by Resin'!K$1,'Resin Fractions'!$A$24:$I$24,0)))*$E370</f>
        <v>100.3986237967567</v>
      </c>
      <c r="L370" s="9">
        <f>(INDEX('Resin Fractions'!$A$24:$I$41,MATCH('Disposed Waste by Resin'!$A370,'Resin Fractions'!$A$24:$A$41,0),MATCH('Disposed Waste by Resin'!L$1,'Resin Fractions'!$A$24:$I$24,0)))*$E370</f>
        <v>188.90114154303569</v>
      </c>
      <c r="M370" s="9">
        <f>(INDEX('Resin Fractions'!$A$24:$I$41,MATCH('Disposed Waste by Resin'!$A370,'Resin Fractions'!$A$24:$A$41,0),MATCH('Disposed Waste by Resin'!M$1,'Resin Fractions'!$A$24:$I$24,0)))*$E370</f>
        <v>1774.7812572854782</v>
      </c>
    </row>
    <row r="371" spans="1:13" x14ac:dyDescent="0.2">
      <c r="A371" s="37">
        <v>2014</v>
      </c>
      <c r="B371" s="68" t="s">
        <v>227</v>
      </c>
      <c r="C371" s="68" t="s">
        <v>193</v>
      </c>
      <c r="D371" s="68">
        <v>427733</v>
      </c>
      <c r="E371" s="81">
        <v>316046.28856624319</v>
      </c>
      <c r="F371" s="9">
        <f>(INDEX('Resin Fractions'!$A$24:$I$41,MATCH('Disposed Waste by Resin'!$A371,'Resin Fractions'!$A$24:$A$41,0),MATCH('Disposed Waste by Resin'!F$1,'Resin Fractions'!$A$24:$I$24,0)))*$E371</f>
        <v>2981.8975480747949</v>
      </c>
      <c r="G371" s="9">
        <f>(INDEX('Resin Fractions'!$A$24:$I$41,MATCH('Disposed Waste by Resin'!$A371,'Resin Fractions'!$A$24:$A$41,0),MATCH('Disposed Waste by Resin'!G$1,'Resin Fractions'!$A$24:$I$24,0)))*$E371</f>
        <v>5343.3617609749608</v>
      </c>
      <c r="H371" s="9">
        <f>(INDEX('Resin Fractions'!$A$24:$I$41,MATCH('Disposed Waste by Resin'!$A371,'Resin Fractions'!$A$24:$A$41,0),MATCH('Disposed Waste by Resin'!H$1,'Resin Fractions'!$A$24:$I$24,0)))*$E371</f>
        <v>7179.5611351347452</v>
      </c>
      <c r="I371" s="9">
        <f>(INDEX('Resin Fractions'!$A$24:$I$41,MATCH('Disposed Waste by Resin'!$A371,'Resin Fractions'!$A$24:$A$41,0),MATCH('Disposed Waste by Resin'!I$1,'Resin Fractions'!$A$24:$I$24,0)))*$E371</f>
        <v>11434.203654277631</v>
      </c>
      <c r="J371" s="9">
        <f>(INDEX('Resin Fractions'!$A$24:$I$41,MATCH('Disposed Waste by Resin'!$A371,'Resin Fractions'!$A$24:$A$41,0),MATCH('Disposed Waste by Resin'!J$1,'Resin Fractions'!$A$24:$I$24,0)))*$E371</f>
        <v>623.90148790613114</v>
      </c>
      <c r="K371" s="9">
        <f>(INDEX('Resin Fractions'!$A$24:$I$41,MATCH('Disposed Waste by Resin'!$A371,'Resin Fractions'!$A$24:$A$41,0),MATCH('Disposed Waste by Resin'!K$1,'Resin Fractions'!$A$24:$I$24,0)))*$E371</f>
        <v>1862.8840626342637</v>
      </c>
      <c r="L371" s="9">
        <f>(INDEX('Resin Fractions'!$A$24:$I$41,MATCH('Disposed Waste by Resin'!$A371,'Resin Fractions'!$A$24:$A$41,0),MATCH('Disposed Waste by Resin'!L$1,'Resin Fractions'!$A$24:$I$24,0)))*$E371</f>
        <v>3505.037346989096</v>
      </c>
      <c r="M371" s="9">
        <f>(INDEX('Resin Fractions'!$A$24:$I$41,MATCH('Disposed Waste by Resin'!$A371,'Resin Fractions'!$A$24:$A$41,0),MATCH('Disposed Waste by Resin'!M$1,'Resin Fractions'!$A$24:$I$24,0)))*$E371</f>
        <v>32930.846995991618</v>
      </c>
    </row>
    <row r="372" spans="1:13" x14ac:dyDescent="0.2">
      <c r="A372" s="37">
        <v>2014</v>
      </c>
      <c r="B372" s="68" t="s">
        <v>228</v>
      </c>
      <c r="C372" s="68" t="s">
        <v>190</v>
      </c>
      <c r="D372" s="68">
        <v>140382</v>
      </c>
      <c r="E372" s="81">
        <v>109344.59165154269</v>
      </c>
      <c r="F372" s="9">
        <f>(INDEX('Resin Fractions'!$A$24:$I$41,MATCH('Disposed Waste by Resin'!$A372,'Resin Fractions'!$A$24:$A$41,0),MATCH('Disposed Waste by Resin'!F$1,'Resin Fractions'!$A$24:$I$24,0)))*$E372</f>
        <v>1031.6665043596422</v>
      </c>
      <c r="G372" s="9">
        <f>(INDEX('Resin Fractions'!$A$24:$I$41,MATCH('Disposed Waste by Resin'!$A372,'Resin Fractions'!$A$24:$A$41,0),MATCH('Disposed Waste by Resin'!G$1,'Resin Fractions'!$A$24:$I$24,0)))*$E372</f>
        <v>1848.6776492482459</v>
      </c>
      <c r="H372" s="9">
        <f>(INDEX('Resin Fractions'!$A$24:$I$41,MATCH('Disposed Waste by Resin'!$A372,'Resin Fractions'!$A$24:$A$41,0),MATCH('Disposed Waste by Resin'!H$1,'Resin Fractions'!$A$24:$I$24,0)))*$E372</f>
        <v>2483.9594988442636</v>
      </c>
      <c r="I372" s="9">
        <f>(INDEX('Resin Fractions'!$A$24:$I$41,MATCH('Disposed Waste by Resin'!$A372,'Resin Fractions'!$A$24:$A$41,0),MATCH('Disposed Waste by Resin'!I$1,'Resin Fractions'!$A$24:$I$24,0)))*$E372</f>
        <v>3955.9658653466799</v>
      </c>
      <c r="J372" s="9">
        <f>(INDEX('Resin Fractions'!$A$24:$I$41,MATCH('Disposed Waste by Resin'!$A372,'Resin Fractions'!$A$24:$A$41,0),MATCH('Disposed Waste by Resin'!J$1,'Resin Fractions'!$A$24:$I$24,0)))*$E372</f>
        <v>215.85525884632204</v>
      </c>
      <c r="K372" s="9">
        <f>(INDEX('Resin Fractions'!$A$24:$I$41,MATCH('Disposed Waste by Resin'!$A372,'Resin Fractions'!$A$24:$A$41,0),MATCH('Disposed Waste by Resin'!K$1,'Resin Fractions'!$A$24:$I$24,0)))*$E372</f>
        <v>644.5141249624761</v>
      </c>
      <c r="L372" s="9">
        <f>(INDEX('Resin Fractions'!$A$24:$I$41,MATCH('Disposed Waste by Resin'!$A372,'Resin Fractions'!$A$24:$A$41,0),MATCH('Disposed Waste by Resin'!L$1,'Resin Fractions'!$A$24:$I$24,0)))*$E372</f>
        <v>1212.6605857913712</v>
      </c>
      <c r="M372" s="9">
        <f>(INDEX('Resin Fractions'!$A$24:$I$41,MATCH('Disposed Waste by Resin'!$A372,'Resin Fractions'!$A$24:$A$41,0),MATCH('Disposed Waste by Resin'!M$1,'Resin Fractions'!$A$24:$I$24,0)))*$E372</f>
        <v>11393.299487399001</v>
      </c>
    </row>
    <row r="373" spans="1:13" x14ac:dyDescent="0.2">
      <c r="A373" s="37">
        <v>2014</v>
      </c>
      <c r="B373" s="68" t="s">
        <v>229</v>
      </c>
      <c r="C373" s="68" t="s">
        <v>191</v>
      </c>
      <c r="D373" s="68">
        <v>97764</v>
      </c>
      <c r="E373" s="81">
        <v>5493.8566243194182</v>
      </c>
      <c r="F373" s="9">
        <f>(INDEX('Resin Fractions'!$A$24:$I$41,MATCH('Disposed Waste by Resin'!$A373,'Resin Fractions'!$A$24:$A$41,0),MATCH('Disposed Waste by Resin'!F$1,'Resin Fractions'!$A$24:$I$24,0)))*$E373</f>
        <v>51.834551425522776</v>
      </c>
      <c r="G373" s="9">
        <f>(INDEX('Resin Fractions'!$A$24:$I$41,MATCH('Disposed Waste by Resin'!$A373,'Resin Fractions'!$A$24:$A$41,0),MATCH('Disposed Waste by Resin'!G$1,'Resin Fractions'!$A$24:$I$24,0)))*$E373</f>
        <v>92.884063090379954</v>
      </c>
      <c r="H373" s="9">
        <f>(INDEX('Resin Fractions'!$A$24:$I$41,MATCH('Disposed Waste by Resin'!$A373,'Resin Fractions'!$A$24:$A$41,0),MATCH('Disposed Waste by Resin'!H$1,'Resin Fractions'!$A$24:$I$24,0)))*$E373</f>
        <v>124.80285619205719</v>
      </c>
      <c r="I373" s="9">
        <f>(INDEX('Resin Fractions'!$A$24:$I$41,MATCH('Disposed Waste by Resin'!$A373,'Resin Fractions'!$A$24:$A$41,0),MATCH('Disposed Waste by Resin'!I$1,'Resin Fractions'!$A$24:$I$24,0)))*$E373</f>
        <v>198.76163006009753</v>
      </c>
      <c r="J373" s="9">
        <f>(INDEX('Resin Fractions'!$A$24:$I$41,MATCH('Disposed Waste by Resin'!$A373,'Resin Fractions'!$A$24:$A$41,0),MATCH('Disposed Waste by Resin'!J$1,'Resin Fractions'!$A$24:$I$24,0)))*$E373</f>
        <v>10.845326922854881</v>
      </c>
      <c r="K373" s="9">
        <f>(INDEX('Resin Fractions'!$A$24:$I$41,MATCH('Disposed Waste by Resin'!$A373,'Resin Fractions'!$A$24:$A$41,0),MATCH('Disposed Waste by Resin'!K$1,'Resin Fractions'!$A$24:$I$24,0)))*$E373</f>
        <v>32.382655066987724</v>
      </c>
      <c r="L373" s="9">
        <f>(INDEX('Resin Fractions'!$A$24:$I$41,MATCH('Disposed Waste by Resin'!$A373,'Resin Fractions'!$A$24:$A$41,0),MATCH('Disposed Waste by Resin'!L$1,'Resin Fractions'!$A$24:$I$24,0)))*$E373</f>
        <v>60.928330260100225</v>
      </c>
      <c r="M373" s="9">
        <f>(INDEX('Resin Fractions'!$A$24:$I$41,MATCH('Disposed Waste by Resin'!$A373,'Resin Fractions'!$A$24:$A$41,0),MATCH('Disposed Waste by Resin'!M$1,'Resin Fractions'!$A$24:$I$24,0)))*$E373</f>
        <v>572.43941301800021</v>
      </c>
    </row>
    <row r="374" spans="1:13" x14ac:dyDescent="0.2">
      <c r="A374" s="37">
        <v>2014</v>
      </c>
      <c r="B374" s="68" t="s">
        <v>230</v>
      </c>
      <c r="C374" s="68" t="s">
        <v>194</v>
      </c>
      <c r="D374" s="68">
        <v>3122962</v>
      </c>
      <c r="E374" s="81">
        <v>2625696.987295826</v>
      </c>
      <c r="F374" s="9">
        <f>(INDEX('Resin Fractions'!$A$24:$I$41,MATCH('Disposed Waste by Resin'!$A374,'Resin Fractions'!$A$24:$A$41,0),MATCH('Disposed Waste by Resin'!F$1,'Resin Fractions'!$A$24:$I$24,0)))*$E374</f>
        <v>24773.457849873554</v>
      </c>
      <c r="G374" s="9">
        <f>(INDEX('Resin Fractions'!$A$24:$I$41,MATCH('Disposed Waste by Resin'!$A374,'Resin Fractions'!$A$24:$A$41,0),MATCH('Disposed Waste by Resin'!G$1,'Resin Fractions'!$A$24:$I$24,0)))*$E374</f>
        <v>44392.386132650252</v>
      </c>
      <c r="H374" s="9">
        <f>(INDEX('Resin Fractions'!$A$24:$I$41,MATCH('Disposed Waste by Resin'!$A374,'Resin Fractions'!$A$24:$A$41,0),MATCH('Disposed Waste by Resin'!H$1,'Resin Fractions'!$A$24:$I$24,0)))*$E374</f>
        <v>59647.440025793134</v>
      </c>
      <c r="I374" s="9">
        <f>(INDEX('Resin Fractions'!$A$24:$I$41,MATCH('Disposed Waste by Resin'!$A374,'Resin Fractions'!$A$24:$A$41,0),MATCH('Disposed Waste by Resin'!I$1,'Resin Fractions'!$A$24:$I$24,0)))*$E374</f>
        <v>94994.800360931753</v>
      </c>
      <c r="J374" s="9">
        <f>(INDEX('Resin Fractions'!$A$24:$I$41,MATCH('Disposed Waste by Resin'!$A374,'Resin Fractions'!$A$24:$A$41,0),MATCH('Disposed Waste by Resin'!J$1,'Resin Fractions'!$A$24:$I$24,0)))*$E374</f>
        <v>5183.3428090428297</v>
      </c>
      <c r="K374" s="9">
        <f>(INDEX('Resin Fractions'!$A$24:$I$41,MATCH('Disposed Waste by Resin'!$A374,'Resin Fractions'!$A$24:$A$41,0),MATCH('Disposed Waste by Resin'!K$1,'Resin Fractions'!$A$24:$I$24,0)))*$E374</f>
        <v>15476.748969684437</v>
      </c>
      <c r="L374" s="9">
        <f>(INDEX('Resin Fractions'!$A$24:$I$41,MATCH('Disposed Waste by Resin'!$A374,'Resin Fractions'!$A$24:$A$41,0),MATCH('Disposed Waste by Resin'!L$1,'Resin Fractions'!$A$24:$I$24,0)))*$E374</f>
        <v>29119.677513376788</v>
      </c>
      <c r="M374" s="9">
        <f>(INDEX('Resin Fractions'!$A$24:$I$41,MATCH('Disposed Waste by Resin'!$A374,'Resin Fractions'!$A$24:$A$41,0),MATCH('Disposed Waste by Resin'!M$1,'Resin Fractions'!$A$24:$I$24,0)))*$E374</f>
        <v>273587.85366135271</v>
      </c>
    </row>
    <row r="375" spans="1:13" x14ac:dyDescent="0.2">
      <c r="A375" s="37">
        <v>2014</v>
      </c>
      <c r="B375" s="68" t="s">
        <v>231</v>
      </c>
      <c r="C375" s="68" t="s">
        <v>192</v>
      </c>
      <c r="D375" s="68">
        <v>368059</v>
      </c>
      <c r="E375" s="81">
        <v>206644.87295825771</v>
      </c>
      <c r="F375" s="9">
        <f>(INDEX('Resin Fractions'!$A$24:$I$41,MATCH('Disposed Waste by Resin'!$A375,'Resin Fractions'!$A$24:$A$41,0),MATCH('Disposed Waste by Resin'!F$1,'Resin Fractions'!$A$24:$I$24,0)))*$E375</f>
        <v>1949.6949095394998</v>
      </c>
      <c r="G375" s="9">
        <f>(INDEX('Resin Fractions'!$A$24:$I$41,MATCH('Disposed Waste by Resin'!$A375,'Resin Fractions'!$A$24:$A$41,0),MATCH('Disposed Waste by Resin'!G$1,'Resin Fractions'!$A$24:$I$24,0)))*$E375</f>
        <v>3493.7233949996148</v>
      </c>
      <c r="H375" s="9">
        <f>(INDEX('Resin Fractions'!$A$24:$I$41,MATCH('Disposed Waste by Resin'!$A375,'Resin Fractions'!$A$24:$A$41,0),MATCH('Disposed Waste by Resin'!H$1,'Resin Fractions'!$A$24:$I$24,0)))*$E375</f>
        <v>4694.3107776916595</v>
      </c>
      <c r="I375" s="9">
        <f>(INDEX('Resin Fractions'!$A$24:$I$41,MATCH('Disposed Waste by Resin'!$A375,'Resin Fractions'!$A$24:$A$41,0),MATCH('Disposed Waste by Resin'!I$1,'Resin Fractions'!$A$24:$I$24,0)))*$E375</f>
        <v>7476.1819613072312</v>
      </c>
      <c r="J375" s="9">
        <f>(INDEX('Resin Fractions'!$A$24:$I$41,MATCH('Disposed Waste by Resin'!$A375,'Resin Fractions'!$A$24:$A$41,0),MATCH('Disposed Waste by Resin'!J$1,'Resin Fractions'!$A$24:$I$24,0)))*$E375</f>
        <v>407.9340538745405</v>
      </c>
      <c r="K375" s="9">
        <f>(INDEX('Resin Fractions'!$A$24:$I$41,MATCH('Disposed Waste by Resin'!$A375,'Resin Fractions'!$A$24:$A$41,0),MATCH('Disposed Waste by Resin'!K$1,'Resin Fractions'!$A$24:$I$24,0)))*$E375</f>
        <v>1218.0349979915486</v>
      </c>
      <c r="L375" s="9">
        <f>(INDEX('Resin Fractions'!$A$24:$I$41,MATCH('Disposed Waste by Resin'!$A375,'Resin Fractions'!$A$24:$A$41,0),MATCH('Disposed Waste by Resin'!L$1,'Resin Fractions'!$A$24:$I$24,0)))*$E375</f>
        <v>2291.7465684166632</v>
      </c>
      <c r="M375" s="9">
        <f>(INDEX('Resin Fractions'!$A$24:$I$41,MATCH('Disposed Waste by Resin'!$A375,'Resin Fractions'!$A$24:$A$41,0),MATCH('Disposed Waste by Resin'!M$1,'Resin Fractions'!$A$24:$I$24,0)))*$E375</f>
        <v>21531.626663820756</v>
      </c>
    </row>
    <row r="376" spans="1:13" x14ac:dyDescent="0.2">
      <c r="A376" s="37">
        <v>2014</v>
      </c>
      <c r="B376" s="68" t="s">
        <v>232</v>
      </c>
      <c r="C376" s="68" t="s">
        <v>191</v>
      </c>
      <c r="D376" s="68">
        <v>18533</v>
      </c>
      <c r="E376" s="81">
        <v>333.28493647912882</v>
      </c>
      <c r="F376" s="9">
        <f>(INDEX('Resin Fractions'!$A$24:$I$41,MATCH('Disposed Waste by Resin'!$A376,'Resin Fractions'!$A$24:$A$41,0),MATCH('Disposed Waste by Resin'!F$1,'Resin Fractions'!$A$24:$I$24,0)))*$E376</f>
        <v>3.1445442356114661</v>
      </c>
      <c r="G376" s="9">
        <f>(INDEX('Resin Fractions'!$A$24:$I$41,MATCH('Disposed Waste by Resin'!$A376,'Resin Fractions'!$A$24:$A$41,0),MATCH('Disposed Waste by Resin'!G$1,'Resin Fractions'!$A$24:$I$24,0)))*$E376</f>
        <v>5.6348137900005044</v>
      </c>
      <c r="H376" s="9">
        <f>(INDEX('Resin Fractions'!$A$24:$I$41,MATCH('Disposed Waste by Resin'!$A376,'Resin Fractions'!$A$24:$A$41,0),MATCH('Disposed Waste by Resin'!H$1,'Resin Fractions'!$A$24:$I$24,0)))*$E376</f>
        <v>7.5711680960615588</v>
      </c>
      <c r="I376" s="9">
        <f>(INDEX('Resin Fractions'!$A$24:$I$41,MATCH('Disposed Waste by Resin'!$A376,'Resin Fractions'!$A$24:$A$41,0),MATCH('Disposed Waste by Resin'!I$1,'Resin Fractions'!$A$24:$I$24,0)))*$E376</f>
        <v>12.057878786975822</v>
      </c>
      <c r="J376" s="9">
        <f>(INDEX('Resin Fractions'!$A$24:$I$41,MATCH('Disposed Waste by Resin'!$A376,'Resin Fractions'!$A$24:$A$41,0),MATCH('Disposed Waste by Resin'!J$1,'Resin Fractions'!$A$24:$I$24,0)))*$E376</f>
        <v>0.65793200328136536</v>
      </c>
      <c r="K376" s="9">
        <f>(INDEX('Resin Fractions'!$A$24:$I$41,MATCH('Disposed Waste by Resin'!$A376,'Resin Fractions'!$A$24:$A$41,0),MATCH('Disposed Waste by Resin'!K$1,'Resin Fractions'!$A$24:$I$24,0)))*$E376</f>
        <v>1.9644945026870884</v>
      </c>
      <c r="L376" s="9">
        <f>(INDEX('Resin Fractions'!$A$24:$I$41,MATCH('Disposed Waste by Resin'!$A376,'Resin Fractions'!$A$24:$A$41,0),MATCH('Disposed Waste by Resin'!L$1,'Resin Fractions'!$A$24:$I$24,0)))*$E376</f>
        <v>3.6962185344675729</v>
      </c>
      <c r="M376" s="9">
        <f>(INDEX('Resin Fractions'!$A$24:$I$41,MATCH('Disposed Waste by Resin'!$A376,'Resin Fractions'!$A$24:$A$41,0),MATCH('Disposed Waste by Resin'!M$1,'Resin Fractions'!$A$24:$I$24,0)))*$E376</f>
        <v>34.727049949085377</v>
      </c>
    </row>
    <row r="377" spans="1:13" x14ac:dyDescent="0.2">
      <c r="A377" s="37">
        <v>2014</v>
      </c>
      <c r="B377" s="68" t="s">
        <v>233</v>
      </c>
      <c r="C377" s="68" t="s">
        <v>194</v>
      </c>
      <c r="D377" s="68">
        <v>2290907</v>
      </c>
      <c r="E377" s="81">
        <v>1721654.8911070779</v>
      </c>
      <c r="F377" s="9">
        <f>(INDEX('Resin Fractions'!$A$24:$I$41,MATCH('Disposed Waste by Resin'!$A377,'Resin Fractions'!$A$24:$A$41,0),MATCH('Disposed Waste by Resin'!F$1,'Resin Fractions'!$A$24:$I$24,0)))*$E377</f>
        <v>16243.818339752886</v>
      </c>
      <c r="G377" s="9">
        <f>(INDEX('Resin Fractions'!$A$24:$I$41,MATCH('Disposed Waste by Resin'!$A377,'Resin Fractions'!$A$24:$A$41,0),MATCH('Disposed Waste by Resin'!G$1,'Resin Fractions'!$A$24:$I$24,0)))*$E377</f>
        <v>29107.840349812792</v>
      </c>
      <c r="H377" s="9">
        <f>(INDEX('Resin Fractions'!$A$24:$I$41,MATCH('Disposed Waste by Resin'!$A377,'Resin Fractions'!$A$24:$A$41,0),MATCH('Disposed Waste by Resin'!H$1,'Resin Fractions'!$A$24:$I$24,0)))*$E377</f>
        <v>39110.494226595591</v>
      </c>
      <c r="I377" s="9">
        <f>(INDEX('Resin Fractions'!$A$24:$I$41,MATCH('Disposed Waste by Resin'!$A377,'Resin Fractions'!$A$24:$A$41,0),MATCH('Disposed Waste by Resin'!I$1,'Resin Fractions'!$A$24:$I$24,0)))*$E377</f>
        <v>62287.561536022848</v>
      </c>
      <c r="J377" s="9">
        <f>(INDEX('Resin Fractions'!$A$24:$I$41,MATCH('Disposed Waste by Resin'!$A377,'Resin Fractions'!$A$24:$A$41,0),MATCH('Disposed Waste by Resin'!J$1,'Resin Fractions'!$A$24:$I$24,0)))*$E377</f>
        <v>3398.6890119655181</v>
      </c>
      <c r="K377" s="9">
        <f>(INDEX('Resin Fractions'!$A$24:$I$41,MATCH('Disposed Waste by Resin'!$A377,'Resin Fractions'!$A$24:$A$41,0),MATCH('Disposed Waste by Resin'!K$1,'Resin Fractions'!$A$24:$I$24,0)))*$E377</f>
        <v>10148.018103770477</v>
      </c>
      <c r="L377" s="9">
        <f>(INDEX('Resin Fractions'!$A$24:$I$41,MATCH('Disposed Waste by Resin'!$A377,'Resin Fractions'!$A$24:$A$41,0),MATCH('Disposed Waste by Resin'!L$1,'Resin Fractions'!$A$24:$I$24,0)))*$E377</f>
        <v>19093.610367431767</v>
      </c>
      <c r="M377" s="9">
        <f>(INDEX('Resin Fractions'!$A$24:$I$41,MATCH('Disposed Waste by Resin'!$A377,'Resin Fractions'!$A$24:$A$41,0),MATCH('Disposed Waste by Resin'!M$1,'Resin Fractions'!$A$24:$I$24,0)))*$E377</f>
        <v>179390.03193535187</v>
      </c>
    </row>
    <row r="378" spans="1:13" x14ac:dyDescent="0.2">
      <c r="A378" s="37">
        <v>2014</v>
      </c>
      <c r="B378" s="68" t="s">
        <v>234</v>
      </c>
      <c r="C378" s="68" t="s">
        <v>192</v>
      </c>
      <c r="D378" s="68">
        <v>1466176</v>
      </c>
      <c r="E378" s="81">
        <v>958740.97096188739</v>
      </c>
      <c r="F378" s="9">
        <f>(INDEX('Resin Fractions'!$A$24:$I$41,MATCH('Disposed Waste by Resin'!$A378,'Resin Fractions'!$A$24:$A$41,0),MATCH('Disposed Waste by Resin'!F$1,'Resin Fractions'!$A$24:$I$24,0)))*$E378</f>
        <v>9045.7235347374844</v>
      </c>
      <c r="G378" s="9">
        <f>(INDEX('Resin Fractions'!$A$24:$I$41,MATCH('Disposed Waste by Resin'!$A378,'Resin Fractions'!$A$24:$A$41,0),MATCH('Disposed Waste by Resin'!G$1,'Resin Fractions'!$A$24:$I$24,0)))*$E378</f>
        <v>16209.333974962965</v>
      </c>
      <c r="H378" s="9">
        <f>(INDEX('Resin Fractions'!$A$24:$I$41,MATCH('Disposed Waste by Resin'!$A378,'Resin Fractions'!$A$24:$A$41,0),MATCH('Disposed Waste by Resin'!H$1,'Resin Fractions'!$A$24:$I$24,0)))*$E378</f>
        <v>21779.529337319113</v>
      </c>
      <c r="I378" s="9">
        <f>(INDEX('Resin Fractions'!$A$24:$I$41,MATCH('Disposed Waste by Resin'!$A378,'Resin Fractions'!$A$24:$A$41,0),MATCH('Disposed Waste by Resin'!I$1,'Resin Fractions'!$A$24:$I$24,0)))*$E378</f>
        <v>34686.18335437397</v>
      </c>
      <c r="J378" s="9">
        <f>(INDEX('Resin Fractions'!$A$24:$I$41,MATCH('Disposed Waste by Resin'!$A378,'Resin Fractions'!$A$24:$A$41,0),MATCH('Disposed Waste by Resin'!J$1,'Resin Fractions'!$A$24:$I$24,0)))*$E378</f>
        <v>1892.6338955387425</v>
      </c>
      <c r="K378" s="9">
        <f>(INDEX('Resin Fractions'!$A$24:$I$41,MATCH('Disposed Waste by Resin'!$A378,'Resin Fractions'!$A$24:$A$41,0),MATCH('Disposed Waste by Resin'!K$1,'Resin Fractions'!$A$24:$I$24,0)))*$E378</f>
        <v>5651.144593729502</v>
      </c>
      <c r="L378" s="9">
        <f>(INDEX('Resin Fractions'!$A$24:$I$41,MATCH('Disposed Waste by Resin'!$A378,'Resin Fractions'!$A$24:$A$41,0),MATCH('Disposed Waste by Resin'!L$1,'Resin Fractions'!$A$24:$I$24,0)))*$E378</f>
        <v>10632.692206431844</v>
      </c>
      <c r="M378" s="9">
        <f>(INDEX('Resin Fractions'!$A$24:$I$41,MATCH('Disposed Waste by Resin'!$A378,'Resin Fractions'!$A$24:$A$41,0),MATCH('Disposed Waste by Resin'!M$1,'Resin Fractions'!$A$24:$I$24,0)))*$E378</f>
        <v>99897.240897093609</v>
      </c>
    </row>
    <row r="379" spans="1:13" x14ac:dyDescent="0.2">
      <c r="A379" s="37">
        <v>2014</v>
      </c>
      <c r="B379" s="68" t="s">
        <v>235</v>
      </c>
      <c r="C379" s="68" t="s">
        <v>193</v>
      </c>
      <c r="D379" s="68">
        <v>57656</v>
      </c>
      <c r="E379" s="81">
        <v>45830.471869328489</v>
      </c>
      <c r="F379" s="9">
        <f>(INDEX('Resin Fractions'!$A$24:$I$41,MATCH('Disposed Waste by Resin'!$A379,'Resin Fractions'!$A$24:$A$41,0),MATCH('Disposed Waste by Resin'!F$1,'Resin Fractions'!$A$24:$I$24,0)))*$E379</f>
        <v>432.41062033739792</v>
      </c>
      <c r="G379" s="9">
        <f>(INDEX('Resin Fractions'!$A$24:$I$41,MATCH('Disposed Waste by Resin'!$A379,'Resin Fractions'!$A$24:$A$41,0),MATCH('Disposed Waste by Resin'!G$1,'Resin Fractions'!$A$24:$I$24,0)))*$E379</f>
        <v>774.85102573093468</v>
      </c>
      <c r="H379" s="9">
        <f>(INDEX('Resin Fractions'!$A$24:$I$41,MATCH('Disposed Waste by Resin'!$A379,'Resin Fractions'!$A$24:$A$41,0),MATCH('Disposed Waste by Resin'!H$1,'Resin Fractions'!$A$24:$I$24,0)))*$E379</f>
        <v>1041.121780390564</v>
      </c>
      <c r="I379" s="9">
        <f>(INDEX('Resin Fractions'!$A$24:$I$41,MATCH('Disposed Waste by Resin'!$A379,'Resin Fractions'!$A$24:$A$41,0),MATCH('Disposed Waste by Resin'!I$1,'Resin Fractions'!$A$24:$I$24,0)))*$E379</f>
        <v>1658.0955634785328</v>
      </c>
      <c r="J379" s="9">
        <f>(INDEX('Resin Fractions'!$A$24:$I$41,MATCH('Disposed Waste by Resin'!$A379,'Resin Fractions'!$A$24:$A$41,0),MATCH('Disposed Waste by Resin'!J$1,'Resin Fractions'!$A$24:$I$24,0)))*$E379</f>
        <v>90.47313835081124</v>
      </c>
      <c r="K379" s="9">
        <f>(INDEX('Resin Fractions'!$A$24:$I$41,MATCH('Disposed Waste by Resin'!$A379,'Resin Fractions'!$A$24:$A$41,0),MATCH('Disposed Waste by Resin'!K$1,'Resin Fractions'!$A$24:$I$24,0)))*$E379</f>
        <v>270.14035195823863</v>
      </c>
      <c r="L379" s="9">
        <f>(INDEX('Resin Fractions'!$A$24:$I$41,MATCH('Disposed Waste by Resin'!$A379,'Resin Fractions'!$A$24:$A$41,0),MATCH('Disposed Waste by Resin'!L$1,'Resin Fractions'!$A$24:$I$24,0)))*$E379</f>
        <v>508.27211501475978</v>
      </c>
      <c r="M379" s="9">
        <f>(INDEX('Resin Fractions'!$A$24:$I$41,MATCH('Disposed Waste by Resin'!$A379,'Resin Fractions'!$A$24:$A$41,0),MATCH('Disposed Waste by Resin'!M$1,'Resin Fractions'!$A$24:$I$24,0)))*$E379</f>
        <v>4775.3645952612387</v>
      </c>
    </row>
    <row r="380" spans="1:13" x14ac:dyDescent="0.2">
      <c r="A380" s="37">
        <v>2014</v>
      </c>
      <c r="B380" s="68" t="s">
        <v>236</v>
      </c>
      <c r="C380" s="68" t="s">
        <v>194</v>
      </c>
      <c r="D380" s="68">
        <v>2094951</v>
      </c>
      <c r="E380" s="81">
        <v>1442368.765880218</v>
      </c>
      <c r="F380" s="9">
        <f>(INDEX('Resin Fractions'!$A$24:$I$41,MATCH('Disposed Waste by Resin'!$A380,'Resin Fractions'!$A$24:$A$41,0),MATCH('Disposed Waste by Resin'!F$1,'Resin Fractions'!$A$24:$I$24,0)))*$E380</f>
        <v>13608.753027632543</v>
      </c>
      <c r="G380" s="9">
        <f>(INDEX('Resin Fractions'!$A$24:$I$41,MATCH('Disposed Waste by Resin'!$A380,'Resin Fractions'!$A$24:$A$41,0),MATCH('Disposed Waste by Resin'!G$1,'Resin Fractions'!$A$24:$I$24,0)))*$E380</f>
        <v>24385.978850732805</v>
      </c>
      <c r="H380" s="9">
        <f>(INDEX('Resin Fractions'!$A$24:$I$41,MATCH('Disposed Waste by Resin'!$A380,'Resin Fractions'!$A$24:$A$41,0),MATCH('Disposed Waste by Resin'!H$1,'Resin Fractions'!$A$24:$I$24,0)))*$E380</f>
        <v>32766.00646387706</v>
      </c>
      <c r="I380" s="9">
        <f>(INDEX('Resin Fractions'!$A$24:$I$41,MATCH('Disposed Waste by Resin'!$A380,'Resin Fractions'!$A$24:$A$41,0),MATCH('Disposed Waste by Resin'!I$1,'Resin Fractions'!$A$24:$I$24,0)))*$E380</f>
        <v>52183.29975796162</v>
      </c>
      <c r="J380" s="9">
        <f>(INDEX('Resin Fractions'!$A$24:$I$41,MATCH('Disposed Waste by Resin'!$A380,'Resin Fractions'!$A$24:$A$41,0),MATCH('Disposed Waste by Resin'!J$1,'Resin Fractions'!$A$24:$I$24,0)))*$E380</f>
        <v>2847.3551239105291</v>
      </c>
      <c r="K380" s="9">
        <f>(INDEX('Resin Fractions'!$A$24:$I$41,MATCH('Disposed Waste by Resin'!$A380,'Resin Fractions'!$A$24:$A$41,0),MATCH('Disposed Waste by Resin'!K$1,'Resin Fractions'!$A$24:$I$24,0)))*$E380</f>
        <v>8501.8109169680138</v>
      </c>
      <c r="L380" s="9">
        <f>(INDEX('Resin Fractions'!$A$24:$I$41,MATCH('Disposed Waste by Resin'!$A380,'Resin Fractions'!$A$24:$A$41,0),MATCH('Disposed Waste by Resin'!L$1,'Resin Fractions'!$A$24:$I$24,0)))*$E380</f>
        <v>15996.253002923946</v>
      </c>
      <c r="M380" s="9">
        <f>(INDEX('Resin Fractions'!$A$24:$I$41,MATCH('Disposed Waste by Resin'!$A380,'Resin Fractions'!$A$24:$A$41,0),MATCH('Disposed Waste by Resin'!M$1,'Resin Fractions'!$A$24:$I$24,0)))*$E380</f>
        <v>150289.4571440065</v>
      </c>
    </row>
    <row r="381" spans="1:13" x14ac:dyDescent="0.2">
      <c r="A381" s="37">
        <v>2014</v>
      </c>
      <c r="B381" s="68" t="s">
        <v>237</v>
      </c>
      <c r="C381" s="68" t="s">
        <v>194</v>
      </c>
      <c r="D381" s="68">
        <v>3232762</v>
      </c>
      <c r="E381" s="81">
        <v>2842077.540834846</v>
      </c>
      <c r="F381" s="9">
        <f>(INDEX('Resin Fractions'!$A$24:$I$41,MATCH('Disposed Waste by Resin'!$A381,'Resin Fractions'!$A$24:$A$41,0),MATCH('Disposed Waste by Resin'!F$1,'Resin Fractions'!$A$24:$I$24,0)))*$E381</f>
        <v>26815.00893081223</v>
      </c>
      <c r="G381" s="9">
        <f>(INDEX('Resin Fractions'!$A$24:$I$41,MATCH('Disposed Waste by Resin'!$A381,'Resin Fractions'!$A$24:$A$41,0),MATCH('Disposed Waste by Resin'!G$1,'Resin Fractions'!$A$24:$I$24,0)))*$E381</f>
        <v>48050.709667611358</v>
      </c>
      <c r="H381" s="9">
        <f>(INDEX('Resin Fractions'!$A$24:$I$41,MATCH('Disposed Waste by Resin'!$A381,'Resin Fractions'!$A$24:$A$41,0),MATCH('Disposed Waste by Resin'!H$1,'Resin Fractions'!$A$24:$I$24,0)))*$E381</f>
        <v>64562.914336962189</v>
      </c>
      <c r="I381" s="9">
        <f>(INDEX('Resin Fractions'!$A$24:$I$41,MATCH('Disposed Waste by Resin'!$A381,'Resin Fractions'!$A$24:$A$41,0),MATCH('Disposed Waste by Resin'!I$1,'Resin Fractions'!$A$24:$I$24,0)))*$E381</f>
        <v>102823.20843120055</v>
      </c>
      <c r="J381" s="9">
        <f>(INDEX('Resin Fractions'!$A$24:$I$41,MATCH('Disposed Waste by Resin'!$A381,'Resin Fractions'!$A$24:$A$41,0),MATCH('Disposed Waste by Resin'!J$1,'Resin Fractions'!$A$24:$I$24,0)))*$E381</f>
        <v>5610.495900823722</v>
      </c>
      <c r="K381" s="9">
        <f>(INDEX('Resin Fractions'!$A$24:$I$41,MATCH('Disposed Waste by Resin'!$A381,'Resin Fractions'!$A$24:$A$41,0),MATCH('Disposed Waste by Resin'!K$1,'Resin Fractions'!$A$24:$I$24,0)))*$E381</f>
        <v>16752.169372437664</v>
      </c>
      <c r="L381" s="9">
        <f>(INDEX('Resin Fractions'!$A$24:$I$41,MATCH('Disposed Waste by Resin'!$A381,'Resin Fractions'!$A$24:$A$41,0),MATCH('Disposed Waste by Resin'!L$1,'Resin Fractions'!$A$24:$I$24,0)))*$E381</f>
        <v>31519.395367229939</v>
      </c>
      <c r="M381" s="9">
        <f>(INDEX('Resin Fractions'!$A$24:$I$41,MATCH('Disposed Waste by Resin'!$A381,'Resin Fractions'!$A$24:$A$41,0),MATCH('Disposed Waste by Resin'!M$1,'Resin Fractions'!$A$24:$I$24,0)))*$E381</f>
        <v>296133.90200707765</v>
      </c>
    </row>
    <row r="382" spans="1:13" x14ac:dyDescent="0.2">
      <c r="A382" s="37">
        <v>2014</v>
      </c>
      <c r="B382" s="68" t="s">
        <v>238</v>
      </c>
      <c r="C382" s="68" t="s">
        <v>190</v>
      </c>
      <c r="D382" s="68">
        <v>852948</v>
      </c>
      <c r="E382" s="81">
        <v>480466.66969146999</v>
      </c>
      <c r="F382" s="9">
        <f>(INDEX('Resin Fractions'!$A$24:$I$41,MATCH('Disposed Waste by Resin'!$A382,'Resin Fractions'!$A$24:$A$41,0),MATCH('Disposed Waste by Resin'!F$1,'Resin Fractions'!$A$24:$I$24,0)))*$E382</f>
        <v>4533.204268223396</v>
      </c>
      <c r="G382" s="9">
        <f>(INDEX('Resin Fractions'!$A$24:$I$41,MATCH('Disposed Waste by Resin'!$A382,'Resin Fractions'!$A$24:$A$41,0),MATCH('Disposed Waste by Resin'!G$1,'Resin Fractions'!$A$24:$I$24,0)))*$E382</f>
        <v>8123.2000600262745</v>
      </c>
      <c r="H382" s="9">
        <f>(INDEX('Resin Fractions'!$A$24:$I$41,MATCH('Disposed Waste by Resin'!$A382,'Resin Fractions'!$A$24:$A$41,0),MATCH('Disposed Waste by Resin'!H$1,'Resin Fractions'!$A$24:$I$24,0)))*$E382</f>
        <v>10914.666468932377</v>
      </c>
      <c r="I382" s="9">
        <f>(INDEX('Resin Fractions'!$A$24:$I$41,MATCH('Disposed Waste by Resin'!$A382,'Resin Fractions'!$A$24:$A$41,0),MATCH('Disposed Waste by Resin'!I$1,'Resin Fractions'!$A$24:$I$24,0)))*$E382</f>
        <v>17382.750404276052</v>
      </c>
      <c r="J382" s="9">
        <f>(INDEX('Resin Fractions'!$A$24:$I$41,MATCH('Disposed Waste by Resin'!$A382,'Resin Fractions'!$A$24:$A$41,0),MATCH('Disposed Waste by Resin'!J$1,'Resin Fractions'!$A$24:$I$24,0)))*$E382</f>
        <v>948.48090597647172</v>
      </c>
      <c r="K382" s="9">
        <f>(INDEX('Resin Fractions'!$A$24:$I$41,MATCH('Disposed Waste by Resin'!$A382,'Resin Fractions'!$A$24:$A$41,0),MATCH('Disposed Waste by Resin'!K$1,'Resin Fractions'!$A$24:$I$24,0)))*$E382</f>
        <v>2832.0335785484076</v>
      </c>
      <c r="L382" s="9">
        <f>(INDEX('Resin Fractions'!$A$24:$I$41,MATCH('Disposed Waste by Resin'!$A382,'Resin Fractions'!$A$24:$A$41,0),MATCH('Disposed Waste by Resin'!L$1,'Resin Fractions'!$A$24:$I$24,0)))*$E382</f>
        <v>5328.503077482269</v>
      </c>
      <c r="M382" s="9">
        <f>(INDEX('Resin Fractions'!$A$24:$I$41,MATCH('Disposed Waste by Resin'!$A382,'Resin Fractions'!$A$24:$A$41,0),MATCH('Disposed Waste by Resin'!M$1,'Resin Fractions'!$A$24:$I$24,0)))*$E382</f>
        <v>50062.838763465246</v>
      </c>
    </row>
    <row r="383" spans="1:13" x14ac:dyDescent="0.2">
      <c r="A383" s="37">
        <v>2014</v>
      </c>
      <c r="B383" s="68" t="s">
        <v>239</v>
      </c>
      <c r="C383" s="68" t="s">
        <v>192</v>
      </c>
      <c r="D383" s="68">
        <v>711119</v>
      </c>
      <c r="E383" s="81">
        <v>580014.39201451896</v>
      </c>
      <c r="F383" s="9">
        <f>(INDEX('Resin Fractions'!$A$24:$I$41,MATCH('Disposed Waste by Resin'!$A383,'Resin Fractions'!$A$24:$A$41,0),MATCH('Disposed Waste by Resin'!F$1,'Resin Fractions'!$A$24:$I$24,0)))*$E383</f>
        <v>5472.4372851911385</v>
      </c>
      <c r="G383" s="9">
        <f>(INDEX('Resin Fractions'!$A$24:$I$41,MATCH('Disposed Waste by Resin'!$A383,'Resin Fractions'!$A$24:$A$41,0),MATCH('Disposed Waste by Resin'!G$1,'Resin Fractions'!$A$24:$I$24,0)))*$E383</f>
        <v>9806.2430575131548</v>
      </c>
      <c r="H383" s="9">
        <f>(INDEX('Resin Fractions'!$A$24:$I$41,MATCH('Disposed Waste by Resin'!$A383,'Resin Fractions'!$A$24:$A$41,0),MATCH('Disposed Waste by Resin'!H$1,'Resin Fractions'!$A$24:$I$24,0)))*$E383</f>
        <v>13176.072421598534</v>
      </c>
      <c r="I383" s="9">
        <f>(INDEX('Resin Fractions'!$A$24:$I$41,MATCH('Disposed Waste by Resin'!$A383,'Resin Fractions'!$A$24:$A$41,0),MATCH('Disposed Waste by Resin'!I$1,'Resin Fractions'!$A$24:$I$24,0)))*$E383</f>
        <v>20984.27641973706</v>
      </c>
      <c r="J383" s="9">
        <f>(INDEX('Resin Fractions'!$A$24:$I$41,MATCH('Disposed Waste by Resin'!$A383,'Resin Fractions'!$A$24:$A$41,0),MATCH('Disposed Waste by Resin'!J$1,'Resin Fractions'!$A$24:$I$24,0)))*$E383</f>
        <v>1144.9963352725156</v>
      </c>
      <c r="K383" s="9">
        <f>(INDEX('Resin Fractions'!$A$24:$I$41,MATCH('Disposed Waste by Resin'!$A383,'Resin Fractions'!$A$24:$A$41,0),MATCH('Disposed Waste by Resin'!K$1,'Resin Fractions'!$A$24:$I$24,0)))*$E383</f>
        <v>3418.8016315080922</v>
      </c>
      <c r="L383" s="9">
        <f>(INDEX('Resin Fractions'!$A$24:$I$41,MATCH('Disposed Waste by Resin'!$A383,'Resin Fractions'!$A$24:$A$41,0),MATCH('Disposed Waste by Resin'!L$1,'Resin Fractions'!$A$24:$I$24,0)))*$E383</f>
        <v>6432.513778360516</v>
      </c>
      <c r="M383" s="9">
        <f>(INDEX('Resin Fractions'!$A$24:$I$41,MATCH('Disposed Waste by Resin'!$A383,'Resin Fractions'!$A$24:$A$41,0),MATCH('Disposed Waste by Resin'!M$1,'Resin Fractions'!$A$24:$I$24,0)))*$E383</f>
        <v>60435.340929181002</v>
      </c>
    </row>
    <row r="384" spans="1:13" x14ac:dyDescent="0.2">
      <c r="A384" s="37">
        <v>2014</v>
      </c>
      <c r="B384" s="68" t="s">
        <v>240</v>
      </c>
      <c r="C384" s="68" t="s">
        <v>193</v>
      </c>
      <c r="D384" s="68">
        <v>276091</v>
      </c>
      <c r="E384" s="81">
        <v>220851.18874773139</v>
      </c>
      <c r="F384" s="9">
        <f>(INDEX('Resin Fractions'!$A$24:$I$41,MATCH('Disposed Waste by Resin'!$A384,'Resin Fractions'!$A$24:$A$41,0),MATCH('Disposed Waste by Resin'!F$1,'Resin Fractions'!$A$24:$I$24,0)))*$E384</f>
        <v>2083.731535667855</v>
      </c>
      <c r="G384" s="9">
        <f>(INDEX('Resin Fractions'!$A$24:$I$41,MATCH('Disposed Waste by Resin'!$A384,'Resin Fractions'!$A$24:$A$41,0),MATCH('Disposed Waste by Resin'!G$1,'Resin Fractions'!$A$24:$I$24,0)))*$E384</f>
        <v>3733.9080998989348</v>
      </c>
      <c r="H384" s="9">
        <f>(INDEX('Resin Fractions'!$A$24:$I$41,MATCH('Disposed Waste by Resin'!$A384,'Resin Fractions'!$A$24:$A$41,0),MATCH('Disposed Waste by Resin'!H$1,'Resin Fractions'!$A$24:$I$24,0)))*$E384</f>
        <v>5017.0328484942038</v>
      </c>
      <c r="I384" s="9">
        <f>(INDEX('Resin Fractions'!$A$24:$I$41,MATCH('Disposed Waste by Resin'!$A384,'Resin Fractions'!$A$24:$A$41,0),MATCH('Disposed Waste by Resin'!I$1,'Resin Fractions'!$A$24:$I$24,0)))*$E384</f>
        <v>7990.1506861124744</v>
      </c>
      <c r="J384" s="9">
        <f>(INDEX('Resin Fractions'!$A$24:$I$41,MATCH('Disposed Waste by Resin'!$A384,'Resin Fractions'!$A$24:$A$41,0),MATCH('Disposed Waste by Resin'!J$1,'Resin Fractions'!$A$24:$I$24,0)))*$E384</f>
        <v>435.97849508258605</v>
      </c>
      <c r="K384" s="9">
        <f>(INDEX('Resin Fractions'!$A$24:$I$41,MATCH('Disposed Waste by Resin'!$A384,'Resin Fractions'!$A$24:$A$41,0),MATCH('Disposed Waste by Resin'!K$1,'Resin Fractions'!$A$24:$I$24,0)))*$E384</f>
        <v>1301.7718436068485</v>
      </c>
      <c r="L384" s="9">
        <f>(INDEX('Resin Fractions'!$A$24:$I$41,MATCH('Disposed Waste by Resin'!$A384,'Resin Fractions'!$A$24:$A$41,0),MATCH('Disposed Waste by Resin'!L$1,'Resin Fractions'!$A$24:$I$24,0)))*$E384</f>
        <v>2449.298386636447</v>
      </c>
      <c r="M384" s="9">
        <f>(INDEX('Resin Fractions'!$A$24:$I$41,MATCH('Disposed Waste by Resin'!$A384,'Resin Fractions'!$A$24:$A$41,0),MATCH('Disposed Waste by Resin'!M$1,'Resin Fractions'!$A$24:$I$24,0)))*$E384</f>
        <v>23011.871895499349</v>
      </c>
    </row>
    <row r="385" spans="1:13" x14ac:dyDescent="0.2">
      <c r="A385" s="37">
        <v>2014</v>
      </c>
      <c r="B385" s="68" t="s">
        <v>241</v>
      </c>
      <c r="C385" s="68" t="s">
        <v>190</v>
      </c>
      <c r="D385" s="68">
        <v>754234</v>
      </c>
      <c r="E385" s="81">
        <v>499694.2377495463</v>
      </c>
      <c r="F385" s="9">
        <f>(INDEX('Resin Fractions'!$A$24:$I$41,MATCH('Disposed Waste by Resin'!$A385,'Resin Fractions'!$A$24:$A$41,0),MATCH('Disposed Waste by Resin'!F$1,'Resin Fractions'!$A$24:$I$24,0)))*$E385</f>
        <v>4714.6164224616878</v>
      </c>
      <c r="G385" s="9">
        <f>(INDEX('Resin Fractions'!$A$24:$I$41,MATCH('Disposed Waste by Resin'!$A385,'Resin Fractions'!$A$24:$A$41,0),MATCH('Disposed Waste by Resin'!G$1,'Resin Fractions'!$A$24:$I$24,0)))*$E385</f>
        <v>8448.2785552813602</v>
      </c>
      <c r="H385" s="9">
        <f>(INDEX('Resin Fractions'!$A$24:$I$41,MATCH('Disposed Waste by Resin'!$A385,'Resin Fractions'!$A$24:$A$41,0),MATCH('Disposed Waste by Resin'!H$1,'Resin Fractions'!$A$24:$I$24,0)))*$E385</f>
        <v>11351.455336092222</v>
      </c>
      <c r="I385" s="9">
        <f>(INDEX('Resin Fractions'!$A$24:$I$41,MATCH('Disposed Waste by Resin'!$A385,'Resin Fractions'!$A$24:$A$41,0),MATCH('Disposed Waste by Resin'!I$1,'Resin Fractions'!$A$24:$I$24,0)))*$E385</f>
        <v>18078.382458523218</v>
      </c>
      <c r="J385" s="9">
        <f>(INDEX('Resin Fractions'!$A$24:$I$41,MATCH('Disposed Waste by Resin'!$A385,'Resin Fractions'!$A$24:$A$41,0),MATCH('Disposed Waste by Resin'!J$1,'Resin Fractions'!$A$24:$I$24,0)))*$E385</f>
        <v>986.4377140588291</v>
      </c>
      <c r="K385" s="9">
        <f>(INDEX('Resin Fractions'!$A$24:$I$41,MATCH('Disposed Waste by Resin'!$A385,'Resin Fractions'!$A$24:$A$41,0),MATCH('Disposed Waste by Resin'!K$1,'Resin Fractions'!$A$24:$I$24,0)))*$E385</f>
        <v>2945.3673887984792</v>
      </c>
      <c r="L385" s="9">
        <f>(INDEX('Resin Fractions'!$A$24:$I$41,MATCH('Disposed Waste by Resin'!$A385,'Resin Fractions'!$A$24:$A$41,0),MATCH('Disposed Waste by Resin'!L$1,'Resin Fractions'!$A$24:$I$24,0)))*$E385</f>
        <v>5541.741918036495</v>
      </c>
      <c r="M385" s="9">
        <f>(INDEX('Resin Fractions'!$A$24:$I$41,MATCH('Disposed Waste by Resin'!$A385,'Resin Fractions'!$A$24:$A$41,0),MATCH('Disposed Waste by Resin'!M$1,'Resin Fractions'!$A$24:$I$24,0)))*$E385</f>
        <v>52066.279793252288</v>
      </c>
    </row>
    <row r="386" spans="1:13" x14ac:dyDescent="0.2">
      <c r="A386" s="37">
        <v>2014</v>
      </c>
      <c r="B386" s="68" t="s">
        <v>242</v>
      </c>
      <c r="C386" s="68" t="s">
        <v>193</v>
      </c>
      <c r="D386" s="68">
        <v>437875</v>
      </c>
      <c r="E386" s="81">
        <v>320445.74410163338</v>
      </c>
      <c r="F386" s="9">
        <f>(INDEX('Resin Fractions'!$A$24:$I$41,MATCH('Disposed Waste by Resin'!$A386,'Resin Fractions'!$A$24:$A$41,0),MATCH('Disposed Waste by Resin'!F$1,'Resin Fractions'!$A$24:$I$24,0)))*$E386</f>
        <v>3023.4064224025328</v>
      </c>
      <c r="G386" s="9">
        <f>(INDEX('Resin Fractions'!$A$24:$I$41,MATCH('Disposed Waste by Resin'!$A386,'Resin Fractions'!$A$24:$A$41,0),MATCH('Disposed Waste by Resin'!G$1,'Resin Fractions'!$A$24:$I$24,0)))*$E386</f>
        <v>5417.742898572109</v>
      </c>
      <c r="H386" s="9">
        <f>(INDEX('Resin Fractions'!$A$24:$I$41,MATCH('Disposed Waste by Resin'!$A386,'Resin Fractions'!$A$24:$A$41,0),MATCH('Disposed Waste by Resin'!H$1,'Resin Fractions'!$A$24:$I$24,0)))*$E386</f>
        <v>7279.5026978752303</v>
      </c>
      <c r="I386" s="9">
        <f>(INDEX('Resin Fractions'!$A$24:$I$41,MATCH('Disposed Waste by Resin'!$A386,'Resin Fractions'!$A$24:$A$41,0),MATCH('Disposed Waste by Resin'!I$1,'Resin Fractions'!$A$24:$I$24,0)))*$E386</f>
        <v>11593.371068607341</v>
      </c>
      <c r="J386" s="9">
        <f>(INDEX('Resin Fractions'!$A$24:$I$41,MATCH('Disposed Waste by Resin'!$A386,'Resin Fractions'!$A$24:$A$41,0),MATCH('Disposed Waste by Resin'!J$1,'Resin Fractions'!$A$24:$I$24,0)))*$E386</f>
        <v>632.586376651254</v>
      </c>
      <c r="K386" s="9">
        <f>(INDEX('Resin Fractions'!$A$24:$I$41,MATCH('Disposed Waste by Resin'!$A386,'Resin Fractions'!$A$24:$A$41,0),MATCH('Disposed Waste by Resin'!K$1,'Resin Fractions'!$A$24:$I$24,0)))*$E386</f>
        <v>1888.8159463413197</v>
      </c>
      <c r="L386" s="9">
        <f>(INDEX('Resin Fractions'!$A$24:$I$41,MATCH('Disposed Waste by Resin'!$A386,'Resin Fractions'!$A$24:$A$41,0),MATCH('Disposed Waste by Resin'!L$1,'Resin Fractions'!$A$24:$I$24,0)))*$E386</f>
        <v>3553.8284782753235</v>
      </c>
      <c r="M386" s="9">
        <f>(INDEX('Resin Fractions'!$A$24:$I$41,MATCH('Disposed Waste by Resin'!$A386,'Resin Fractions'!$A$24:$A$41,0),MATCH('Disposed Waste by Resin'!M$1,'Resin Fractions'!$A$24:$I$24,0)))*$E386</f>
        <v>33389.253888725107</v>
      </c>
    </row>
    <row r="387" spans="1:13" x14ac:dyDescent="0.2">
      <c r="A387" s="37">
        <v>2014</v>
      </c>
      <c r="B387" s="68" t="s">
        <v>243</v>
      </c>
      <c r="C387" s="68" t="s">
        <v>190</v>
      </c>
      <c r="D387" s="68">
        <v>1887079</v>
      </c>
      <c r="E387" s="81">
        <v>1129278.012704174</v>
      </c>
      <c r="F387" s="9">
        <f>(INDEX('Resin Fractions'!$A$24:$I$41,MATCH('Disposed Waste by Resin'!$A387,'Resin Fractions'!$A$24:$A$41,0),MATCH('Disposed Waste by Resin'!F$1,'Resin Fractions'!$A$24:$I$24,0)))*$E387</f>
        <v>10654.740963590053</v>
      </c>
      <c r="G387" s="9">
        <f>(INDEX('Resin Fractions'!$A$24:$I$41,MATCH('Disposed Waste by Resin'!$A387,'Resin Fractions'!$A$24:$A$41,0),MATCH('Disposed Waste by Resin'!G$1,'Resin Fractions'!$A$24:$I$24,0)))*$E387</f>
        <v>19092.586019495451</v>
      </c>
      <c r="H387" s="9">
        <f>(INDEX('Resin Fractions'!$A$24:$I$41,MATCH('Disposed Waste by Resin'!$A387,'Resin Fractions'!$A$24:$A$41,0),MATCH('Disposed Waste by Resin'!H$1,'Resin Fractions'!$A$24:$I$24,0)))*$E387</f>
        <v>25653.585642641436</v>
      </c>
      <c r="I387" s="9">
        <f>(INDEX('Resin Fractions'!$A$24:$I$41,MATCH('Disposed Waste by Resin'!$A387,'Resin Fractions'!$A$24:$A$41,0),MATCH('Disposed Waste by Resin'!I$1,'Resin Fractions'!$A$24:$I$24,0)))*$E387</f>
        <v>40856.024091075553</v>
      </c>
      <c r="J387" s="9">
        <f>(INDEX('Resin Fractions'!$A$24:$I$41,MATCH('Disposed Waste by Resin'!$A387,'Resin Fractions'!$A$24:$A$41,0),MATCH('Disposed Waste by Resin'!J$1,'Resin Fractions'!$A$24:$I$24,0)))*$E387</f>
        <v>2229.288107074663</v>
      </c>
      <c r="K387" s="9">
        <f>(INDEX('Resin Fractions'!$A$24:$I$41,MATCH('Disposed Waste by Resin'!$A387,'Resin Fractions'!$A$24:$A$41,0),MATCH('Disposed Waste by Resin'!K$1,'Resin Fractions'!$A$24:$I$24,0)))*$E387</f>
        <v>6656.3477827677816</v>
      </c>
      <c r="L387" s="9">
        <f>(INDEX('Resin Fractions'!$A$24:$I$41,MATCH('Disposed Waste by Resin'!$A387,'Resin Fractions'!$A$24:$A$41,0),MATCH('Disposed Waste by Resin'!L$1,'Resin Fractions'!$A$24:$I$24,0)))*$E387</f>
        <v>12523.993329009232</v>
      </c>
      <c r="M387" s="9">
        <f>(INDEX('Resin Fractions'!$A$24:$I$41,MATCH('Disposed Waste by Resin'!$A387,'Resin Fractions'!$A$24:$A$41,0),MATCH('Disposed Waste by Resin'!M$1,'Resin Fractions'!$A$24:$I$24,0)))*$E387</f>
        <v>117666.56593565416</v>
      </c>
    </row>
    <row r="388" spans="1:13" x14ac:dyDescent="0.2">
      <c r="A388" s="37">
        <v>2014</v>
      </c>
      <c r="B388" s="68" t="s">
        <v>244</v>
      </c>
      <c r="C388" s="68" t="s">
        <v>193</v>
      </c>
      <c r="D388" s="68">
        <v>271217</v>
      </c>
      <c r="E388" s="81">
        <v>155827.59528130671</v>
      </c>
      <c r="F388" s="9">
        <f>(INDEX('Resin Fractions'!$A$24:$I$41,MATCH('Disposed Waste by Resin'!$A388,'Resin Fractions'!$A$24:$A$41,0),MATCH('Disposed Waste by Resin'!F$1,'Resin Fractions'!$A$24:$I$24,0)))*$E388</f>
        <v>1470.2337635403906</v>
      </c>
      <c r="G388" s="9">
        <f>(INDEX('Resin Fractions'!$A$24:$I$41,MATCH('Disposed Waste by Resin'!$A388,'Resin Fractions'!$A$24:$A$41,0),MATCH('Disposed Waste by Resin'!G$1,'Resin Fractions'!$A$24:$I$24,0)))*$E388</f>
        <v>2634.5609616494353</v>
      </c>
      <c r="H388" s="9">
        <f>(INDEX('Resin Fractions'!$A$24:$I$41,MATCH('Disposed Waste by Resin'!$A388,'Resin Fractions'!$A$24:$A$41,0),MATCH('Disposed Waste by Resin'!H$1,'Resin Fractions'!$A$24:$I$24,0)))*$E388</f>
        <v>3539.9047143965477</v>
      </c>
      <c r="I388" s="9">
        <f>(INDEX('Resin Fractions'!$A$24:$I$41,MATCH('Disposed Waste by Resin'!$A388,'Resin Fractions'!$A$24:$A$41,0),MATCH('Disposed Waste by Resin'!I$1,'Resin Fractions'!$A$24:$I$24,0)))*$E388</f>
        <v>5637.6693030817087</v>
      </c>
      <c r="J388" s="9">
        <f>(INDEX('Resin Fractions'!$A$24:$I$41,MATCH('Disposed Waste by Resin'!$A388,'Resin Fractions'!$A$24:$A$41,0),MATCH('Disposed Waste by Resin'!J$1,'Resin Fractions'!$A$24:$I$24,0)))*$E388</f>
        <v>307.61654880963482</v>
      </c>
      <c r="K388" s="9">
        <f>(INDEX('Resin Fractions'!$A$24:$I$41,MATCH('Disposed Waste by Resin'!$A388,'Resin Fractions'!$A$24:$A$41,0),MATCH('Disposed Waste by Resin'!K$1,'Resin Fractions'!$A$24:$I$24,0)))*$E388</f>
        <v>918.50072052760095</v>
      </c>
      <c r="L388" s="9">
        <f>(INDEX('Resin Fractions'!$A$24:$I$41,MATCH('Disposed Waste by Resin'!$A388,'Resin Fractions'!$A$24:$A$41,0),MATCH('Disposed Waste by Resin'!L$1,'Resin Fractions'!$A$24:$I$24,0)))*$E388</f>
        <v>1728.1694514757839</v>
      </c>
      <c r="M388" s="9">
        <f>(INDEX('Resin Fractions'!$A$24:$I$41,MATCH('Disposed Waste by Resin'!$A388,'Resin Fractions'!$A$24:$A$41,0),MATCH('Disposed Waste by Resin'!M$1,'Resin Fractions'!$A$24:$I$24,0)))*$E388</f>
        <v>16236.655463481102</v>
      </c>
    </row>
    <row r="389" spans="1:13" x14ac:dyDescent="0.2">
      <c r="A389" s="37">
        <v>2014</v>
      </c>
      <c r="B389" s="68" t="s">
        <v>245</v>
      </c>
      <c r="C389" s="68" t="s">
        <v>192</v>
      </c>
      <c r="D389" s="68">
        <v>179136</v>
      </c>
      <c r="E389" s="81">
        <v>141174.04718693279</v>
      </c>
      <c r="F389" s="9">
        <f>(INDEX('Resin Fractions'!$A$24:$I$41,MATCH('Disposed Waste by Resin'!$A389,'Resin Fractions'!$A$24:$A$41,0),MATCH('Disposed Waste by Resin'!F$1,'Resin Fractions'!$A$24:$I$24,0)))*$E389</f>
        <v>1331.9774994613672</v>
      </c>
      <c r="G389" s="9">
        <f>(INDEX('Resin Fractions'!$A$24:$I$41,MATCH('Disposed Waste by Resin'!$A389,'Resin Fractions'!$A$24:$A$41,0),MATCH('Disposed Waste by Resin'!G$1,'Resin Fractions'!$A$24:$I$24,0)))*$E389</f>
        <v>2386.8149466422897</v>
      </c>
      <c r="H389" s="9">
        <f>(INDEX('Resin Fractions'!$A$24:$I$41,MATCH('Disposed Waste by Resin'!$A389,'Resin Fractions'!$A$24:$A$41,0),MATCH('Disposed Waste by Resin'!H$1,'Resin Fractions'!$A$24:$I$24,0)))*$E389</f>
        <v>3207.022955628026</v>
      </c>
      <c r="I389" s="9">
        <f>(INDEX('Resin Fractions'!$A$24:$I$41,MATCH('Disposed Waste by Resin'!$A389,'Resin Fractions'!$A$24:$A$41,0),MATCH('Disposed Waste by Resin'!I$1,'Resin Fractions'!$A$24:$I$24,0)))*$E389</f>
        <v>5107.5202102734111</v>
      </c>
      <c r="J389" s="9">
        <f>(INDEX('Resin Fractions'!$A$24:$I$41,MATCH('Disposed Waste by Resin'!$A389,'Resin Fractions'!$A$24:$A$41,0),MATCH('Disposed Waste by Resin'!J$1,'Resin Fractions'!$A$24:$I$24,0)))*$E389</f>
        <v>278.68923407780022</v>
      </c>
      <c r="K389" s="9">
        <f>(INDEX('Resin Fractions'!$A$24:$I$41,MATCH('Disposed Waste by Resin'!$A389,'Resin Fractions'!$A$24:$A$41,0),MATCH('Disposed Waste by Resin'!K$1,'Resin Fractions'!$A$24:$I$24,0)))*$E389</f>
        <v>832.1277359566011</v>
      </c>
      <c r="L389" s="9">
        <f>(INDEX('Resin Fractions'!$A$24:$I$41,MATCH('Disposed Waste by Resin'!$A389,'Resin Fractions'!$A$24:$A$41,0),MATCH('Disposed Waste by Resin'!L$1,'Resin Fractions'!$A$24:$I$24,0)))*$E389</f>
        <v>1565.6577081179239</v>
      </c>
      <c r="M389" s="9">
        <f>(INDEX('Resin Fractions'!$A$24:$I$41,MATCH('Disposed Waste by Resin'!$A389,'Resin Fractions'!$A$24:$A$41,0),MATCH('Disposed Waste by Resin'!M$1,'Resin Fractions'!$A$24:$I$24,0)))*$E389</f>
        <v>14709.810290157418</v>
      </c>
    </row>
    <row r="390" spans="1:13" x14ac:dyDescent="0.2">
      <c r="A390" s="37">
        <v>2014</v>
      </c>
      <c r="B390" s="68" t="s">
        <v>246</v>
      </c>
      <c r="C390" s="68" t="s">
        <v>191</v>
      </c>
      <c r="D390" s="68">
        <v>3204</v>
      </c>
      <c r="E390" s="81">
        <v>2638.1941923774948</v>
      </c>
      <c r="F390" s="9">
        <f>(INDEX('Resin Fractions'!$A$24:$I$41,MATCH('Disposed Waste by Resin'!$A390,'Resin Fractions'!$A$24:$A$41,0),MATCH('Disposed Waste by Resin'!F$1,'Resin Fractions'!$A$24:$I$24,0)))*$E390</f>
        <v>24.891369012063979</v>
      </c>
      <c r="G390" s="9">
        <f>(INDEX('Resin Fractions'!$A$24:$I$41,MATCH('Disposed Waste by Resin'!$A390,'Resin Fractions'!$A$24:$A$41,0),MATCH('Disposed Waste by Resin'!G$1,'Resin Fractions'!$A$24:$I$24,0)))*$E390</f>
        <v>44.603675080403406</v>
      </c>
      <c r="H390" s="9">
        <f>(INDEX('Resin Fractions'!$A$24:$I$41,MATCH('Disposed Waste by Resin'!$A390,'Resin Fractions'!$A$24:$A$41,0),MATCH('Disposed Waste by Resin'!H$1,'Resin Fractions'!$A$24:$I$24,0)))*$E390</f>
        <v>59.931336566104349</v>
      </c>
      <c r="I390" s="9">
        <f>(INDEX('Resin Fractions'!$A$24:$I$41,MATCH('Disposed Waste by Resin'!$A390,'Resin Fractions'!$A$24:$A$41,0),MATCH('Disposed Waste by Resin'!I$1,'Resin Fractions'!$A$24:$I$24,0)))*$E390</f>
        <v>95.446935358818692</v>
      </c>
      <c r="J390" s="9">
        <f>(INDEX('Resin Fractions'!$A$24:$I$41,MATCH('Disposed Waste by Resin'!$A390,'Resin Fractions'!$A$24:$A$41,0),MATCH('Disposed Waste by Resin'!J$1,'Resin Fractions'!$A$24:$I$24,0)))*$E390</f>
        <v>5.2080133244932494</v>
      </c>
      <c r="K390" s="9">
        <f>(INDEX('Resin Fractions'!$A$24:$I$41,MATCH('Disposed Waste by Resin'!$A390,'Resin Fractions'!$A$24:$A$41,0),MATCH('Disposed Waste by Resin'!K$1,'Resin Fractions'!$A$24:$I$24,0)))*$E390</f>
        <v>15.550411736868723</v>
      </c>
      <c r="L390" s="9">
        <f>(INDEX('Resin Fractions'!$A$24:$I$41,MATCH('Disposed Waste by Resin'!$A390,'Resin Fractions'!$A$24:$A$41,0),MATCH('Disposed Waste by Resin'!L$1,'Resin Fractions'!$A$24:$I$24,0)))*$E390</f>
        <v>29.258274839556272</v>
      </c>
      <c r="M390" s="9">
        <f>(INDEX('Resin Fractions'!$A$24:$I$41,MATCH('Disposed Waste by Resin'!$A390,'Resin Fractions'!$A$24:$A$41,0),MATCH('Disposed Waste by Resin'!M$1,'Resin Fractions'!$A$24:$I$24,0)))*$E390</f>
        <v>274.89001591830868</v>
      </c>
    </row>
    <row r="391" spans="1:13" x14ac:dyDescent="0.2">
      <c r="A391" s="37">
        <v>2014</v>
      </c>
      <c r="B391" s="68" t="s">
        <v>247</v>
      </c>
      <c r="C391" s="68" t="s">
        <v>191</v>
      </c>
      <c r="D391" s="68">
        <v>44809</v>
      </c>
      <c r="E391" s="81">
        <v>20563.012704174231</v>
      </c>
      <c r="F391" s="9">
        <f>(INDEX('Resin Fractions'!$A$24:$I$41,MATCH('Disposed Waste by Resin'!$A391,'Resin Fractions'!$A$24:$A$41,0),MATCH('Disposed Waste by Resin'!F$1,'Resin Fractions'!$A$24:$I$24,0)))*$E391</f>
        <v>194.01207791989629</v>
      </c>
      <c r="G391" s="9">
        <f>(INDEX('Resin Fractions'!$A$24:$I$41,MATCH('Disposed Waste by Resin'!$A391,'Resin Fractions'!$A$24:$A$41,0),MATCH('Disposed Waste by Resin'!G$1,'Resin Fractions'!$A$24:$I$24,0)))*$E391</f>
        <v>347.65671912295539</v>
      </c>
      <c r="H391" s="9">
        <f>(INDEX('Resin Fractions'!$A$24:$I$41,MATCH('Disposed Waste by Resin'!$A391,'Resin Fractions'!$A$24:$A$41,0),MATCH('Disposed Waste by Resin'!H$1,'Resin Fractions'!$A$24:$I$24,0)))*$E391</f>
        <v>467.12589950641808</v>
      </c>
      <c r="I391" s="9">
        <f>(INDEX('Resin Fractions'!$A$24:$I$41,MATCH('Disposed Waste by Resin'!$A391,'Resin Fractions'!$A$24:$A$41,0),MATCH('Disposed Waste by Resin'!I$1,'Resin Fractions'!$A$24:$I$24,0)))*$E391</f>
        <v>743.94695812333487</v>
      </c>
      <c r="J391" s="9">
        <f>(INDEX('Resin Fractions'!$A$24:$I$41,MATCH('Disposed Waste by Resin'!$A391,'Resin Fractions'!$A$24:$A$41,0),MATCH('Disposed Waste by Resin'!J$1,'Resin Fractions'!$A$24:$I$24,0)))*$E391</f>
        <v>40.593086158890188</v>
      </c>
      <c r="K391" s="9">
        <f>(INDEX('Resin Fractions'!$A$24:$I$41,MATCH('Disposed Waste by Resin'!$A391,'Resin Fractions'!$A$24:$A$41,0),MATCH('Disposed Waste by Resin'!K$1,'Resin Fractions'!$A$24:$I$24,0)))*$E391</f>
        <v>121.20537412456605</v>
      </c>
      <c r="L391" s="9">
        <f>(INDEX('Resin Fractions'!$A$24:$I$41,MATCH('Disposed Waste by Resin'!$A391,'Resin Fractions'!$A$24:$A$41,0),MATCH('Disposed Waste by Resin'!L$1,'Resin Fractions'!$A$24:$I$24,0)))*$E391</f>
        <v>228.04927664776295</v>
      </c>
      <c r="M391" s="9">
        <f>(INDEX('Resin Fractions'!$A$24:$I$41,MATCH('Disposed Waste by Resin'!$A391,'Resin Fractions'!$A$24:$A$41,0),MATCH('Disposed Waste by Resin'!M$1,'Resin Fractions'!$A$24:$I$24,0)))*$E391</f>
        <v>2142.5893916038235</v>
      </c>
    </row>
    <row r="392" spans="1:13" x14ac:dyDescent="0.2">
      <c r="A392" s="37">
        <v>2014</v>
      </c>
      <c r="B392" s="68" t="s">
        <v>248</v>
      </c>
      <c r="C392" s="68" t="s">
        <v>190</v>
      </c>
      <c r="D392" s="68">
        <v>423383</v>
      </c>
      <c r="E392" s="81">
        <v>301216.6969147005</v>
      </c>
      <c r="F392" s="9">
        <f>(INDEX('Resin Fractions'!$A$24:$I$41,MATCH('Disposed Waste by Resin'!$A392,'Resin Fractions'!$A$24:$A$41,0),MATCH('Disposed Waste by Resin'!F$1,'Resin Fractions'!$A$24:$I$24,0)))*$E392</f>
        <v>2841.980312579663</v>
      </c>
      <c r="G392" s="9">
        <f>(INDEX('Resin Fractions'!$A$24:$I$41,MATCH('Disposed Waste by Resin'!$A392,'Resin Fractions'!$A$24:$A$41,0),MATCH('Disposed Waste by Resin'!G$1,'Resin Fractions'!$A$24:$I$24,0)))*$E392</f>
        <v>5092.63939583914</v>
      </c>
      <c r="H392" s="9">
        <f>(INDEX('Resin Fractions'!$A$24:$I$41,MATCH('Disposed Waste by Resin'!$A392,'Resin Fractions'!$A$24:$A$41,0),MATCH('Disposed Waste by Resin'!H$1,'Resin Fractions'!$A$24:$I$24,0)))*$E392</f>
        <v>6842.6802296371989</v>
      </c>
      <c r="I392" s="9">
        <f>(INDEX('Resin Fractions'!$A$24:$I$41,MATCH('Disposed Waste by Resin'!$A392,'Resin Fractions'!$A$24:$A$41,0),MATCH('Disposed Waste by Resin'!I$1,'Resin Fractions'!$A$24:$I$24,0)))*$E392</f>
        <v>10897.68550112117</v>
      </c>
      <c r="J392" s="9">
        <f>(INDEX('Resin Fractions'!$A$24:$I$41,MATCH('Disposed Waste by Resin'!$A392,'Resin Fractions'!$A$24:$A$41,0),MATCH('Disposed Waste by Resin'!J$1,'Resin Fractions'!$A$24:$I$24,0)))*$E392</f>
        <v>594.62664864631631</v>
      </c>
      <c r="K392" s="9">
        <f>(INDEX('Resin Fractions'!$A$24:$I$41,MATCH('Disposed Waste by Resin'!$A392,'Resin Fractions'!$A$24:$A$41,0),MATCH('Disposed Waste by Resin'!K$1,'Resin Fractions'!$A$24:$I$24,0)))*$E392</f>
        <v>1775.4734176038833</v>
      </c>
      <c r="L392" s="9">
        <f>(INDEX('Resin Fractions'!$A$24:$I$41,MATCH('Disposed Waste by Resin'!$A392,'Resin Fractions'!$A$24:$A$41,0),MATCH('Disposed Waste by Resin'!L$1,'Resin Fractions'!$A$24:$I$24,0)))*$E392</f>
        <v>3340.5732337889176</v>
      </c>
      <c r="M392" s="9">
        <f>(INDEX('Resin Fractions'!$A$24:$I$41,MATCH('Disposed Waste by Resin'!$A392,'Resin Fractions'!$A$24:$A$41,0),MATCH('Disposed Waste by Resin'!M$1,'Resin Fractions'!$A$24:$I$24,0)))*$E392</f>
        <v>31385.658739216287</v>
      </c>
    </row>
    <row r="393" spans="1:13" x14ac:dyDescent="0.2">
      <c r="A393" s="37">
        <v>2014</v>
      </c>
      <c r="B393" s="68" t="s">
        <v>249</v>
      </c>
      <c r="C393" s="68" t="s">
        <v>190</v>
      </c>
      <c r="D393" s="68">
        <v>497121</v>
      </c>
      <c r="E393" s="81">
        <v>296068.18511796731</v>
      </c>
      <c r="F393" s="9">
        <f>(INDEX('Resin Fractions'!$A$24:$I$41,MATCH('Disposed Waste by Resin'!$A393,'Resin Fractions'!$A$24:$A$41,0),MATCH('Disposed Waste by Resin'!F$1,'Resin Fractions'!$A$24:$I$24,0)))*$E393</f>
        <v>2793.4040904934636</v>
      </c>
      <c r="G393" s="9">
        <f>(INDEX('Resin Fractions'!$A$24:$I$41,MATCH('Disposed Waste by Resin'!$A393,'Resin Fractions'!$A$24:$A$41,0),MATCH('Disposed Waste by Resin'!G$1,'Resin Fractions'!$A$24:$I$24,0)))*$E393</f>
        <v>5005.594041864586</v>
      </c>
      <c r="H393" s="9">
        <f>(INDEX('Resin Fractions'!$A$24:$I$41,MATCH('Disposed Waste by Resin'!$A393,'Resin Fractions'!$A$24:$A$41,0),MATCH('Disposed Waste by Resin'!H$1,'Resin Fractions'!$A$24:$I$24,0)))*$E393</f>
        <v>6725.7225037063008</v>
      </c>
      <c r="I393" s="9">
        <f>(INDEX('Resin Fractions'!$A$24:$I$41,MATCH('Disposed Waste by Resin'!$A393,'Resin Fractions'!$A$24:$A$41,0),MATCH('Disposed Waste by Resin'!I$1,'Resin Fractions'!$A$24:$I$24,0)))*$E393</f>
        <v>10711.418063312107</v>
      </c>
      <c r="J393" s="9">
        <f>(INDEX('Resin Fractions'!$A$24:$I$41,MATCH('Disposed Waste by Resin'!$A393,'Resin Fractions'!$A$24:$A$41,0),MATCH('Disposed Waste by Resin'!J$1,'Resin Fractions'!$A$24:$I$24,0)))*$E393</f>
        <v>584.46306094827298</v>
      </c>
      <c r="K393" s="9">
        <f>(INDEX('Resin Fractions'!$A$24:$I$41,MATCH('Disposed Waste by Resin'!$A393,'Resin Fractions'!$A$24:$A$41,0),MATCH('Disposed Waste by Resin'!K$1,'Resin Fractions'!$A$24:$I$24,0)))*$E393</f>
        <v>1745.1263421298156</v>
      </c>
      <c r="L393" s="9">
        <f>(INDEX('Resin Fractions'!$A$24:$I$41,MATCH('Disposed Waste by Resin'!$A393,'Resin Fractions'!$A$24:$A$41,0),MATCH('Disposed Waste by Resin'!L$1,'Resin Fractions'!$A$24:$I$24,0)))*$E393</f>
        <v>3283.4748694612458</v>
      </c>
      <c r="M393" s="9">
        <f>(INDEX('Resin Fractions'!$A$24:$I$41,MATCH('Disposed Waste by Resin'!$A393,'Resin Fractions'!$A$24:$A$41,0),MATCH('Disposed Waste by Resin'!M$1,'Resin Fractions'!$A$24:$I$24,0)))*$E393</f>
        <v>30849.202971915791</v>
      </c>
    </row>
    <row r="394" spans="1:13" x14ac:dyDescent="0.2">
      <c r="A394" s="37">
        <v>2014</v>
      </c>
      <c r="B394" s="68" t="s">
        <v>250</v>
      </c>
      <c r="C394" s="68" t="s">
        <v>192</v>
      </c>
      <c r="D394" s="68">
        <v>529094</v>
      </c>
      <c r="E394" s="81">
        <v>220758.29401088931</v>
      </c>
      <c r="F394" s="9">
        <f>(INDEX('Resin Fractions'!$A$24:$I$41,MATCH('Disposed Waste by Resin'!$A394,'Resin Fractions'!$A$24:$A$41,0),MATCH('Disposed Waste by Resin'!F$1,'Resin Fractions'!$A$24:$I$24,0)))*$E394</f>
        <v>2082.8550735860663</v>
      </c>
      <c r="G394" s="9">
        <f>(INDEX('Resin Fractions'!$A$24:$I$41,MATCH('Disposed Waste by Resin'!$A394,'Resin Fractions'!$A$24:$A$41,0),MATCH('Disposed Waste by Resin'!G$1,'Resin Fractions'!$A$24:$I$24,0)))*$E394</f>
        <v>3732.3375382356744</v>
      </c>
      <c r="H394" s="9">
        <f>(INDEX('Resin Fractions'!$A$24:$I$41,MATCH('Disposed Waste by Resin'!$A394,'Resin Fractions'!$A$24:$A$41,0),MATCH('Disposed Waste by Resin'!H$1,'Resin Fractions'!$A$24:$I$24,0)))*$E394</f>
        <v>5014.9225770991006</v>
      </c>
      <c r="I394" s="9">
        <f>(INDEX('Resin Fractions'!$A$24:$I$41,MATCH('Disposed Waste by Resin'!$A394,'Resin Fractions'!$A$24:$A$41,0),MATCH('Disposed Waste by Resin'!I$1,'Resin Fractions'!$A$24:$I$24,0)))*$E394</f>
        <v>7986.7898577215401</v>
      </c>
      <c r="J394" s="9">
        <f>(INDEX('Resin Fractions'!$A$24:$I$41,MATCH('Disposed Waste by Resin'!$A394,'Resin Fractions'!$A$24:$A$41,0),MATCH('Disposed Waste by Resin'!J$1,'Resin Fractions'!$A$24:$I$24,0)))*$E394</f>
        <v>435.79511319635236</v>
      </c>
      <c r="K394" s="9">
        <f>(INDEX('Resin Fractions'!$A$24:$I$41,MATCH('Disposed Waste by Resin'!$A394,'Resin Fractions'!$A$24:$A$41,0),MATCH('Disposed Waste by Resin'!K$1,'Resin Fractions'!$A$24:$I$24,0)))*$E394</f>
        <v>1301.2242905077414</v>
      </c>
      <c r="L394" s="9">
        <f>(INDEX('Resin Fractions'!$A$24:$I$41,MATCH('Disposed Waste by Resin'!$A394,'Resin Fractions'!$A$24:$A$41,0),MATCH('Disposed Waste by Resin'!L$1,'Resin Fractions'!$A$24:$I$24,0)))*$E394</f>
        <v>2448.2681593129519</v>
      </c>
      <c r="M394" s="9">
        <f>(INDEX('Resin Fractions'!$A$24:$I$41,MATCH('Disposed Waste by Resin'!$A394,'Resin Fractions'!$A$24:$A$41,0),MATCH('Disposed Waste by Resin'!M$1,'Resin Fractions'!$A$24:$I$24,0)))*$E394</f>
        <v>23002.192609659425</v>
      </c>
    </row>
    <row r="395" spans="1:13" x14ac:dyDescent="0.2">
      <c r="A395" s="37">
        <v>2014</v>
      </c>
      <c r="B395" s="68" t="s">
        <v>251</v>
      </c>
      <c r="C395" s="68" t="s">
        <v>192</v>
      </c>
      <c r="D395" s="68">
        <v>62856</v>
      </c>
      <c r="E395" s="81">
        <v>43277.695099818513</v>
      </c>
      <c r="F395" s="9">
        <f>(INDEX('Resin Fractions'!$A$24:$I$41,MATCH('Disposed Waste by Resin'!$A395,'Resin Fractions'!$A$24:$A$41,0),MATCH('Disposed Waste by Resin'!F$1,'Resin Fractions'!$A$24:$I$24,0)))*$E395</f>
        <v>408.32516493048024</v>
      </c>
      <c r="G395" s="9">
        <f>(INDEX('Resin Fractions'!$A$24:$I$41,MATCH('Disposed Waste by Resin'!$A395,'Resin Fractions'!$A$24:$A$41,0),MATCH('Disposed Waste by Resin'!G$1,'Resin Fractions'!$A$24:$I$24,0)))*$E395</f>
        <v>731.69149414337801</v>
      </c>
      <c r="H395" s="9">
        <f>(INDEX('Resin Fractions'!$A$24:$I$41,MATCH('Disposed Waste by Resin'!$A395,'Resin Fractions'!$A$24:$A$41,0),MATCH('Disposed Waste by Resin'!H$1,'Resin Fractions'!$A$24:$I$24,0)))*$E395</f>
        <v>983.13085455437226</v>
      </c>
      <c r="I395" s="9">
        <f>(INDEX('Resin Fractions'!$A$24:$I$41,MATCH('Disposed Waste by Resin'!$A395,'Resin Fractions'!$A$24:$A$41,0),MATCH('Disposed Waste by Resin'!I$1,'Resin Fractions'!$A$24:$I$24,0)))*$E395</f>
        <v>1565.7389355968926</v>
      </c>
      <c r="J395" s="9">
        <f>(INDEX('Resin Fractions'!$A$24:$I$41,MATCH('Disposed Waste by Resin'!$A395,'Resin Fractions'!$A$24:$A$41,0),MATCH('Disposed Waste by Resin'!J$1,'Resin Fractions'!$A$24:$I$24,0)))*$E395</f>
        <v>85.433746076930277</v>
      </c>
      <c r="K395" s="9">
        <f>(INDEX('Resin Fractions'!$A$24:$I$41,MATCH('Disposed Waste by Resin'!$A395,'Resin Fractions'!$A$24:$A$41,0),MATCH('Disposed Waste by Resin'!K$1,'Resin Fractions'!$A$24:$I$24,0)))*$E395</f>
        <v>255.09341949477971</v>
      </c>
      <c r="L395" s="9">
        <f>(INDEX('Resin Fractions'!$A$24:$I$41,MATCH('Disposed Waste by Resin'!$A395,'Resin Fractions'!$A$24:$A$41,0),MATCH('Disposed Waste by Resin'!L$1,'Resin Fractions'!$A$24:$I$24,0)))*$E395</f>
        <v>479.96114209921092</v>
      </c>
      <c r="M395" s="9">
        <f>(INDEX('Resin Fractions'!$A$24:$I$41,MATCH('Disposed Waste by Resin'!$A395,'Resin Fractions'!$A$24:$A$41,0),MATCH('Disposed Waste by Resin'!M$1,'Resin Fractions'!$A$24:$I$24,0)))*$E395</f>
        <v>4509.3747568960434</v>
      </c>
    </row>
    <row r="396" spans="1:13" x14ac:dyDescent="0.2">
      <c r="A396" s="37">
        <v>2014</v>
      </c>
      <c r="B396" s="68" t="s">
        <v>252</v>
      </c>
      <c r="C396" s="68" t="s">
        <v>191</v>
      </c>
      <c r="D396" s="68">
        <v>13722</v>
      </c>
      <c r="E396" s="81">
        <v>6819.7731397459174</v>
      </c>
      <c r="F396" s="9">
        <f>(INDEX('Resin Fractions'!$A$24:$I$41,MATCH('Disposed Waste by Resin'!$A396,'Resin Fractions'!$A$24:$A$41,0),MATCH('Disposed Waste by Resin'!F$1,'Resin Fractions'!$A$24:$I$24,0)))*$E396</f>
        <v>64.344577169658194</v>
      </c>
      <c r="G396" s="9">
        <f>(INDEX('Resin Fractions'!$A$24:$I$41,MATCH('Disposed Waste by Resin'!$A396,'Resin Fractions'!$A$24:$A$41,0),MATCH('Disposed Waste by Resin'!G$1,'Resin Fractions'!$A$24:$I$24,0)))*$E396</f>
        <v>115.30119584304046</v>
      </c>
      <c r="H396" s="9">
        <f>(INDEX('Resin Fractions'!$A$24:$I$41,MATCH('Disposed Waste by Resin'!$A396,'Resin Fractions'!$A$24:$A$41,0),MATCH('Disposed Waste by Resin'!H$1,'Resin Fractions'!$A$24:$I$24,0)))*$E396</f>
        <v>154.92343987546312</v>
      </c>
      <c r="I396" s="9">
        <f>(INDEX('Resin Fractions'!$A$24:$I$41,MATCH('Disposed Waste by Resin'!$A396,'Resin Fractions'!$A$24:$A$41,0),MATCH('Disposed Waste by Resin'!I$1,'Resin Fractions'!$A$24:$I$24,0)))*$E396</f>
        <v>246.73181675247832</v>
      </c>
      <c r="J396" s="9">
        <f>(INDEX('Resin Fractions'!$A$24:$I$41,MATCH('Disposed Waste by Resin'!$A396,'Resin Fractions'!$A$24:$A$41,0),MATCH('Disposed Waste by Resin'!J$1,'Resin Fractions'!$A$24:$I$24,0)))*$E396</f>
        <v>13.46279568215188</v>
      </c>
      <c r="K396" s="9">
        <f>(INDEX('Resin Fractions'!$A$24:$I$41,MATCH('Disposed Waste by Resin'!$A396,'Resin Fractions'!$A$24:$A$41,0),MATCH('Disposed Waste by Resin'!K$1,'Resin Fractions'!$A$24:$I$24,0)))*$E396</f>
        <v>40.198056906309958</v>
      </c>
      <c r="L396" s="9">
        <f>(INDEX('Resin Fractions'!$A$24:$I$41,MATCH('Disposed Waste by Resin'!$A396,'Resin Fractions'!$A$24:$A$41,0),MATCH('Disposed Waste by Resin'!L$1,'Resin Fractions'!$A$24:$I$24,0)))*$E396</f>
        <v>75.633096851863044</v>
      </c>
      <c r="M396" s="9">
        <f>(INDEX('Resin Fractions'!$A$24:$I$41,MATCH('Disposed Waste by Resin'!$A396,'Resin Fractions'!$A$24:$A$41,0),MATCH('Disposed Waste by Resin'!M$1,'Resin Fractions'!$A$24:$I$24,0)))*$E396</f>
        <v>710.59497908096489</v>
      </c>
    </row>
    <row r="397" spans="1:13" x14ac:dyDescent="0.2">
      <c r="A397" s="37">
        <v>2014</v>
      </c>
      <c r="B397" s="68" t="s">
        <v>253</v>
      </c>
      <c r="C397" s="68" t="s">
        <v>192</v>
      </c>
      <c r="D397" s="68">
        <v>458492</v>
      </c>
      <c r="E397" s="81">
        <v>300110.98003629758</v>
      </c>
      <c r="F397" s="9">
        <f>(INDEX('Resin Fractions'!$A$24:$I$41,MATCH('Disposed Waste by Resin'!$A397,'Resin Fractions'!$A$24:$A$41,0),MATCH('Disposed Waste by Resin'!F$1,'Resin Fractions'!$A$24:$I$24,0)))*$E397</f>
        <v>2831.5478709789968</v>
      </c>
      <c r="G397" s="9">
        <f>(INDEX('Resin Fractions'!$A$24:$I$41,MATCH('Disposed Waste by Resin'!$A397,'Resin Fractions'!$A$24:$A$41,0),MATCH('Disposed Waste by Resin'!G$1,'Resin Fractions'!$A$24:$I$24,0)))*$E397</f>
        <v>5073.9451554690795</v>
      </c>
      <c r="H397" s="9">
        <f>(INDEX('Resin Fractions'!$A$24:$I$41,MATCH('Disposed Waste by Resin'!$A397,'Resin Fractions'!$A$24:$A$41,0),MATCH('Disposed Waste by Resin'!H$1,'Resin Fractions'!$A$24:$I$24,0)))*$E397</f>
        <v>6817.5618776304163</v>
      </c>
      <c r="I397" s="9">
        <f>(INDEX('Resin Fractions'!$A$24:$I$41,MATCH('Disposed Waste by Resin'!$A397,'Resin Fractions'!$A$24:$A$41,0),MATCH('Disposed Waste by Resin'!I$1,'Resin Fractions'!$A$24:$I$24,0)))*$E397</f>
        <v>10857.68189269727</v>
      </c>
      <c r="J397" s="9">
        <f>(INDEX('Resin Fractions'!$A$24:$I$41,MATCH('Disposed Waste by Resin'!$A397,'Resin Fractions'!$A$24:$A$41,0),MATCH('Disposed Waste by Resin'!J$1,'Resin Fractions'!$A$24:$I$24,0)))*$E397</f>
        <v>592.44387216516202</v>
      </c>
      <c r="K397" s="9">
        <f>(INDEX('Resin Fractions'!$A$24:$I$41,MATCH('Disposed Waste by Resin'!$A397,'Resin Fractions'!$A$24:$A$41,0),MATCH('Disposed Waste by Resin'!K$1,'Resin Fractions'!$A$24:$I$24,0)))*$E397</f>
        <v>1768.9559471412274</v>
      </c>
      <c r="L397" s="9">
        <f>(INDEX('Resin Fractions'!$A$24:$I$41,MATCH('Disposed Waste by Resin'!$A397,'Resin Fractions'!$A$24:$A$41,0),MATCH('Disposed Waste by Resin'!L$1,'Resin Fractions'!$A$24:$I$24,0)))*$E397</f>
        <v>3328.3105397019845</v>
      </c>
      <c r="M397" s="9">
        <f>(INDEX('Resin Fractions'!$A$24:$I$41,MATCH('Disposed Waste by Resin'!$A397,'Resin Fractions'!$A$24:$A$41,0),MATCH('Disposed Waste by Resin'!M$1,'Resin Fractions'!$A$24:$I$24,0)))*$E397</f>
        <v>31270.447155784135</v>
      </c>
    </row>
    <row r="398" spans="1:13" x14ac:dyDescent="0.2">
      <c r="A398" s="37">
        <v>2014</v>
      </c>
      <c r="B398" s="68" t="s">
        <v>254</v>
      </c>
      <c r="C398" s="68" t="s">
        <v>191</v>
      </c>
      <c r="D398" s="68">
        <v>55082</v>
      </c>
      <c r="E398" s="81">
        <v>32212.921960072588</v>
      </c>
      <c r="F398" s="9">
        <f>(INDEX('Resin Fractions'!$A$24:$I$41,MATCH('Disposed Waste by Resin'!$A398,'Resin Fractions'!$A$24:$A$41,0),MATCH('Disposed Waste by Resin'!F$1,'Resin Fractions'!$A$24:$I$24,0)))*$E398</f>
        <v>303.92900180801189</v>
      </c>
      <c r="G398" s="9">
        <f>(INDEX('Resin Fractions'!$A$24:$I$41,MATCH('Disposed Waste by Resin'!$A398,'Resin Fractions'!$A$24:$A$41,0),MATCH('Disposed Waste by Resin'!G$1,'Resin Fractions'!$A$24:$I$24,0)))*$E398</f>
        <v>544.62052439082845</v>
      </c>
      <c r="H398" s="9">
        <f>(INDEX('Resin Fractions'!$A$24:$I$41,MATCH('Disposed Waste by Resin'!$A398,'Resin Fractions'!$A$24:$A$41,0),MATCH('Disposed Waste by Resin'!H$1,'Resin Fractions'!$A$24:$I$24,0)))*$E398</f>
        <v>731.77458783918178</v>
      </c>
      <c r="I398" s="9">
        <f>(INDEX('Resin Fractions'!$A$24:$I$41,MATCH('Disposed Waste by Resin'!$A398,'Resin Fractions'!$A$24:$A$41,0),MATCH('Disposed Waste by Resin'!I$1,'Resin Fractions'!$A$24:$I$24,0)))*$E398</f>
        <v>1165.4277342150167</v>
      </c>
      <c r="J398" s="9">
        <f>(INDEX('Resin Fractions'!$A$24:$I$41,MATCH('Disposed Waste by Resin'!$A398,'Resin Fractions'!$A$24:$A$41,0),MATCH('Disposed Waste by Resin'!J$1,'Resin Fractions'!$A$24:$I$24,0)))*$E398</f>
        <v>63.590969638869545</v>
      </c>
      <c r="K398" s="9">
        <f>(INDEX('Resin Fractions'!$A$24:$I$41,MATCH('Disposed Waste by Resin'!$A398,'Resin Fractions'!$A$24:$A$41,0),MATCH('Disposed Waste by Resin'!K$1,'Resin Fractions'!$A$24:$I$24,0)))*$E398</f>
        <v>189.87389221538874</v>
      </c>
      <c r="L398" s="9">
        <f>(INDEX('Resin Fractions'!$A$24:$I$41,MATCH('Disposed Waste by Resin'!$A398,'Resin Fractions'!$A$24:$A$41,0),MATCH('Disposed Waste by Resin'!L$1,'Resin Fractions'!$A$24:$I$24,0)))*$E398</f>
        <v>357.24986690370275</v>
      </c>
      <c r="M398" s="9">
        <f>(INDEX('Resin Fractions'!$A$24:$I$41,MATCH('Disposed Waste by Resin'!$A398,'Resin Fractions'!$A$24:$A$41,0),MATCH('Disposed Waste by Resin'!M$1,'Resin Fractions'!$A$24:$I$24,0)))*$E398</f>
        <v>3356.4665770109996</v>
      </c>
    </row>
    <row r="399" spans="1:13" x14ac:dyDescent="0.2">
      <c r="A399" s="37">
        <v>2014</v>
      </c>
      <c r="B399" s="68" t="s">
        <v>255</v>
      </c>
      <c r="C399" s="68" t="s">
        <v>194</v>
      </c>
      <c r="D399" s="68">
        <v>845279</v>
      </c>
      <c r="E399" s="81">
        <v>730426.99637023592</v>
      </c>
      <c r="F399" s="9">
        <f>(INDEX('Resin Fractions'!$A$24:$I$41,MATCH('Disposed Waste by Resin'!$A399,'Resin Fractions'!$A$24:$A$41,0),MATCH('Disposed Waste by Resin'!F$1,'Resin Fractions'!$A$24:$I$24,0)))*$E399</f>
        <v>6891.5805953770077</v>
      </c>
      <c r="G399" s="9">
        <f>(INDEX('Resin Fractions'!$A$24:$I$41,MATCH('Disposed Waste by Resin'!$A399,'Resin Fractions'!$A$24:$A$41,0),MATCH('Disposed Waste by Resin'!G$1,'Resin Fractions'!$A$24:$I$24,0)))*$E399</f>
        <v>12349.253330245836</v>
      </c>
      <c r="H399" s="9">
        <f>(INDEX('Resin Fractions'!$A$24:$I$41,MATCH('Disposed Waste by Resin'!$A399,'Resin Fractions'!$A$24:$A$41,0),MATCH('Disposed Waste by Resin'!H$1,'Resin Fractions'!$A$24:$I$24,0)))*$E399</f>
        <v>16592.965856309311</v>
      </c>
      <c r="I399" s="9">
        <f>(INDEX('Resin Fractions'!$A$24:$I$41,MATCH('Disposed Waste by Resin'!$A399,'Resin Fractions'!$A$24:$A$41,0),MATCH('Disposed Waste by Resin'!I$1,'Resin Fractions'!$A$24:$I$24,0)))*$E399</f>
        <v>26426.037366134235</v>
      </c>
      <c r="J399" s="9">
        <f>(INDEX('Resin Fractions'!$A$24:$I$41,MATCH('Disposed Waste by Resin'!$A399,'Resin Fractions'!$A$24:$A$41,0),MATCH('Disposed Waste by Resin'!J$1,'Resin Fractions'!$A$24:$I$24,0)))*$E399</f>
        <v>1441.9232445651039</v>
      </c>
      <c r="K399" s="9">
        <f>(INDEX('Resin Fractions'!$A$24:$I$41,MATCH('Disposed Waste by Resin'!$A399,'Resin Fractions'!$A$24:$A$41,0),MATCH('Disposed Waste by Resin'!K$1,'Resin Fractions'!$A$24:$I$24,0)))*$E399</f>
        <v>4305.3845581569776</v>
      </c>
      <c r="L399" s="9">
        <f>(INDEX('Resin Fractions'!$A$24:$I$41,MATCH('Disposed Waste by Resin'!$A399,'Resin Fractions'!$A$24:$A$41,0),MATCH('Disposed Waste by Resin'!L$1,'Resin Fractions'!$A$24:$I$24,0)))*$E399</f>
        <v>8100.6295411380352</v>
      </c>
      <c r="M399" s="9">
        <f>(INDEX('Resin Fractions'!$A$24:$I$41,MATCH('Disposed Waste by Resin'!$A399,'Resin Fractions'!$A$24:$A$41,0),MATCH('Disposed Waste by Resin'!M$1,'Resin Fractions'!$A$24:$I$24,0)))*$E399</f>
        <v>76107.774491926495</v>
      </c>
    </row>
    <row r="400" spans="1:13" x14ac:dyDescent="0.2">
      <c r="A400" s="37">
        <v>2014</v>
      </c>
      <c r="B400" s="68" t="s">
        <v>256</v>
      </c>
      <c r="C400" s="68" t="s">
        <v>192</v>
      </c>
      <c r="D400" s="68">
        <v>208637</v>
      </c>
      <c r="E400" s="81">
        <v>154741.279491833</v>
      </c>
      <c r="F400" s="9">
        <f>(INDEX('Resin Fractions'!$A$24:$I$41,MATCH('Disposed Waste by Resin'!$A400,'Resin Fractions'!$A$24:$A$41,0),MATCH('Disposed Waste by Resin'!F$1,'Resin Fractions'!$A$24:$I$24,0)))*$E400</f>
        <v>1459.9843712638296</v>
      </c>
      <c r="G400" s="9">
        <f>(INDEX('Resin Fractions'!$A$24:$I$41,MATCH('Disposed Waste by Resin'!$A400,'Resin Fractions'!$A$24:$A$41,0),MATCH('Disposed Waste by Resin'!G$1,'Resin Fractions'!$A$24:$I$24,0)))*$E400</f>
        <v>2616.194733473968</v>
      </c>
      <c r="H400" s="9">
        <f>(INDEX('Resin Fractions'!$A$24:$I$41,MATCH('Disposed Waste by Resin'!$A400,'Resin Fractions'!$A$24:$A$41,0),MATCH('Disposed Waste by Resin'!H$1,'Resin Fractions'!$A$24:$I$24,0)))*$E400</f>
        <v>3515.2270930962936</v>
      </c>
      <c r="I400" s="9">
        <f>(INDEX('Resin Fractions'!$A$24:$I$41,MATCH('Disposed Waste by Resin'!$A400,'Resin Fractions'!$A$24:$A$41,0),MATCH('Disposed Waste by Resin'!I$1,'Resin Fractions'!$A$24:$I$24,0)))*$E400</f>
        <v>5598.3676045044249</v>
      </c>
      <c r="J400" s="9">
        <f>(INDEX('Resin Fractions'!$A$24:$I$41,MATCH('Disposed Waste by Resin'!$A400,'Resin Fractions'!$A$24:$A$41,0),MATCH('Disposed Waste by Resin'!J$1,'Resin Fractions'!$A$24:$I$24,0)))*$E400</f>
        <v>305.47207168110015</v>
      </c>
      <c r="K400" s="9">
        <f>(INDEX('Resin Fractions'!$A$24:$I$41,MATCH('Disposed Waste by Resin'!$A400,'Resin Fractions'!$A$24:$A$41,0),MATCH('Disposed Waste by Resin'!K$1,'Resin Fractions'!$A$24:$I$24,0)))*$E400</f>
        <v>912.09760666608702</v>
      </c>
      <c r="L400" s="9">
        <f>(INDEX('Resin Fractions'!$A$24:$I$41,MATCH('Disposed Waste by Resin'!$A400,'Resin Fractions'!$A$24:$A$41,0),MATCH('Disposed Waste by Resin'!L$1,'Resin Fractions'!$A$24:$I$24,0)))*$E400</f>
        <v>1716.1219206219887</v>
      </c>
      <c r="M400" s="9">
        <f>(INDEX('Resin Fractions'!$A$24:$I$41,MATCH('Disposed Waste by Resin'!$A400,'Resin Fractions'!$A$24:$A$41,0),MATCH('Disposed Waste by Resin'!M$1,'Resin Fractions'!$A$24:$I$24,0)))*$E400</f>
        <v>16123.465401307691</v>
      </c>
    </row>
    <row r="401" spans="1:13" x14ac:dyDescent="0.2">
      <c r="A401" s="37">
        <v>2014</v>
      </c>
      <c r="B401" s="68" t="s">
        <v>257</v>
      </c>
      <c r="C401" s="68" t="s">
        <v>192</v>
      </c>
      <c r="D401" s="68">
        <v>73730</v>
      </c>
      <c r="E401" s="81">
        <v>125032.4228675136</v>
      </c>
      <c r="F401" s="9">
        <f>(INDEX('Resin Fractions'!$A$24:$I$41,MATCH('Disposed Waste by Resin'!$A401,'Resin Fractions'!$A$24:$A$41,0),MATCH('Disposed Waste by Resin'!F$1,'Resin Fractions'!$A$24:$I$24,0)))*$E401</f>
        <v>1179.6812323595564</v>
      </c>
      <c r="G401" s="9">
        <f>(INDEX('Resin Fractions'!$A$24:$I$41,MATCH('Disposed Waste by Resin'!$A401,'Resin Fractions'!$A$24:$A$41,0),MATCH('Disposed Waste by Resin'!G$1,'Resin Fractions'!$A$24:$I$24,0)))*$E401</f>
        <v>2113.9101815216895</v>
      </c>
      <c r="H401" s="9">
        <f>(INDEX('Resin Fractions'!$A$24:$I$41,MATCH('Disposed Waste by Resin'!$A401,'Resin Fractions'!$A$24:$A$41,0),MATCH('Disposed Waste by Resin'!H$1,'Resin Fractions'!$A$24:$I$24,0)))*$E401</f>
        <v>2840.3368630705509</v>
      </c>
      <c r="I401" s="9">
        <f>(INDEX('Resin Fractions'!$A$24:$I$41,MATCH('Disposed Waste by Resin'!$A401,'Resin Fractions'!$A$24:$A$41,0),MATCH('Disposed Waste by Resin'!I$1,'Resin Fractions'!$A$24:$I$24,0)))*$E401</f>
        <v>4523.5341726066708</v>
      </c>
      <c r="J401" s="9">
        <f>(INDEX('Resin Fractions'!$A$24:$I$41,MATCH('Disposed Waste by Resin'!$A401,'Resin Fractions'!$A$24:$A$41,0),MATCH('Disposed Waste by Resin'!J$1,'Resin Fractions'!$A$24:$I$24,0)))*$E401</f>
        <v>246.82433392094677</v>
      </c>
      <c r="K401" s="9">
        <f>(INDEX('Resin Fractions'!$A$24:$I$41,MATCH('Disposed Waste by Resin'!$A401,'Resin Fractions'!$A$24:$A$41,0),MATCH('Disposed Waste by Resin'!K$1,'Resin Fractions'!$A$24:$I$24,0)))*$E401</f>
        <v>736.98352519529362</v>
      </c>
      <c r="L401" s="9">
        <f>(INDEX('Resin Fractions'!$A$24:$I$41,MATCH('Disposed Waste by Resin'!$A401,'Resin Fractions'!$A$24:$A$41,0),MATCH('Disposed Waste by Resin'!L$1,'Resin Fractions'!$A$24:$I$24,0)))*$E401</f>
        <v>1386.642803885713</v>
      </c>
      <c r="M401" s="9">
        <f>(INDEX('Resin Fractions'!$A$24:$I$41,MATCH('Disposed Waste by Resin'!$A401,'Resin Fractions'!$A$24:$A$41,0),MATCH('Disposed Waste by Resin'!M$1,'Resin Fractions'!$A$24:$I$24,0)))*$E401</f>
        <v>13027.91311256042</v>
      </c>
    </row>
    <row r="402" spans="1:13" x14ac:dyDescent="0.2">
      <c r="A402" s="37">
        <v>2013</v>
      </c>
      <c r="B402" s="68" t="s">
        <v>201</v>
      </c>
      <c r="C402" s="68" t="s">
        <v>190</v>
      </c>
      <c r="D402" s="68">
        <v>1569989</v>
      </c>
      <c r="E402" s="81">
        <v>1037493.983666062</v>
      </c>
      <c r="F402" s="9">
        <f>(INDEX('Resin Fractions'!$A$24:$I$41,MATCH('Disposed Waste by Resin'!$A402,'Resin Fractions'!$A$24:$A$41,0),MATCH('Disposed Waste by Resin'!F$1,'Resin Fractions'!$A$24:$I$24,0)))*$E402</f>
        <v>9530.2206199683969</v>
      </c>
      <c r="G402" s="9">
        <f>(INDEX('Resin Fractions'!$A$24:$I$41,MATCH('Disposed Waste by Resin'!$A402,'Resin Fractions'!$A$24:$A$41,0),MATCH('Disposed Waste by Resin'!G$1,'Resin Fractions'!$A$24:$I$24,0)))*$E402</f>
        <v>17236.436919856878</v>
      </c>
      <c r="H402" s="9">
        <f>(INDEX('Resin Fractions'!$A$24:$I$41,MATCH('Disposed Waste by Resin'!$A402,'Resin Fractions'!$A$24:$A$41,0),MATCH('Disposed Waste by Resin'!H$1,'Resin Fractions'!$A$24:$I$24,0)))*$E402</f>
        <v>23302.969038832482</v>
      </c>
      <c r="I402" s="9">
        <f>(INDEX('Resin Fractions'!$A$24:$I$41,MATCH('Disposed Waste by Resin'!$A402,'Resin Fractions'!$A$24:$A$41,0),MATCH('Disposed Waste by Resin'!I$1,'Resin Fractions'!$A$24:$I$24,0)))*$E402</f>
        <v>36643.942838642055</v>
      </c>
      <c r="J402" s="9">
        <f>(INDEX('Resin Fractions'!$A$24:$I$41,MATCH('Disposed Waste by Resin'!$A402,'Resin Fractions'!$A$24:$A$41,0),MATCH('Disposed Waste by Resin'!J$1,'Resin Fractions'!$A$24:$I$24,0)))*$E402</f>
        <v>2037.2998650764812</v>
      </c>
      <c r="K402" s="9">
        <f>(INDEX('Resin Fractions'!$A$24:$I$41,MATCH('Disposed Waste by Resin'!$A402,'Resin Fractions'!$A$24:$A$41,0),MATCH('Disposed Waste by Resin'!K$1,'Resin Fractions'!$A$24:$I$24,0)))*$E402</f>
        <v>6040.2020087230185</v>
      </c>
      <c r="L402" s="9">
        <f>(INDEX('Resin Fractions'!$A$24:$I$41,MATCH('Disposed Waste by Resin'!$A402,'Resin Fractions'!$A$24:$A$41,0),MATCH('Disposed Waste by Resin'!L$1,'Resin Fractions'!$A$24:$I$24,0)))*$E402</f>
        <v>11542.096702672139</v>
      </c>
      <c r="M402" s="9">
        <f>(INDEX('Resin Fractions'!$A$24:$I$41,MATCH('Disposed Waste by Resin'!$A402,'Resin Fractions'!$A$24:$A$41,0),MATCH('Disposed Waste by Resin'!M$1,'Resin Fractions'!$A$24:$I$24,0)))*$E402</f>
        <v>106333.16799377147</v>
      </c>
    </row>
    <row r="403" spans="1:13" x14ac:dyDescent="0.2">
      <c r="A403" s="37">
        <v>2013</v>
      </c>
      <c r="B403" s="68" t="s">
        <v>202</v>
      </c>
      <c r="C403" s="68" t="s">
        <v>191</v>
      </c>
      <c r="D403" s="68">
        <v>1164</v>
      </c>
      <c r="E403" s="81">
        <v>1124.4555353902001</v>
      </c>
      <c r="F403" s="9">
        <f>(INDEX('Resin Fractions'!$A$24:$I$41,MATCH('Disposed Waste by Resin'!$A403,'Resin Fractions'!$A$24:$A$41,0),MATCH('Disposed Waste by Resin'!F$1,'Resin Fractions'!$A$24:$I$24,0)))*$E403</f>
        <v>10.329032744600999</v>
      </c>
      <c r="G403" s="9">
        <f>(INDEX('Resin Fractions'!$A$24:$I$41,MATCH('Disposed Waste by Resin'!$A403,'Resin Fractions'!$A$24:$A$41,0),MATCH('Disposed Waste by Resin'!G$1,'Resin Fractions'!$A$24:$I$24,0)))*$E403</f>
        <v>18.68117522614515</v>
      </c>
      <c r="H403" s="9">
        <f>(INDEX('Resin Fractions'!$A$24:$I$41,MATCH('Disposed Waste by Resin'!$A403,'Resin Fractions'!$A$24:$A$41,0),MATCH('Disposed Waste by Resin'!H$1,'Resin Fractions'!$A$24:$I$24,0)))*$E403</f>
        <v>25.256197085741981</v>
      </c>
      <c r="I403" s="9">
        <f>(INDEX('Resin Fractions'!$A$24:$I$41,MATCH('Disposed Waste by Resin'!$A403,'Resin Fractions'!$A$24:$A$41,0),MATCH('Disposed Waste by Resin'!I$1,'Resin Fractions'!$A$24:$I$24,0)))*$E403</f>
        <v>39.715395956161636</v>
      </c>
      <c r="J403" s="9">
        <f>(INDEX('Resin Fractions'!$A$24:$I$41,MATCH('Disposed Waste by Resin'!$A403,'Resin Fractions'!$A$24:$A$41,0),MATCH('Disposed Waste by Resin'!J$1,'Resin Fractions'!$A$24:$I$24,0)))*$E403</f>
        <v>2.2080639951665626</v>
      </c>
      <c r="K403" s="9">
        <f>(INDEX('Resin Fractions'!$A$24:$I$41,MATCH('Disposed Waste by Resin'!$A403,'Resin Fractions'!$A$24:$A$41,0),MATCH('Disposed Waste by Resin'!K$1,'Resin Fractions'!$A$24:$I$24,0)))*$E403</f>
        <v>6.5464847898045484</v>
      </c>
      <c r="L403" s="9">
        <f>(INDEX('Resin Fractions'!$A$24:$I$41,MATCH('Disposed Waste by Resin'!$A403,'Resin Fractions'!$A$24:$A$41,0),MATCH('Disposed Waste by Resin'!L$1,'Resin Fractions'!$A$24:$I$24,0)))*$E403</f>
        <v>12.509541965214977</v>
      </c>
      <c r="M403" s="9">
        <f>(INDEX('Resin Fractions'!$A$24:$I$41,MATCH('Disposed Waste by Resin'!$A403,'Resin Fractions'!$A$24:$A$41,0),MATCH('Disposed Waste by Resin'!M$1,'Resin Fractions'!$A$24:$I$24,0)))*$E403</f>
        <v>115.24589176283587</v>
      </c>
    </row>
    <row r="404" spans="1:13" x14ac:dyDescent="0.2">
      <c r="A404" s="37">
        <v>2013</v>
      </c>
      <c r="B404" s="68" t="s">
        <v>203</v>
      </c>
      <c r="C404" s="68" t="s">
        <v>191</v>
      </c>
      <c r="D404" s="68">
        <v>36267</v>
      </c>
      <c r="E404" s="81">
        <v>26122.658802177859</v>
      </c>
      <c r="F404" s="9">
        <f>(INDEX('Resin Fractions'!$A$24:$I$41,MATCH('Disposed Waste by Resin'!$A404,'Resin Fractions'!$A$24:$A$41,0),MATCH('Disposed Waste by Resin'!F$1,'Resin Fractions'!$A$24:$I$24,0)))*$E404</f>
        <v>239.95773034289263</v>
      </c>
      <c r="G404" s="9">
        <f>(INDEX('Resin Fractions'!$A$24:$I$41,MATCH('Disposed Waste by Resin'!$A404,'Resin Fractions'!$A$24:$A$41,0),MATCH('Disposed Waste by Resin'!G$1,'Resin Fractions'!$A$24:$I$24,0)))*$E404</f>
        <v>433.98956303500677</v>
      </c>
      <c r="H404" s="9">
        <f>(INDEX('Resin Fractions'!$A$24:$I$41,MATCH('Disposed Waste by Resin'!$A404,'Resin Fractions'!$A$24:$A$41,0),MATCH('Disposed Waste by Resin'!H$1,'Resin Fractions'!$A$24:$I$24,0)))*$E404</f>
        <v>586.73642340375147</v>
      </c>
      <c r="I404" s="9">
        <f>(INDEX('Resin Fractions'!$A$24:$I$41,MATCH('Disposed Waste by Resin'!$A404,'Resin Fractions'!$A$24:$A$41,0),MATCH('Disposed Waste by Resin'!I$1,'Resin Fractions'!$A$24:$I$24,0)))*$E404</f>
        <v>922.64363072052379</v>
      </c>
      <c r="J404" s="9">
        <f>(INDEX('Resin Fractions'!$A$24:$I$41,MATCH('Disposed Waste by Resin'!$A404,'Resin Fractions'!$A$24:$A$41,0),MATCH('Disposed Waste by Resin'!J$1,'Resin Fractions'!$A$24:$I$24,0)))*$E404</f>
        <v>51.296383488471122</v>
      </c>
      <c r="K404" s="9">
        <f>(INDEX('Resin Fractions'!$A$24:$I$41,MATCH('Disposed Waste by Resin'!$A404,'Resin Fractions'!$A$24:$A$41,0),MATCH('Disposed Waste by Resin'!K$1,'Resin Fractions'!$A$24:$I$24,0)))*$E404</f>
        <v>152.08390473027293</v>
      </c>
      <c r="L404" s="9">
        <f>(INDEX('Resin Fractions'!$A$24:$I$41,MATCH('Disposed Waste by Resin'!$A404,'Resin Fractions'!$A$24:$A$41,0),MATCH('Disposed Waste by Resin'!L$1,'Resin Fractions'!$A$24:$I$24,0)))*$E404</f>
        <v>290.61397827121613</v>
      </c>
      <c r="M404" s="9">
        <f>(INDEX('Resin Fractions'!$A$24:$I$41,MATCH('Disposed Waste by Resin'!$A404,'Resin Fractions'!$A$24:$A$41,0),MATCH('Disposed Waste by Resin'!M$1,'Resin Fractions'!$A$24:$I$24,0)))*$E404</f>
        <v>2677.3216139921351</v>
      </c>
    </row>
    <row r="405" spans="1:13" x14ac:dyDescent="0.2">
      <c r="A405" s="37">
        <v>2013</v>
      </c>
      <c r="B405" s="68" t="s">
        <v>204</v>
      </c>
      <c r="C405" s="68" t="s">
        <v>192</v>
      </c>
      <c r="D405" s="68">
        <v>222374</v>
      </c>
      <c r="E405" s="81">
        <v>159099.0653357532</v>
      </c>
      <c r="F405" s="9">
        <f>(INDEX('Resin Fractions'!$A$24:$I$41,MATCH('Disposed Waste by Resin'!$A405,'Resin Fractions'!$A$24:$A$41,0),MATCH('Disposed Waste by Resin'!F$1,'Resin Fractions'!$A$24:$I$24,0)))*$E405</f>
        <v>1461.4534801664249</v>
      </c>
      <c r="G405" s="9">
        <f>(INDEX('Resin Fractions'!$A$24:$I$41,MATCH('Disposed Waste by Resin'!$A405,'Resin Fractions'!$A$24:$A$41,0),MATCH('Disposed Waste by Resin'!G$1,'Resin Fractions'!$A$24:$I$24,0)))*$E405</f>
        <v>2643.1970178542861</v>
      </c>
      <c r="H405" s="9">
        <f>(INDEX('Resin Fractions'!$A$24:$I$41,MATCH('Disposed Waste by Resin'!$A405,'Resin Fractions'!$A$24:$A$41,0),MATCH('Disposed Waste by Resin'!H$1,'Resin Fractions'!$A$24:$I$24,0)))*$E405</f>
        <v>3573.4959932255074</v>
      </c>
      <c r="I405" s="9">
        <f>(INDEX('Resin Fractions'!$A$24:$I$41,MATCH('Disposed Waste by Resin'!$A405,'Resin Fractions'!$A$24:$A$41,0),MATCH('Disposed Waste by Resin'!I$1,'Resin Fractions'!$A$24:$I$24,0)))*$E405</f>
        <v>5619.3261335780671</v>
      </c>
      <c r="J405" s="9">
        <f>(INDEX('Resin Fractions'!$A$24:$I$41,MATCH('Disposed Waste by Resin'!$A405,'Resin Fractions'!$A$24:$A$41,0),MATCH('Disposed Waste by Resin'!J$1,'Resin Fractions'!$A$24:$I$24,0)))*$E405</f>
        <v>312.41868333248351</v>
      </c>
      <c r="K405" s="9">
        <f>(INDEX('Resin Fractions'!$A$24:$I$41,MATCH('Disposed Waste by Resin'!$A405,'Resin Fractions'!$A$24:$A$41,0),MATCH('Disposed Waste by Resin'!K$1,'Resin Fractions'!$A$24:$I$24,0)))*$E405</f>
        <v>926.26126913164342</v>
      </c>
      <c r="L405" s="9">
        <f>(INDEX('Resin Fractions'!$A$24:$I$41,MATCH('Disposed Waste by Resin'!$A405,'Resin Fractions'!$A$24:$A$41,0),MATCH('Disposed Waste by Resin'!L$1,'Resin Fractions'!$A$24:$I$24,0)))*$E405</f>
        <v>1769.9734420831858</v>
      </c>
      <c r="M405" s="9">
        <f>(INDEX('Resin Fractions'!$A$24:$I$41,MATCH('Disposed Waste by Resin'!$A405,'Resin Fractions'!$A$24:$A$41,0),MATCH('Disposed Waste by Resin'!M$1,'Resin Fractions'!$A$24:$I$24,0)))*$E405</f>
        <v>16306.126019371599</v>
      </c>
    </row>
    <row r="406" spans="1:13" x14ac:dyDescent="0.2">
      <c r="A406" s="37">
        <v>2013</v>
      </c>
      <c r="B406" s="68" t="s">
        <v>205</v>
      </c>
      <c r="C406" s="68" t="s">
        <v>191</v>
      </c>
      <c r="D406" s="68">
        <v>45424</v>
      </c>
      <c r="E406" s="81">
        <v>29061.588021778582</v>
      </c>
      <c r="F406" s="9">
        <f>(INDEX('Resin Fractions'!$A$24:$I$41,MATCH('Disposed Waste by Resin'!$A406,'Resin Fractions'!$A$24:$A$41,0),MATCH('Disposed Waste by Resin'!F$1,'Resin Fractions'!$A$24:$I$24,0)))*$E406</f>
        <v>266.95417012011023</v>
      </c>
      <c r="G406" s="9">
        <f>(INDEX('Resin Fractions'!$A$24:$I$41,MATCH('Disposed Waste by Resin'!$A406,'Resin Fractions'!$A$24:$A$41,0),MATCH('Disposed Waste by Resin'!G$1,'Resin Fractions'!$A$24:$I$24,0)))*$E406</f>
        <v>482.8155503689988</v>
      </c>
      <c r="H406" s="9">
        <f>(INDEX('Resin Fractions'!$A$24:$I$41,MATCH('Disposed Waste by Resin'!$A406,'Resin Fractions'!$A$24:$A$41,0),MATCH('Disposed Waste by Resin'!H$1,'Resin Fractions'!$A$24:$I$24,0)))*$E406</f>
        <v>652.74719328761739</v>
      </c>
      <c r="I406" s="9">
        <f>(INDEX('Resin Fractions'!$A$24:$I$41,MATCH('Disposed Waste by Resin'!$A406,'Resin Fractions'!$A$24:$A$41,0),MATCH('Disposed Waste by Resin'!I$1,'Resin Fractions'!$A$24:$I$24,0)))*$E406</f>
        <v>1026.4456344192047</v>
      </c>
      <c r="J406" s="9">
        <f>(INDEX('Resin Fractions'!$A$24:$I$41,MATCH('Disposed Waste by Resin'!$A406,'Resin Fractions'!$A$24:$A$41,0),MATCH('Disposed Waste by Resin'!J$1,'Resin Fractions'!$A$24:$I$24,0)))*$E406</f>
        <v>57.067482113452705</v>
      </c>
      <c r="K406" s="9">
        <f>(INDEX('Resin Fractions'!$A$24:$I$41,MATCH('Disposed Waste by Resin'!$A406,'Resin Fractions'!$A$24:$A$41,0),MATCH('Disposed Waste by Resin'!K$1,'Resin Fractions'!$A$24:$I$24,0)))*$E406</f>
        <v>169.19410146895669</v>
      </c>
      <c r="L406" s="9">
        <f>(INDEX('Resin Fractions'!$A$24:$I$41,MATCH('Disposed Waste by Resin'!$A406,'Resin Fractions'!$A$24:$A$41,0),MATCH('Disposed Waste by Resin'!L$1,'Resin Fractions'!$A$24:$I$24,0)))*$E406</f>
        <v>323.30949823469246</v>
      </c>
      <c r="M406" s="9">
        <f>(INDEX('Resin Fractions'!$A$24:$I$41,MATCH('Disposed Waste by Resin'!$A406,'Resin Fractions'!$A$24:$A$41,0),MATCH('Disposed Waste by Resin'!M$1,'Resin Fractions'!$A$24:$I$24,0)))*$E406</f>
        <v>2978.5336300130334</v>
      </c>
    </row>
    <row r="407" spans="1:13" x14ac:dyDescent="0.2">
      <c r="A407" s="37">
        <v>2013</v>
      </c>
      <c r="B407" s="68" t="s">
        <v>206</v>
      </c>
      <c r="C407" s="68" t="s">
        <v>192</v>
      </c>
      <c r="D407" s="68">
        <v>21480</v>
      </c>
      <c r="E407" s="81">
        <v>15848.139745916509</v>
      </c>
      <c r="F407" s="9">
        <f>(INDEX('Resin Fractions'!$A$24:$I$41,MATCH('Disposed Waste by Resin'!$A407,'Resin Fractions'!$A$24:$A$41,0),MATCH('Disposed Waste by Resin'!F$1,'Resin Fractions'!$A$24:$I$24,0)))*$E407</f>
        <v>145.57797015937996</v>
      </c>
      <c r="G407" s="9">
        <f>(INDEX('Resin Fractions'!$A$24:$I$41,MATCH('Disposed Waste by Resin'!$A407,'Resin Fractions'!$A$24:$A$41,0),MATCH('Disposed Waste by Resin'!G$1,'Resin Fractions'!$A$24:$I$24,0)))*$E407</f>
        <v>263.29353743557732</v>
      </c>
      <c r="H407" s="9">
        <f>(INDEX('Resin Fractions'!$A$24:$I$41,MATCH('Disposed Waste by Resin'!$A407,'Resin Fractions'!$A$24:$A$41,0),MATCH('Disposed Waste by Resin'!H$1,'Resin Fractions'!$A$24:$I$24,0)))*$E407</f>
        <v>355.96226641932236</v>
      </c>
      <c r="I407" s="9">
        <f>(INDEX('Resin Fractions'!$A$24:$I$41,MATCH('Disposed Waste by Resin'!$A407,'Resin Fractions'!$A$24:$A$41,0),MATCH('Disposed Waste by Resin'!I$1,'Resin Fractions'!$A$24:$I$24,0)))*$E407</f>
        <v>559.75103093715666</v>
      </c>
      <c r="J407" s="9">
        <f>(INDEX('Resin Fractions'!$A$24:$I$41,MATCH('Disposed Waste by Resin'!$A407,'Resin Fractions'!$A$24:$A$41,0),MATCH('Disposed Waste by Resin'!J$1,'Resin Fractions'!$A$24:$I$24,0)))*$E407</f>
        <v>31.120578503962935</v>
      </c>
      <c r="K407" s="9">
        <f>(INDEX('Resin Fractions'!$A$24:$I$41,MATCH('Disposed Waste by Resin'!$A407,'Resin Fractions'!$A$24:$A$41,0),MATCH('Disposed Waste by Resin'!K$1,'Resin Fractions'!$A$24:$I$24,0)))*$E407</f>
        <v>92.266525912326927</v>
      </c>
      <c r="L407" s="9">
        <f>(INDEX('Resin Fractions'!$A$24:$I$41,MATCH('Disposed Waste by Resin'!$A407,'Resin Fractions'!$A$24:$A$41,0),MATCH('Disposed Waste by Resin'!L$1,'Resin Fractions'!$A$24:$I$24,0)))*$E407</f>
        <v>176.31019011644398</v>
      </c>
      <c r="M407" s="9">
        <f>(INDEX('Resin Fractions'!$A$24:$I$41,MATCH('Disposed Waste by Resin'!$A407,'Resin Fractions'!$A$24:$A$41,0),MATCH('Disposed Waste by Resin'!M$1,'Resin Fractions'!$A$24:$I$24,0)))*$E407</f>
        <v>1624.2820994841704</v>
      </c>
    </row>
    <row r="408" spans="1:13" x14ac:dyDescent="0.2">
      <c r="A408" s="37">
        <v>2013</v>
      </c>
      <c r="B408" s="68" t="s">
        <v>207</v>
      </c>
      <c r="C408" s="68" t="s">
        <v>190</v>
      </c>
      <c r="D408" s="68">
        <v>1086069</v>
      </c>
      <c r="E408" s="81">
        <v>609804.30127041729</v>
      </c>
      <c r="F408" s="9">
        <f>(INDEX('Resin Fractions'!$A$24:$I$41,MATCH('Disposed Waste by Resin'!$A408,'Resin Fractions'!$A$24:$A$41,0),MATCH('Disposed Waste by Resin'!F$1,'Resin Fractions'!$A$24:$I$24,0)))*$E408</f>
        <v>5601.54527892021</v>
      </c>
      <c r="G408" s="9">
        <f>(INDEX('Resin Fractions'!$A$24:$I$41,MATCH('Disposed Waste by Resin'!$A408,'Resin Fractions'!$A$24:$A$41,0),MATCH('Disposed Waste by Resin'!G$1,'Resin Fractions'!$A$24:$I$24,0)))*$E408</f>
        <v>10131.001757874361</v>
      </c>
      <c r="H408" s="9">
        <f>(INDEX('Resin Fractions'!$A$24:$I$41,MATCH('Disposed Waste by Resin'!$A408,'Resin Fractions'!$A$24:$A$41,0),MATCH('Disposed Waste by Resin'!H$1,'Resin Fractions'!$A$24:$I$24,0)))*$E408</f>
        <v>13696.706656590366</v>
      </c>
      <c r="I408" s="9">
        <f>(INDEX('Resin Fractions'!$A$24:$I$41,MATCH('Disposed Waste by Resin'!$A408,'Resin Fractions'!$A$24:$A$41,0),MATCH('Disposed Waste by Resin'!I$1,'Resin Fractions'!$A$24:$I$24,0)))*$E408</f>
        <v>21538.085338626519</v>
      </c>
      <c r="J408" s="9">
        <f>(INDEX('Resin Fractions'!$A$24:$I$41,MATCH('Disposed Waste by Resin'!$A408,'Resin Fractions'!$A$24:$A$41,0),MATCH('Disposed Waste by Resin'!J$1,'Resin Fractions'!$A$24:$I$24,0)))*$E408</f>
        <v>1197.4567951819135</v>
      </c>
      <c r="K408" s="9">
        <f>(INDEX('Resin Fractions'!$A$24:$I$41,MATCH('Disposed Waste by Resin'!$A408,'Resin Fractions'!$A$24:$A$41,0),MATCH('Disposed Waste by Resin'!K$1,'Resin Fractions'!$A$24:$I$24,0)))*$E408</f>
        <v>3550.2289395897524</v>
      </c>
      <c r="L408" s="9">
        <f>(INDEX('Resin Fractions'!$A$24:$I$41,MATCH('Disposed Waste by Resin'!$A408,'Resin Fractions'!$A$24:$A$41,0),MATCH('Disposed Waste by Resin'!L$1,'Resin Fractions'!$A$24:$I$24,0)))*$E408</f>
        <v>6784.0588242235308</v>
      </c>
      <c r="M408" s="9">
        <f>(INDEX('Resin Fractions'!$A$24:$I$41,MATCH('Disposed Waste by Resin'!$A408,'Resin Fractions'!$A$24:$A$41,0),MATCH('Disposed Waste by Resin'!M$1,'Resin Fractions'!$A$24:$I$24,0)))*$E408</f>
        <v>62499.08359100666</v>
      </c>
    </row>
    <row r="409" spans="1:13" x14ac:dyDescent="0.2">
      <c r="A409" s="37">
        <v>2013</v>
      </c>
      <c r="B409" s="68" t="s">
        <v>208</v>
      </c>
      <c r="C409" s="68" t="s">
        <v>193</v>
      </c>
      <c r="D409" s="68">
        <v>27619</v>
      </c>
      <c r="E409" s="81">
        <v>153.4210526315789</v>
      </c>
      <c r="F409" s="9">
        <f>(INDEX('Resin Fractions'!$A$24:$I$41,MATCH('Disposed Waste by Resin'!$A409,'Resin Fractions'!$A$24:$A$41,0),MATCH('Disposed Waste by Resin'!F$1,'Resin Fractions'!$A$24:$I$24,0)))*$E409</f>
        <v>1.4092963451799134</v>
      </c>
      <c r="G409" s="9">
        <f>(INDEX('Resin Fractions'!$A$24:$I$41,MATCH('Disposed Waste by Resin'!$A409,'Resin Fractions'!$A$24:$A$41,0),MATCH('Disposed Waste by Resin'!G$1,'Resin Fractions'!$A$24:$I$24,0)))*$E409</f>
        <v>2.5488651862037353</v>
      </c>
      <c r="H409" s="9">
        <f>(INDEX('Resin Fractions'!$A$24:$I$41,MATCH('Disposed Waste by Resin'!$A409,'Resin Fractions'!$A$24:$A$41,0),MATCH('Disposed Waste by Resin'!H$1,'Resin Fractions'!$A$24:$I$24,0)))*$E409</f>
        <v>3.4459631531988815</v>
      </c>
      <c r="I409" s="9">
        <f>(INDEX('Resin Fractions'!$A$24:$I$41,MATCH('Disposed Waste by Resin'!$A409,'Resin Fractions'!$A$24:$A$41,0),MATCH('Disposed Waste by Resin'!I$1,'Resin Fractions'!$A$24:$I$24,0)))*$E409</f>
        <v>5.4187806111513881</v>
      </c>
      <c r="J409" s="9">
        <f>(INDEX('Resin Fractions'!$A$24:$I$41,MATCH('Disposed Waste by Resin'!$A409,'Resin Fractions'!$A$24:$A$41,0),MATCH('Disposed Waste by Resin'!J$1,'Resin Fractions'!$A$24:$I$24,0)))*$E409</f>
        <v>0.30126891793794974</v>
      </c>
      <c r="K409" s="9">
        <f>(INDEX('Resin Fractions'!$A$24:$I$41,MATCH('Disposed Waste by Resin'!$A409,'Resin Fractions'!$A$24:$A$41,0),MATCH('Disposed Waste by Resin'!K$1,'Resin Fractions'!$A$24:$I$24,0)))*$E409</f>
        <v>0.89320436057963459</v>
      </c>
      <c r="L409" s="9">
        <f>(INDEX('Resin Fractions'!$A$24:$I$41,MATCH('Disposed Waste by Resin'!$A409,'Resin Fractions'!$A$24:$A$41,0),MATCH('Disposed Waste by Resin'!L$1,'Resin Fractions'!$A$24:$I$24,0)))*$E409</f>
        <v>1.7068056813613321</v>
      </c>
      <c r="M409" s="9">
        <f>(INDEX('Resin Fractions'!$A$24:$I$41,MATCH('Disposed Waste by Resin'!$A409,'Resin Fractions'!$A$24:$A$41,0),MATCH('Disposed Waste by Resin'!M$1,'Resin Fractions'!$A$24:$I$24,0)))*$E409</f>
        <v>15.724184255612835</v>
      </c>
    </row>
    <row r="410" spans="1:13" x14ac:dyDescent="0.2">
      <c r="A410" s="37">
        <v>2013</v>
      </c>
      <c r="B410" s="68" t="s">
        <v>209</v>
      </c>
      <c r="C410" s="68" t="s">
        <v>191</v>
      </c>
      <c r="D410" s="68">
        <v>180599</v>
      </c>
      <c r="E410" s="81">
        <v>85801.460980036296</v>
      </c>
      <c r="F410" s="9">
        <f>(INDEX('Resin Fractions'!$A$24:$I$41,MATCH('Disposed Waste by Resin'!$A410,'Resin Fractions'!$A$24:$A$41,0),MATCH('Disposed Waste by Resin'!F$1,'Resin Fractions'!$A$24:$I$24,0)))*$E410</f>
        <v>788.15575369982184</v>
      </c>
      <c r="G410" s="9">
        <f>(INDEX('Resin Fractions'!$A$24:$I$41,MATCH('Disposed Waste by Resin'!$A410,'Resin Fractions'!$A$24:$A$41,0),MATCH('Disposed Waste by Resin'!G$1,'Resin Fractions'!$A$24:$I$24,0)))*$E410</f>
        <v>1425.4651044704024</v>
      </c>
      <c r="H410" s="9">
        <f>(INDEX('Resin Fractions'!$A$24:$I$41,MATCH('Disposed Waste by Resin'!$A410,'Resin Fractions'!$A$24:$A$41,0),MATCH('Disposed Waste by Resin'!H$1,'Resin Fractions'!$A$24:$I$24,0)))*$E410</f>
        <v>1927.1714536977352</v>
      </c>
      <c r="I410" s="9">
        <f>(INDEX('Resin Fractions'!$A$24:$I$41,MATCH('Disposed Waste by Resin'!$A410,'Resin Fractions'!$A$24:$A$41,0),MATCH('Disposed Waste by Resin'!I$1,'Resin Fractions'!$A$24:$I$24,0)))*$E410</f>
        <v>3030.4790978300448</v>
      </c>
      <c r="J410" s="9">
        <f>(INDEX('Resin Fractions'!$A$24:$I$41,MATCH('Disposed Waste by Resin'!$A410,'Resin Fractions'!$A$24:$A$41,0),MATCH('Disposed Waste by Resin'!J$1,'Resin Fractions'!$A$24:$I$24,0)))*$E410</f>
        <v>168.48609016537375</v>
      </c>
      <c r="K410" s="9">
        <f>(INDEX('Resin Fractions'!$A$24:$I$41,MATCH('Disposed Waste by Resin'!$A410,'Resin Fractions'!$A$24:$A$41,0),MATCH('Disposed Waste by Resin'!K$1,'Resin Fractions'!$A$24:$I$24,0)))*$E410</f>
        <v>499.5288311279466</v>
      </c>
      <c r="L410" s="9">
        <f>(INDEX('Resin Fractions'!$A$24:$I$41,MATCH('Disposed Waste by Resin'!$A410,'Resin Fractions'!$A$24:$A$41,0),MATCH('Disposed Waste by Resin'!L$1,'Resin Fractions'!$A$24:$I$24,0)))*$E410</f>
        <v>954.53927970042685</v>
      </c>
      <c r="M410" s="9">
        <f>(INDEX('Resin Fractions'!$A$24:$I$41,MATCH('Disposed Waste by Resin'!$A410,'Resin Fractions'!$A$24:$A$41,0),MATCH('Disposed Waste by Resin'!M$1,'Resin Fractions'!$A$24:$I$24,0)))*$E410</f>
        <v>8793.8256106917524</v>
      </c>
    </row>
    <row r="411" spans="1:13" x14ac:dyDescent="0.2">
      <c r="A411" s="37">
        <v>2013</v>
      </c>
      <c r="B411" s="68" t="s">
        <v>210</v>
      </c>
      <c r="C411" s="68" t="s">
        <v>192</v>
      </c>
      <c r="D411" s="68">
        <v>956991</v>
      </c>
      <c r="E411" s="81">
        <v>625228.08529945544</v>
      </c>
      <c r="F411" s="9">
        <f>(INDEX('Resin Fractions'!$A$24:$I$41,MATCH('Disposed Waste by Resin'!$A411,'Resin Fractions'!$A$24:$A$41,0),MATCH('Disposed Waste by Resin'!F$1,'Resin Fractions'!$A$24:$I$24,0)))*$E411</f>
        <v>5743.225198905935</v>
      </c>
      <c r="G411" s="9">
        <f>(INDEX('Resin Fractions'!$A$24:$I$41,MATCH('Disposed Waste by Resin'!$A411,'Resin Fractions'!$A$24:$A$41,0),MATCH('Disposed Waste by Resin'!G$1,'Resin Fractions'!$A$24:$I$24,0)))*$E411</f>
        <v>10387.245249082482</v>
      </c>
      <c r="H411" s="9">
        <f>(INDEX('Resin Fractions'!$A$24:$I$41,MATCH('Disposed Waste by Resin'!$A411,'Resin Fractions'!$A$24:$A$41,0),MATCH('Disposed Waste by Resin'!H$1,'Resin Fractions'!$A$24:$I$24,0)))*$E411</f>
        <v>14043.137544237808</v>
      </c>
      <c r="I411" s="9">
        <f>(INDEX('Resin Fractions'!$A$24:$I$41,MATCH('Disposed Waste by Resin'!$A411,'Resin Fractions'!$A$24:$A$41,0),MATCH('Disposed Waste by Resin'!I$1,'Resin Fractions'!$A$24:$I$24,0)))*$E411</f>
        <v>22082.848266618159</v>
      </c>
      <c r="J411" s="9">
        <f>(INDEX('Resin Fractions'!$A$24:$I$41,MATCH('Disposed Waste by Resin'!$A411,'Resin Fractions'!$A$24:$A$41,0),MATCH('Disposed Waste by Resin'!J$1,'Resin Fractions'!$A$24:$I$24,0)))*$E411</f>
        <v>1227.7440774370771</v>
      </c>
      <c r="K411" s="9">
        <f>(INDEX('Resin Fractions'!$A$24:$I$41,MATCH('Disposed Waste by Resin'!$A411,'Resin Fractions'!$A$24:$A$41,0),MATCH('Disposed Waste by Resin'!K$1,'Resin Fractions'!$A$24:$I$24,0)))*$E411</f>
        <v>3640.0249024975165</v>
      </c>
      <c r="L411" s="9">
        <f>(INDEX('Resin Fractions'!$A$24:$I$41,MATCH('Disposed Waste by Resin'!$A411,'Resin Fractions'!$A$24:$A$41,0),MATCH('Disposed Waste by Resin'!L$1,'Resin Fractions'!$A$24:$I$24,0)))*$E411</f>
        <v>6955.6480667512142</v>
      </c>
      <c r="M411" s="9">
        <f>(INDEX('Resin Fractions'!$A$24:$I$41,MATCH('Disposed Waste by Resin'!$A411,'Resin Fractions'!$A$24:$A$41,0),MATCH('Disposed Waste by Resin'!M$1,'Resin Fractions'!$A$24:$I$24,0)))*$E411</f>
        <v>64079.8733055302</v>
      </c>
    </row>
    <row r="412" spans="1:13" x14ac:dyDescent="0.2">
      <c r="A412" s="37">
        <v>2013</v>
      </c>
      <c r="B412" s="68" t="s">
        <v>211</v>
      </c>
      <c r="C412" s="68" t="s">
        <v>192</v>
      </c>
      <c r="D412" s="68">
        <v>28135</v>
      </c>
      <c r="E412" s="81">
        <v>18768.22141560799</v>
      </c>
      <c r="F412" s="9">
        <f>(INDEX('Resin Fractions'!$A$24:$I$41,MATCH('Disposed Waste by Resin'!$A412,'Resin Fractions'!$A$24:$A$41,0),MATCH('Disposed Waste by Resin'!F$1,'Resin Fractions'!$A$24:$I$24,0)))*$E412</f>
        <v>172.40127996031933</v>
      </c>
      <c r="G412" s="9">
        <f>(INDEX('Resin Fractions'!$A$24:$I$41,MATCH('Disposed Waste by Resin'!$A412,'Resin Fractions'!$A$24:$A$41,0),MATCH('Disposed Waste by Resin'!G$1,'Resin Fractions'!$A$24:$I$24,0)))*$E412</f>
        <v>311.80640044285605</v>
      </c>
      <c r="H412" s="9">
        <f>(INDEX('Resin Fractions'!$A$24:$I$41,MATCH('Disposed Waste by Resin'!$A412,'Resin Fractions'!$A$24:$A$41,0),MATCH('Disposed Waste by Resin'!H$1,'Resin Fractions'!$A$24:$I$24,0)))*$E412</f>
        <v>421.54970481509525</v>
      </c>
      <c r="I412" s="9">
        <f>(INDEX('Resin Fractions'!$A$24:$I$41,MATCH('Disposed Waste by Resin'!$A412,'Resin Fractions'!$A$24:$A$41,0),MATCH('Disposed Waste by Resin'!I$1,'Resin Fractions'!$A$24:$I$24,0)))*$E412</f>
        <v>662.88734543436169</v>
      </c>
      <c r="J412" s="9">
        <f>(INDEX('Resin Fractions'!$A$24:$I$41,MATCH('Disposed Waste by Resin'!$A412,'Resin Fractions'!$A$24:$A$41,0),MATCH('Disposed Waste by Resin'!J$1,'Resin Fractions'!$A$24:$I$24,0)))*$E412</f>
        <v>36.854666686964478</v>
      </c>
      <c r="K412" s="9">
        <f>(INDEX('Resin Fractions'!$A$24:$I$41,MATCH('Disposed Waste by Resin'!$A412,'Resin Fractions'!$A$24:$A$41,0),MATCH('Disposed Waste by Resin'!K$1,'Resin Fractions'!$A$24:$I$24,0)))*$E412</f>
        <v>109.26699381343319</v>
      </c>
      <c r="L412" s="9">
        <f>(INDEX('Resin Fractions'!$A$24:$I$41,MATCH('Disposed Waste by Resin'!$A412,'Resin Fractions'!$A$24:$A$41,0),MATCH('Disposed Waste by Resin'!L$1,'Resin Fractions'!$A$24:$I$24,0)))*$E412</f>
        <v>208.7960315207327</v>
      </c>
      <c r="M412" s="9">
        <f>(INDEX('Resin Fractions'!$A$24:$I$41,MATCH('Disposed Waste by Resin'!$A412,'Resin Fractions'!$A$24:$A$41,0),MATCH('Disposed Waste by Resin'!M$1,'Resin Fractions'!$A$24:$I$24,0)))*$E412</f>
        <v>1923.562422673763</v>
      </c>
    </row>
    <row r="413" spans="1:13" x14ac:dyDescent="0.2">
      <c r="A413" s="37">
        <v>2013</v>
      </c>
      <c r="B413" s="68" t="s">
        <v>212</v>
      </c>
      <c r="C413" s="68" t="s">
        <v>193</v>
      </c>
      <c r="D413" s="68">
        <v>134758</v>
      </c>
      <c r="E413" s="81">
        <v>53523.856624319407</v>
      </c>
      <c r="F413" s="9">
        <f>(INDEX('Resin Fractions'!$A$24:$I$41,MATCH('Disposed Waste by Resin'!$A413,'Resin Fractions'!$A$24:$A$41,0),MATCH('Disposed Waste by Resin'!F$1,'Resin Fractions'!$A$24:$I$24,0)))*$E413</f>
        <v>491.65987474825181</v>
      </c>
      <c r="G413" s="9">
        <f>(INDEX('Resin Fractions'!$A$24:$I$41,MATCH('Disposed Waste by Resin'!$A413,'Resin Fractions'!$A$24:$A$41,0),MATCH('Disposed Waste by Resin'!G$1,'Resin Fractions'!$A$24:$I$24,0)))*$E413</f>
        <v>889.22017181498143</v>
      </c>
      <c r="H413" s="9">
        <f>(INDEX('Resin Fractions'!$A$24:$I$41,MATCH('Disposed Waste by Resin'!$A413,'Resin Fractions'!$A$24:$A$41,0),MATCH('Disposed Waste by Resin'!H$1,'Resin Fractions'!$A$24:$I$24,0)))*$E413</f>
        <v>1202.1898858132374</v>
      </c>
      <c r="I413" s="9">
        <f>(INDEX('Resin Fractions'!$A$24:$I$41,MATCH('Disposed Waste by Resin'!$A413,'Resin Fractions'!$A$24:$A$41,0),MATCH('Disposed Waste by Resin'!I$1,'Resin Fractions'!$A$24:$I$24,0)))*$E413</f>
        <v>1890.4448348844833</v>
      </c>
      <c r="J413" s="9">
        <f>(INDEX('Resin Fractions'!$A$24:$I$41,MATCH('Disposed Waste by Resin'!$A413,'Resin Fractions'!$A$24:$A$41,0),MATCH('Disposed Waste by Resin'!J$1,'Resin Fractions'!$A$24:$I$24,0)))*$E413</f>
        <v>105.10340069036668</v>
      </c>
      <c r="K413" s="9">
        <f>(INDEX('Resin Fractions'!$A$24:$I$41,MATCH('Disposed Waste by Resin'!$A413,'Resin Fractions'!$A$24:$A$41,0),MATCH('Disposed Waste by Resin'!K$1,'Resin Fractions'!$A$24:$I$24,0)))*$E413</f>
        <v>311.61135523353141</v>
      </c>
      <c r="L413" s="9">
        <f>(INDEX('Resin Fractions'!$A$24:$I$41,MATCH('Disposed Waste by Resin'!$A413,'Resin Fractions'!$A$24:$A$41,0),MATCH('Disposed Waste by Resin'!L$1,'Resin Fractions'!$A$24:$I$24,0)))*$E413</f>
        <v>595.45167372912431</v>
      </c>
      <c r="M413" s="9">
        <f>(INDEX('Resin Fractions'!$A$24:$I$41,MATCH('Disposed Waste by Resin'!$A413,'Resin Fractions'!$A$24:$A$41,0),MATCH('Disposed Waste by Resin'!M$1,'Resin Fractions'!$A$24:$I$24,0)))*$E413</f>
        <v>5485.6811969139771</v>
      </c>
    </row>
    <row r="414" spans="1:13" x14ac:dyDescent="0.2">
      <c r="A414" s="37">
        <v>2013</v>
      </c>
      <c r="B414" s="68" t="s">
        <v>213</v>
      </c>
      <c r="C414" s="68" t="s">
        <v>194</v>
      </c>
      <c r="D414" s="68">
        <v>180099</v>
      </c>
      <c r="E414" s="81">
        <v>185242.86751361159</v>
      </c>
      <c r="F414" s="9">
        <f>(INDEX('Resin Fractions'!$A$24:$I$41,MATCH('Disposed Waste by Resin'!$A414,'Resin Fractions'!$A$24:$A$41,0),MATCH('Disposed Waste by Resin'!F$1,'Resin Fractions'!$A$24:$I$24,0)))*$E414</f>
        <v>1701.6054295005201</v>
      </c>
      <c r="G414" s="9">
        <f>(INDEX('Resin Fractions'!$A$24:$I$41,MATCH('Disposed Waste by Resin'!$A414,'Resin Fractions'!$A$24:$A$41,0),MATCH('Disposed Waste by Resin'!G$1,'Resin Fractions'!$A$24:$I$24,0)))*$E414</f>
        <v>3077.5378469852199</v>
      </c>
      <c r="H414" s="9">
        <f>(INDEX('Resin Fractions'!$A$24:$I$41,MATCH('Disposed Waste by Resin'!$A414,'Resin Fractions'!$A$24:$A$41,0),MATCH('Disposed Waste by Resin'!H$1,'Resin Fractions'!$A$24:$I$24,0)))*$E414</f>
        <v>4160.7073142543222</v>
      </c>
      <c r="I414" s="9">
        <f>(INDEX('Resin Fractions'!$A$24:$I$41,MATCH('Disposed Waste by Resin'!$A414,'Resin Fractions'!$A$24:$A$41,0),MATCH('Disposed Waste by Resin'!I$1,'Resin Fractions'!$A$24:$I$24,0)))*$E414</f>
        <v>6542.7165413036155</v>
      </c>
      <c r="J414" s="9">
        <f>(INDEX('Resin Fractions'!$A$24:$I$41,MATCH('Disposed Waste by Resin'!$A414,'Resin Fractions'!$A$24:$A$41,0),MATCH('Disposed Waste by Resin'!J$1,'Resin Fractions'!$A$24:$I$24,0)))*$E414</f>
        <v>363.75658551609831</v>
      </c>
      <c r="K414" s="9">
        <f>(INDEX('Resin Fractions'!$A$24:$I$41,MATCH('Disposed Waste by Resin'!$A414,'Resin Fractions'!$A$24:$A$41,0),MATCH('Disposed Waste by Resin'!K$1,'Resin Fractions'!$A$24:$I$24,0)))*$E414</f>
        <v>1078.4682688024823</v>
      </c>
      <c r="L414" s="9">
        <f>(INDEX('Resin Fractions'!$A$24:$I$41,MATCH('Disposed Waste by Resin'!$A414,'Resin Fractions'!$A$24:$A$41,0),MATCH('Disposed Waste by Resin'!L$1,'Resin Fractions'!$A$24:$I$24,0)))*$E414</f>
        <v>2060.8226399224841</v>
      </c>
      <c r="M414" s="9">
        <f>(INDEX('Resin Fractions'!$A$24:$I$41,MATCH('Disposed Waste by Resin'!$A414,'Resin Fractions'!$A$24:$A$41,0),MATCH('Disposed Waste by Resin'!M$1,'Resin Fractions'!$A$24:$I$24,0)))*$E414</f>
        <v>18985.614626284743</v>
      </c>
    </row>
    <row r="415" spans="1:13" x14ac:dyDescent="0.2">
      <c r="A415" s="37">
        <v>2013</v>
      </c>
      <c r="B415" s="68" t="s">
        <v>214</v>
      </c>
      <c r="C415" s="68" t="s">
        <v>191</v>
      </c>
      <c r="D415" s="68">
        <v>18557</v>
      </c>
      <c r="E415" s="81">
        <v>17628.411978221411</v>
      </c>
      <c r="F415" s="9">
        <f>(INDEX('Resin Fractions'!$A$24:$I$41,MATCH('Disposed Waste by Resin'!$A415,'Resin Fractions'!$A$24:$A$41,0),MATCH('Disposed Waste by Resin'!F$1,'Resin Fractions'!$A$24:$I$24,0)))*$E415</f>
        <v>161.93120921867296</v>
      </c>
      <c r="G415" s="9">
        <f>(INDEX('Resin Fractions'!$A$24:$I$41,MATCH('Disposed Waste by Resin'!$A415,'Resin Fractions'!$A$24:$A$41,0),MATCH('Disposed Waste by Resin'!G$1,'Resin Fractions'!$A$24:$I$24,0)))*$E415</f>
        <v>292.87014271271499</v>
      </c>
      <c r="H415" s="9">
        <f>(INDEX('Resin Fractions'!$A$24:$I$41,MATCH('Disposed Waste by Resin'!$A415,'Resin Fractions'!$A$24:$A$41,0),MATCH('Disposed Waste by Resin'!H$1,'Resin Fractions'!$A$24:$I$24,0)))*$E415</f>
        <v>395.94864644969306</v>
      </c>
      <c r="I415" s="9">
        <f>(INDEX('Resin Fractions'!$A$24:$I$41,MATCH('Disposed Waste by Resin'!$A415,'Resin Fractions'!$A$24:$A$41,0),MATCH('Disposed Waste by Resin'!I$1,'Resin Fractions'!$A$24:$I$24,0)))*$E415</f>
        <v>622.62965476038664</v>
      </c>
      <c r="J415" s="9">
        <f>(INDEX('Resin Fractions'!$A$24:$I$41,MATCH('Disposed Waste by Resin'!$A415,'Resin Fractions'!$A$24:$A$41,0),MATCH('Disposed Waste by Resin'!J$1,'Resin Fractions'!$A$24:$I$24,0)))*$E415</f>
        <v>34.616452635066899</v>
      </c>
      <c r="K415" s="9">
        <f>(INDEX('Resin Fractions'!$A$24:$I$41,MATCH('Disposed Waste by Resin'!$A415,'Resin Fractions'!$A$24:$A$41,0),MATCH('Disposed Waste by Resin'!K$1,'Resin Fractions'!$A$24:$I$24,0)))*$E415</f>
        <v>102.63111990799005</v>
      </c>
      <c r="L415" s="9">
        <f>(INDEX('Resin Fractions'!$A$24:$I$41,MATCH('Disposed Waste by Resin'!$A415,'Resin Fractions'!$A$24:$A$41,0),MATCH('Disposed Waste by Resin'!L$1,'Resin Fractions'!$A$24:$I$24,0)))*$E415</f>
        <v>196.11567774899586</v>
      </c>
      <c r="M415" s="9">
        <f>(INDEX('Resin Fractions'!$A$24:$I$41,MATCH('Disposed Waste by Resin'!$A415,'Resin Fractions'!$A$24:$A$41,0),MATCH('Disposed Waste by Resin'!M$1,'Resin Fractions'!$A$24:$I$24,0)))*$E415</f>
        <v>1806.7429034335205</v>
      </c>
    </row>
    <row r="416" spans="1:13" x14ac:dyDescent="0.2">
      <c r="A416" s="37">
        <v>2013</v>
      </c>
      <c r="B416" s="68" t="s">
        <v>215</v>
      </c>
      <c r="C416" s="68" t="s">
        <v>192</v>
      </c>
      <c r="D416" s="68">
        <v>864605</v>
      </c>
      <c r="E416" s="81">
        <v>688854.11070780386</v>
      </c>
      <c r="F416" s="9">
        <f>(INDEX('Resin Fractions'!$A$24:$I$41,MATCH('Disposed Waste by Resin'!$A416,'Resin Fractions'!$A$24:$A$41,0),MATCH('Disposed Waste by Resin'!F$1,'Resin Fractions'!$A$24:$I$24,0)))*$E416</f>
        <v>6327.6816573141286</v>
      </c>
      <c r="G416" s="9">
        <f>(INDEX('Resin Fractions'!$A$24:$I$41,MATCH('Disposed Waste by Resin'!$A416,'Resin Fractions'!$A$24:$A$41,0),MATCH('Disposed Waste by Resin'!G$1,'Resin Fractions'!$A$24:$I$24,0)))*$E416</f>
        <v>11444.298100162145</v>
      </c>
      <c r="H416" s="9">
        <f>(INDEX('Resin Fractions'!$A$24:$I$41,MATCH('Disposed Waste by Resin'!$A416,'Resin Fractions'!$A$24:$A$41,0),MATCH('Disposed Waste by Resin'!H$1,'Resin Fractions'!$A$24:$I$24,0)))*$E416</f>
        <v>15472.230458025673</v>
      </c>
      <c r="I416" s="9">
        <f>(INDEX('Resin Fractions'!$A$24:$I$41,MATCH('Disposed Waste by Resin'!$A416,'Resin Fractions'!$A$24:$A$41,0),MATCH('Disposed Waste by Resin'!I$1,'Resin Fractions'!$A$24:$I$24,0)))*$E416</f>
        <v>24330.09834692701</v>
      </c>
      <c r="J416" s="9">
        <f>(INDEX('Resin Fractions'!$A$24:$I$41,MATCH('Disposed Waste by Resin'!$A416,'Resin Fractions'!$A$24:$A$41,0),MATCH('Disposed Waste by Resin'!J$1,'Resin Fractions'!$A$24:$I$24,0)))*$E416</f>
        <v>1352.6848433793916</v>
      </c>
      <c r="K416" s="9">
        <f>(INDEX('Resin Fractions'!$A$24:$I$41,MATCH('Disposed Waste by Resin'!$A416,'Resin Fractions'!$A$24:$A$41,0),MATCH('Disposed Waste by Resin'!K$1,'Resin Fractions'!$A$24:$I$24,0)))*$E416</f>
        <v>4010.4502278768173</v>
      </c>
      <c r="L416" s="9">
        <f>(INDEX('Resin Fractions'!$A$24:$I$41,MATCH('Disposed Waste by Resin'!$A416,'Resin Fractions'!$A$24:$A$41,0),MATCH('Disposed Waste by Resin'!L$1,'Resin Fractions'!$A$24:$I$24,0)))*$E416</f>
        <v>7663.4861358211219</v>
      </c>
      <c r="M416" s="9">
        <f>(INDEX('Resin Fractions'!$A$24:$I$41,MATCH('Disposed Waste by Resin'!$A416,'Resin Fractions'!$A$24:$A$41,0),MATCH('Disposed Waste by Resin'!M$1,'Resin Fractions'!$A$24:$I$24,0)))*$E416</f>
        <v>70600.929769506285</v>
      </c>
    </row>
    <row r="417" spans="1:13" x14ac:dyDescent="0.2">
      <c r="A417" s="37">
        <v>2013</v>
      </c>
      <c r="B417" s="68" t="s">
        <v>216</v>
      </c>
      <c r="C417" s="68" t="s">
        <v>192</v>
      </c>
      <c r="D417" s="68">
        <v>150270</v>
      </c>
      <c r="E417" s="81">
        <v>74293.448275862072</v>
      </c>
      <c r="F417" s="9">
        <f>(INDEX('Resin Fractions'!$A$24:$I$41,MATCH('Disposed Waste by Resin'!$A417,'Resin Fractions'!$A$24:$A$41,0),MATCH('Disposed Waste by Resin'!F$1,'Resin Fractions'!$A$24:$I$24,0)))*$E417</f>
        <v>682.4453575964742</v>
      </c>
      <c r="G417" s="9">
        <f>(INDEX('Resin Fractions'!$A$24:$I$41,MATCH('Disposed Waste by Resin'!$A417,'Resin Fractions'!$A$24:$A$41,0),MATCH('Disposed Waste by Resin'!G$1,'Resin Fractions'!$A$24:$I$24,0)))*$E417</f>
        <v>1234.2763957441109</v>
      </c>
      <c r="H417" s="9">
        <f>(INDEX('Resin Fractions'!$A$24:$I$41,MATCH('Disposed Waste by Resin'!$A417,'Resin Fractions'!$A$24:$A$41,0),MATCH('Disposed Waste by Resin'!H$1,'Resin Fractions'!$A$24:$I$24,0)))*$E417</f>
        <v>1668.6920138495529</v>
      </c>
      <c r="I417" s="9">
        <f>(INDEX('Resin Fractions'!$A$24:$I$41,MATCH('Disposed Waste by Resin'!$A417,'Resin Fractions'!$A$24:$A$41,0),MATCH('Disposed Waste by Resin'!I$1,'Resin Fractions'!$A$24:$I$24,0)))*$E417</f>
        <v>2624.0199121796163</v>
      </c>
      <c r="J417" s="9">
        <f>(INDEX('Resin Fractions'!$A$24:$I$41,MATCH('Disposed Waste by Resin'!$A417,'Resin Fractions'!$A$24:$A$41,0),MATCH('Disposed Waste by Resin'!J$1,'Resin Fractions'!$A$24:$I$24,0)))*$E417</f>
        <v>145.88810588919802</v>
      </c>
      <c r="K417" s="9">
        <f>(INDEX('Resin Fractions'!$A$24:$I$41,MATCH('Disposed Waste by Resin'!$A417,'Resin Fractions'!$A$24:$A$41,0),MATCH('Disposed Waste by Resin'!K$1,'Resin Fractions'!$A$24:$I$24,0)))*$E417</f>
        <v>432.53015687391206</v>
      </c>
      <c r="L417" s="9">
        <f>(INDEX('Resin Fractions'!$A$24:$I$41,MATCH('Disposed Waste by Resin'!$A417,'Resin Fractions'!$A$24:$A$41,0),MATCH('Disposed Waste by Resin'!L$1,'Resin Fractions'!$A$24:$I$24,0)))*$E417</f>
        <v>826.51290308684327</v>
      </c>
      <c r="M417" s="9">
        <f>(INDEX('Resin Fractions'!$A$24:$I$41,MATCH('Disposed Waste by Resin'!$A417,'Resin Fractions'!$A$24:$A$41,0),MATCH('Disposed Waste by Resin'!M$1,'Resin Fractions'!$A$24:$I$24,0)))*$E417</f>
        <v>7614.3648452197076</v>
      </c>
    </row>
    <row r="418" spans="1:13" x14ac:dyDescent="0.2">
      <c r="A418" s="37">
        <v>2013</v>
      </c>
      <c r="B418" s="68" t="s">
        <v>217</v>
      </c>
      <c r="C418" s="68" t="s">
        <v>193</v>
      </c>
      <c r="D418" s="68">
        <v>64759</v>
      </c>
      <c r="E418" s="81">
        <v>35067.250453720502</v>
      </c>
      <c r="F418" s="9">
        <f>(INDEX('Resin Fractions'!$A$24:$I$41,MATCH('Disposed Waste by Resin'!$A418,'Resin Fractions'!$A$24:$A$41,0),MATCH('Disposed Waste by Resin'!F$1,'Resin Fractions'!$A$24:$I$24,0)))*$E418</f>
        <v>322.12103262394601</v>
      </c>
      <c r="G418" s="9">
        <f>(INDEX('Resin Fractions'!$A$24:$I$41,MATCH('Disposed Waste by Resin'!$A418,'Resin Fractions'!$A$24:$A$41,0),MATCH('Disposed Waste by Resin'!G$1,'Resin Fractions'!$A$24:$I$24,0)))*$E418</f>
        <v>582.59080044258371</v>
      </c>
      <c r="H418" s="9">
        <f>(INDEX('Resin Fractions'!$A$24:$I$41,MATCH('Disposed Waste by Resin'!$A418,'Resin Fractions'!$A$24:$A$41,0),MATCH('Disposed Waste by Resin'!H$1,'Resin Fractions'!$A$24:$I$24,0)))*$E418</f>
        <v>787.63931595294514</v>
      </c>
      <c r="I418" s="9">
        <f>(INDEX('Resin Fractions'!$A$24:$I$41,MATCH('Disposed Waste by Resin'!$A418,'Resin Fractions'!$A$24:$A$41,0),MATCH('Disposed Waste by Resin'!I$1,'Resin Fractions'!$A$24:$I$24,0)))*$E418</f>
        <v>1238.5636363825722</v>
      </c>
      <c r="J418" s="9">
        <f>(INDEX('Resin Fractions'!$A$24:$I$41,MATCH('Disposed Waste by Resin'!$A418,'Resin Fractions'!$A$24:$A$41,0),MATCH('Disposed Waste by Resin'!J$1,'Resin Fractions'!$A$24:$I$24,0)))*$E418</f>
        <v>68.860644729254773</v>
      </c>
      <c r="K418" s="9">
        <f>(INDEX('Resin Fractions'!$A$24:$I$41,MATCH('Disposed Waste by Resin'!$A418,'Resin Fractions'!$A$24:$A$41,0),MATCH('Disposed Waste by Resin'!K$1,'Resin Fractions'!$A$24:$I$24,0)))*$E418</f>
        <v>204.15855895616647</v>
      </c>
      <c r="L418" s="9">
        <f>(INDEX('Resin Fractions'!$A$24:$I$41,MATCH('Disposed Waste by Resin'!$A418,'Resin Fractions'!$A$24:$A$41,0),MATCH('Disposed Waste by Resin'!L$1,'Resin Fractions'!$A$24:$I$24,0)))*$E418</f>
        <v>390.12235464099058</v>
      </c>
      <c r="M418" s="9">
        <f>(INDEX('Resin Fractions'!$A$24:$I$41,MATCH('Disposed Waste by Resin'!$A418,'Resin Fractions'!$A$24:$A$41,0),MATCH('Disposed Waste by Resin'!M$1,'Resin Fractions'!$A$24:$I$24,0)))*$E418</f>
        <v>3594.0563437284591</v>
      </c>
    </row>
    <row r="419" spans="1:13" x14ac:dyDescent="0.2">
      <c r="A419" s="37">
        <v>2013</v>
      </c>
      <c r="B419" s="68" t="s">
        <v>218</v>
      </c>
      <c r="C419" s="68" t="s">
        <v>191</v>
      </c>
      <c r="D419" s="68">
        <v>32466</v>
      </c>
      <c r="E419" s="81">
        <v>16439.364791288561</v>
      </c>
      <c r="F419" s="9">
        <f>(INDEX('Resin Fractions'!$A$24:$I$41,MATCH('Disposed Waste by Resin'!$A419,'Resin Fractions'!$A$24:$A$41,0),MATCH('Disposed Waste by Resin'!F$1,'Resin Fractions'!$A$24:$I$24,0)))*$E419</f>
        <v>151.00884995931531</v>
      </c>
      <c r="G419" s="9">
        <f>(INDEX('Resin Fractions'!$A$24:$I$41,MATCH('Disposed Waste by Resin'!$A419,'Resin Fractions'!$A$24:$A$41,0),MATCH('Disposed Waste by Resin'!G$1,'Resin Fractions'!$A$24:$I$24,0)))*$E419</f>
        <v>273.11587217720694</v>
      </c>
      <c r="H419" s="9">
        <f>(INDEX('Resin Fractions'!$A$24:$I$41,MATCH('Disposed Waste by Resin'!$A419,'Resin Fractions'!$A$24:$A$41,0),MATCH('Disposed Waste by Resin'!H$1,'Resin Fractions'!$A$24:$I$24,0)))*$E419</f>
        <v>369.24166769218965</v>
      </c>
      <c r="I419" s="9">
        <f>(INDEX('Resin Fractions'!$A$24:$I$41,MATCH('Disposed Waste by Resin'!$A419,'Resin Fractions'!$A$24:$A$41,0),MATCH('Disposed Waste by Resin'!I$1,'Resin Fractions'!$A$24:$I$24,0)))*$E419</f>
        <v>580.63290312964193</v>
      </c>
      <c r="J419" s="9">
        <f>(INDEX('Resin Fractions'!$A$24:$I$41,MATCH('Disposed Waste by Resin'!$A419,'Resin Fractions'!$A$24:$A$41,0),MATCH('Disposed Waste by Resin'!J$1,'Resin Fractions'!$A$24:$I$24,0)))*$E419</f>
        <v>32.281551699113542</v>
      </c>
      <c r="K419" s="9">
        <f>(INDEX('Resin Fractions'!$A$24:$I$41,MATCH('Disposed Waste by Resin'!$A419,'Resin Fractions'!$A$24:$A$41,0),MATCH('Disposed Waste by Resin'!K$1,'Resin Fractions'!$A$24:$I$24,0)))*$E419</f>
        <v>95.708587999323143</v>
      </c>
      <c r="L419" s="9">
        <f>(INDEX('Resin Fractions'!$A$24:$I$41,MATCH('Disposed Waste by Resin'!$A419,'Resin Fractions'!$A$24:$A$41,0),MATCH('Disposed Waste by Resin'!L$1,'Resin Fractions'!$A$24:$I$24,0)))*$E419</f>
        <v>182.8875551461793</v>
      </c>
      <c r="M419" s="9">
        <f>(INDEX('Resin Fractions'!$A$24:$I$41,MATCH('Disposed Waste by Resin'!$A419,'Resin Fractions'!$A$24:$A$41,0),MATCH('Disposed Waste by Resin'!M$1,'Resin Fractions'!$A$24:$I$24,0)))*$E419</f>
        <v>1684.87698780297</v>
      </c>
    </row>
    <row r="420" spans="1:13" x14ac:dyDescent="0.2">
      <c r="A420" s="37">
        <v>2013</v>
      </c>
      <c r="B420" s="68" t="s">
        <v>219</v>
      </c>
      <c r="C420" s="68" t="s">
        <v>194</v>
      </c>
      <c r="D420" s="68">
        <v>10025721</v>
      </c>
      <c r="E420" s="81">
        <v>7501283.6025408348</v>
      </c>
      <c r="F420" s="9">
        <f>(INDEX('Resin Fractions'!$A$24:$I$41,MATCH('Disposed Waste by Resin'!$A420,'Resin Fractions'!$A$24:$A$41,0),MATCH('Disposed Waste by Resin'!F$1,'Resin Fractions'!$A$24:$I$24,0)))*$E420</f>
        <v>68905.351540019721</v>
      </c>
      <c r="G420" s="9">
        <f>(INDEX('Resin Fractions'!$A$24:$I$41,MATCH('Disposed Waste by Resin'!$A420,'Resin Fractions'!$A$24:$A$41,0),MATCH('Disposed Waste by Resin'!G$1,'Resin Fractions'!$A$24:$I$24,0)))*$E420</f>
        <v>124622.79653543336</v>
      </c>
      <c r="H420" s="9">
        <f>(INDEX('Resin Fractions'!$A$24:$I$41,MATCH('Disposed Waste by Resin'!$A420,'Resin Fractions'!$A$24:$A$41,0),MATCH('Disposed Waste by Resin'!H$1,'Resin Fractions'!$A$24:$I$24,0)))*$E420</f>
        <v>168485.00549741442</v>
      </c>
      <c r="I420" s="9">
        <f>(INDEX('Resin Fractions'!$A$24:$I$41,MATCH('Disposed Waste by Resin'!$A420,'Resin Fractions'!$A$24:$A$41,0),MATCH('Disposed Waste by Resin'!I$1,'Resin Fractions'!$A$24:$I$24,0)))*$E420</f>
        <v>264942.844850678</v>
      </c>
      <c r="J420" s="9">
        <f>(INDEX('Resin Fractions'!$A$24:$I$41,MATCH('Disposed Waste by Resin'!$A420,'Resin Fractions'!$A$24:$A$41,0),MATCH('Disposed Waste by Resin'!J$1,'Resin Fractions'!$A$24:$I$24,0)))*$E420</f>
        <v>14730.074884247035</v>
      </c>
      <c r="K420" s="9">
        <f>(INDEX('Resin Fractions'!$A$24:$I$41,MATCH('Disposed Waste by Resin'!$A420,'Resin Fractions'!$A$24:$A$41,0),MATCH('Disposed Waste by Resin'!K$1,'Resin Fractions'!$A$24:$I$24,0)))*$E420</f>
        <v>43671.837135830443</v>
      </c>
      <c r="L420" s="9">
        <f>(INDEX('Resin Fractions'!$A$24:$I$41,MATCH('Disposed Waste by Resin'!$A420,'Resin Fractions'!$A$24:$A$41,0),MATCH('Disposed Waste by Resin'!L$1,'Resin Fractions'!$A$24:$I$24,0)))*$E420</f>
        <v>83451.607525237298</v>
      </c>
      <c r="M420" s="9">
        <f>(INDEX('Resin Fractions'!$A$24:$I$41,MATCH('Disposed Waste by Resin'!$A420,'Resin Fractions'!$A$24:$A$41,0),MATCH('Disposed Waste by Resin'!M$1,'Resin Fractions'!$A$24:$I$24,0)))*$E420</f>
        <v>768809.51796886034</v>
      </c>
    </row>
    <row r="421" spans="1:13" x14ac:dyDescent="0.2">
      <c r="A421" s="37">
        <v>2013</v>
      </c>
      <c r="B421" s="68" t="s">
        <v>220</v>
      </c>
      <c r="C421" s="68" t="s">
        <v>192</v>
      </c>
      <c r="D421" s="68">
        <v>151396</v>
      </c>
      <c r="E421" s="81">
        <v>103879.891107078</v>
      </c>
      <c r="F421" s="9">
        <f>(INDEX('Resin Fractions'!$A$24:$I$41,MATCH('Disposed Waste by Resin'!$A421,'Resin Fractions'!$A$24:$A$41,0),MATCH('Disposed Waste by Resin'!F$1,'Resin Fractions'!$A$24:$I$24,0)))*$E421</f>
        <v>954.2207432668805</v>
      </c>
      <c r="G421" s="9">
        <f>(INDEX('Resin Fractions'!$A$24:$I$41,MATCH('Disposed Waste by Resin'!$A421,'Resin Fractions'!$A$24:$A$41,0),MATCH('Disposed Waste by Resin'!G$1,'Resin Fractions'!$A$24:$I$24,0)))*$E421</f>
        <v>1725.8116369810832</v>
      </c>
      <c r="H421" s="9">
        <f>(INDEX('Resin Fractions'!$A$24:$I$41,MATCH('Disposed Waste by Resin'!$A421,'Resin Fractions'!$A$24:$A$41,0),MATCH('Disposed Waste by Resin'!H$1,'Resin Fractions'!$A$24:$I$24,0)))*$E421</f>
        <v>2333.2278782685275</v>
      </c>
      <c r="I421" s="9">
        <f>(INDEX('Resin Fractions'!$A$24:$I$41,MATCH('Disposed Waste by Resin'!$A421,'Resin Fractions'!$A$24:$A$41,0),MATCH('Disposed Waste by Resin'!I$1,'Resin Fractions'!$A$24:$I$24,0)))*$E421</f>
        <v>3669.0032441068565</v>
      </c>
      <c r="J421" s="9">
        <f>(INDEX('Resin Fractions'!$A$24:$I$41,MATCH('Disposed Waste by Resin'!$A421,'Resin Fractions'!$A$24:$A$41,0),MATCH('Disposed Waste by Resin'!J$1,'Resin Fractions'!$A$24:$I$24,0)))*$E421</f>
        <v>203.9862316972513</v>
      </c>
      <c r="K421" s="9">
        <f>(INDEX('Resin Fractions'!$A$24:$I$41,MATCH('Disposed Waste by Resin'!$A421,'Resin Fractions'!$A$24:$A$41,0),MATCH('Disposed Waste by Resin'!K$1,'Resin Fractions'!$A$24:$I$24,0)))*$E421</f>
        <v>604.77991854346976</v>
      </c>
      <c r="L421" s="9">
        <f>(INDEX('Resin Fractions'!$A$24:$I$41,MATCH('Disposed Waste by Resin'!$A421,'Resin Fractions'!$A$24:$A$41,0),MATCH('Disposed Waste by Resin'!L$1,'Resin Fractions'!$A$24:$I$24,0)))*$E421</f>
        <v>1155.6613990032208</v>
      </c>
      <c r="M421" s="9">
        <f>(INDEX('Resin Fractions'!$A$24:$I$41,MATCH('Disposed Waste by Resin'!$A421,'Resin Fractions'!$A$24:$A$41,0),MATCH('Disposed Waste by Resin'!M$1,'Resin Fractions'!$A$24:$I$24,0)))*$E421</f>
        <v>10646.69105186729</v>
      </c>
    </row>
    <row r="422" spans="1:13" x14ac:dyDescent="0.2">
      <c r="A422" s="37">
        <v>2013</v>
      </c>
      <c r="B422" s="68" t="s">
        <v>221</v>
      </c>
      <c r="C422" s="68" t="s">
        <v>190</v>
      </c>
      <c r="D422" s="68">
        <v>258133</v>
      </c>
      <c r="E422" s="81">
        <v>167396.13430127039</v>
      </c>
      <c r="F422" s="9">
        <f>(INDEX('Resin Fractions'!$A$24:$I$41,MATCH('Disposed Waste by Resin'!$A422,'Resin Fractions'!$A$24:$A$41,0),MATCH('Disposed Waste by Resin'!F$1,'Resin Fractions'!$A$24:$I$24,0)))*$E422</f>
        <v>1537.6687633250431</v>
      </c>
      <c r="G422" s="9">
        <f>(INDEX('Resin Fractions'!$A$24:$I$41,MATCH('Disposed Waste by Resin'!$A422,'Resin Fractions'!$A$24:$A$41,0),MATCH('Disposed Waste by Resin'!G$1,'Resin Fractions'!$A$24:$I$24,0)))*$E422</f>
        <v>2781.0406180055811</v>
      </c>
      <c r="H422" s="9">
        <f>(INDEX('Resin Fractions'!$A$24:$I$41,MATCH('Disposed Waste by Resin'!$A422,'Resin Fractions'!$A$24:$A$41,0),MATCH('Disposed Waste by Resin'!H$1,'Resin Fractions'!$A$24:$I$24,0)))*$E422</f>
        <v>3759.8549931430794</v>
      </c>
      <c r="I422" s="9">
        <f>(INDEX('Resin Fractions'!$A$24:$I$41,MATCH('Disposed Waste by Resin'!$A422,'Resin Fractions'!$A$24:$A$41,0),MATCH('Disposed Waste by Resin'!I$1,'Resin Fractions'!$A$24:$I$24,0)))*$E422</f>
        <v>5912.3758530823134</v>
      </c>
      <c r="J422" s="9">
        <f>(INDEX('Resin Fractions'!$A$24:$I$41,MATCH('Disposed Waste by Resin'!$A422,'Resin Fractions'!$A$24:$A$41,0),MATCH('Disposed Waste by Resin'!J$1,'Resin Fractions'!$A$24:$I$24,0)))*$E422</f>
        <v>328.71142117010282</v>
      </c>
      <c r="K422" s="9">
        <f>(INDEX('Resin Fractions'!$A$24:$I$41,MATCH('Disposed Waste by Resin'!$A422,'Resin Fractions'!$A$24:$A$41,0),MATCH('Disposed Waste by Resin'!K$1,'Resin Fractions'!$A$24:$I$24,0)))*$E422</f>
        <v>974.56610117986588</v>
      </c>
      <c r="L422" s="9">
        <f>(INDEX('Resin Fractions'!$A$24:$I$41,MATCH('Disposed Waste by Resin'!$A422,'Resin Fractions'!$A$24:$A$41,0),MATCH('Disposed Waste by Resin'!L$1,'Resin Fractions'!$A$24:$I$24,0)))*$E422</f>
        <v>1862.278143465978</v>
      </c>
      <c r="M422" s="9">
        <f>(INDEX('Resin Fractions'!$A$24:$I$41,MATCH('Disposed Waste by Resin'!$A422,'Resin Fractions'!$A$24:$A$41,0),MATCH('Disposed Waste by Resin'!M$1,'Resin Fractions'!$A$24:$I$24,0)))*$E422</f>
        <v>17156.495893371964</v>
      </c>
    </row>
    <row r="423" spans="1:13" x14ac:dyDescent="0.2">
      <c r="A423" s="37">
        <v>2013</v>
      </c>
      <c r="B423" s="68" t="s">
        <v>222</v>
      </c>
      <c r="C423" s="68" t="s">
        <v>191</v>
      </c>
      <c r="D423" s="68">
        <v>18195</v>
      </c>
      <c r="E423" s="81">
        <v>13991.551724137929</v>
      </c>
      <c r="F423" s="9">
        <f>(INDEX('Resin Fractions'!$A$24:$I$41,MATCH('Disposed Waste by Resin'!$A423,'Resin Fractions'!$A$24:$A$41,0),MATCH('Disposed Waste by Resin'!F$1,'Resin Fractions'!$A$24:$I$24,0)))*$E423</f>
        <v>128.52370890437146</v>
      </c>
      <c r="G423" s="9">
        <f>(INDEX('Resin Fractions'!$A$24:$I$41,MATCH('Disposed Waste by Resin'!$A423,'Resin Fractions'!$A$24:$A$41,0),MATCH('Disposed Waste by Resin'!G$1,'Resin Fractions'!$A$24:$I$24,0)))*$E423</f>
        <v>232.44905753751507</v>
      </c>
      <c r="H423" s="9">
        <f>(INDEX('Resin Fractions'!$A$24:$I$41,MATCH('Disposed Waste by Resin'!$A423,'Resin Fractions'!$A$24:$A$41,0),MATCH('Disposed Waste by Resin'!H$1,'Resin Fractions'!$A$24:$I$24,0)))*$E423</f>
        <v>314.26177092681178</v>
      </c>
      <c r="I423" s="9">
        <f>(INDEX('Resin Fractions'!$A$24:$I$41,MATCH('Disposed Waste by Resin'!$A423,'Resin Fractions'!$A$24:$A$41,0),MATCH('Disposed Waste by Resin'!I$1,'Resin Fractions'!$A$24:$I$24,0)))*$E423</f>
        <v>494.17695878247952</v>
      </c>
      <c r="J423" s="9">
        <f>(INDEX('Resin Fractions'!$A$24:$I$41,MATCH('Disposed Waste by Resin'!$A423,'Resin Fractions'!$A$24:$A$41,0),MATCH('Disposed Waste by Resin'!J$1,'Resin Fractions'!$A$24:$I$24,0)))*$E423</f>
        <v>27.474845048327246</v>
      </c>
      <c r="K423" s="9">
        <f>(INDEX('Resin Fractions'!$A$24:$I$41,MATCH('Disposed Waste by Resin'!$A423,'Resin Fractions'!$A$24:$A$41,0),MATCH('Disposed Waste by Resin'!K$1,'Resin Fractions'!$A$24:$I$24,0)))*$E423</f>
        <v>81.457627860800898</v>
      </c>
      <c r="L423" s="9">
        <f>(INDEX('Resin Fractions'!$A$24:$I$41,MATCH('Disposed Waste by Resin'!$A423,'Resin Fractions'!$A$24:$A$41,0),MATCH('Disposed Waste by Resin'!L$1,'Resin Fractions'!$A$24:$I$24,0)))*$E423</f>
        <v>155.65569108149975</v>
      </c>
      <c r="M423" s="9">
        <f>(INDEX('Resin Fractions'!$A$24:$I$41,MATCH('Disposed Waste by Resin'!$A423,'Resin Fractions'!$A$24:$A$41,0),MATCH('Disposed Waste by Resin'!M$1,'Resin Fractions'!$A$24:$I$24,0)))*$E423</f>
        <v>1433.9996601418059</v>
      </c>
    </row>
    <row r="424" spans="1:13" x14ac:dyDescent="0.2">
      <c r="A424" s="37">
        <v>2013</v>
      </c>
      <c r="B424" s="68" t="s">
        <v>223</v>
      </c>
      <c r="C424" s="68" t="s">
        <v>193</v>
      </c>
      <c r="D424" s="68">
        <v>88210</v>
      </c>
      <c r="E424" s="81">
        <v>51205.980036297631</v>
      </c>
      <c r="F424" s="9">
        <f>(INDEX('Resin Fractions'!$A$24:$I$41,MATCH('Disposed Waste by Resin'!$A424,'Resin Fractions'!$A$24:$A$41,0),MATCH('Disposed Waste by Resin'!F$1,'Resin Fractions'!$A$24:$I$24,0)))*$E424</f>
        <v>470.36830525340918</v>
      </c>
      <c r="G424" s="9">
        <f>(INDEX('Resin Fractions'!$A$24:$I$41,MATCH('Disposed Waste by Resin'!$A424,'Resin Fractions'!$A$24:$A$41,0),MATCH('Disposed Waste by Resin'!G$1,'Resin Fractions'!$A$24:$I$24,0)))*$E424</f>
        <v>850.71206070644541</v>
      </c>
      <c r="H424" s="9">
        <f>(INDEX('Resin Fractions'!$A$24:$I$41,MATCH('Disposed Waste by Resin'!$A424,'Resin Fractions'!$A$24:$A$41,0),MATCH('Disposed Waste by Resin'!H$1,'Resin Fractions'!$A$24:$I$24,0)))*$E424</f>
        <v>1150.1284693454081</v>
      </c>
      <c r="I424" s="9">
        <f>(INDEX('Resin Fractions'!$A$24:$I$41,MATCH('Disposed Waste by Resin'!$A424,'Resin Fractions'!$A$24:$A$41,0),MATCH('Disposed Waste by Resin'!I$1,'Resin Fractions'!$A$24:$I$24,0)))*$E424</f>
        <v>1808.5782038141338</v>
      </c>
      <c r="J424" s="9">
        <f>(INDEX('Resin Fractions'!$A$24:$I$41,MATCH('Disposed Waste by Resin'!$A424,'Resin Fractions'!$A$24:$A$41,0),MATCH('Disposed Waste by Resin'!J$1,'Resin Fractions'!$A$24:$I$24,0)))*$E424</f>
        <v>100.55184691329858</v>
      </c>
      <c r="K424" s="9">
        <f>(INDEX('Resin Fractions'!$A$24:$I$41,MATCH('Disposed Waste by Resin'!$A424,'Resin Fractions'!$A$24:$A$41,0),MATCH('Disposed Waste by Resin'!K$1,'Resin Fractions'!$A$24:$I$24,0)))*$E424</f>
        <v>298.11687425980125</v>
      </c>
      <c r="L424" s="9">
        <f>(INDEX('Resin Fractions'!$A$24:$I$41,MATCH('Disposed Waste by Resin'!$A424,'Resin Fractions'!$A$24:$A$41,0),MATCH('Disposed Waste by Resin'!L$1,'Resin Fractions'!$A$24:$I$24,0)))*$E424</f>
        <v>569.66535000580711</v>
      </c>
      <c r="M424" s="9">
        <f>(INDEX('Resin Fractions'!$A$24:$I$41,MATCH('Disposed Waste by Resin'!$A424,'Resin Fractions'!$A$24:$A$41,0),MATCH('Disposed Waste by Resin'!M$1,'Resin Fractions'!$A$24:$I$24,0)))*$E424</f>
        <v>5248.1211102983043</v>
      </c>
    </row>
    <row r="425" spans="1:13" x14ac:dyDescent="0.2">
      <c r="A425" s="37">
        <v>2013</v>
      </c>
      <c r="B425" s="68" t="s">
        <v>224</v>
      </c>
      <c r="C425" s="68" t="s">
        <v>192</v>
      </c>
      <c r="D425" s="68">
        <v>264365</v>
      </c>
      <c r="E425" s="81">
        <v>188585.97096188739</v>
      </c>
      <c r="F425" s="9">
        <f>(INDEX('Resin Fractions'!$A$24:$I$41,MATCH('Disposed Waste by Resin'!$A425,'Resin Fractions'!$A$24:$A$41,0),MATCH('Disposed Waste by Resin'!F$1,'Resin Fractions'!$A$24:$I$24,0)))*$E425</f>
        <v>1732.3145361739525</v>
      </c>
      <c r="G425" s="9">
        <f>(INDEX('Resin Fractions'!$A$24:$I$41,MATCH('Disposed Waste by Resin'!$A425,'Resin Fractions'!$A$24:$A$41,0),MATCH('Disposed Waste by Resin'!G$1,'Resin Fractions'!$A$24:$I$24,0)))*$E425</f>
        <v>3133.0785947967356</v>
      </c>
      <c r="H425" s="9">
        <f>(INDEX('Resin Fractions'!$A$24:$I$41,MATCH('Disposed Waste by Resin'!$A425,'Resin Fractions'!$A$24:$A$41,0),MATCH('Disposed Waste by Resin'!H$1,'Resin Fractions'!$A$24:$I$24,0)))*$E425</f>
        <v>4235.7961700696633</v>
      </c>
      <c r="I425" s="9">
        <f>(INDEX('Resin Fractions'!$A$24:$I$41,MATCH('Disposed Waste by Resin'!$A425,'Resin Fractions'!$A$24:$A$41,0),MATCH('Disposed Waste by Resin'!I$1,'Resin Fractions'!$A$24:$I$24,0)))*$E425</f>
        <v>6660.7938444889378</v>
      </c>
      <c r="J425" s="9">
        <f>(INDEX('Resin Fractions'!$A$24:$I$41,MATCH('Disposed Waste by Resin'!$A425,'Resin Fractions'!$A$24:$A$41,0),MATCH('Disposed Waste by Resin'!J$1,'Resin Fractions'!$A$24:$I$24,0)))*$E425</f>
        <v>370.32135052807666</v>
      </c>
      <c r="K425" s="9">
        <f>(INDEX('Resin Fractions'!$A$24:$I$41,MATCH('Disposed Waste by Resin'!$A425,'Resin Fractions'!$A$24:$A$41,0),MATCH('Disposed Waste by Resin'!K$1,'Resin Fractions'!$A$24:$I$24,0)))*$E425</f>
        <v>1097.9315336325014</v>
      </c>
      <c r="L425" s="9">
        <f>(INDEX('Resin Fractions'!$A$24:$I$41,MATCH('Disposed Waste by Resin'!$A425,'Resin Fractions'!$A$24:$A$41,0),MATCH('Disposed Waste by Resin'!L$1,'Resin Fractions'!$A$24:$I$24,0)))*$E425</f>
        <v>2098.0145888826969</v>
      </c>
      <c r="M425" s="9">
        <f>(INDEX('Resin Fractions'!$A$24:$I$41,MATCH('Disposed Waste by Resin'!$A425,'Resin Fractions'!$A$24:$A$41,0),MATCH('Disposed Waste by Resin'!M$1,'Resin Fractions'!$A$24:$I$24,0)))*$E425</f>
        <v>19328.250618572565</v>
      </c>
    </row>
    <row r="426" spans="1:13" x14ac:dyDescent="0.2">
      <c r="A426" s="37">
        <v>2013</v>
      </c>
      <c r="B426" s="68" t="s">
        <v>225</v>
      </c>
      <c r="C426" s="68" t="s">
        <v>191</v>
      </c>
      <c r="D426" s="68">
        <v>9646</v>
      </c>
      <c r="E426" s="81">
        <v>15.553539019963701</v>
      </c>
      <c r="F426" s="9">
        <f>(INDEX('Resin Fractions'!$A$24:$I$41,MATCH('Disposed Waste by Resin'!$A426,'Resin Fractions'!$A$24:$A$41,0),MATCH('Disposed Waste by Resin'!F$1,'Resin Fractions'!$A$24:$I$24,0)))*$E426</f>
        <v>0.14287182443002142</v>
      </c>
      <c r="G426" s="9">
        <f>(INDEX('Resin Fractions'!$A$24:$I$41,MATCH('Disposed Waste by Resin'!$A426,'Resin Fractions'!$A$24:$A$41,0),MATCH('Disposed Waste by Resin'!G$1,'Resin Fractions'!$A$24:$I$24,0)))*$E426</f>
        <v>0.25839917957965358</v>
      </c>
      <c r="H426" s="9">
        <f>(INDEX('Resin Fractions'!$A$24:$I$41,MATCH('Disposed Waste by Resin'!$A426,'Resin Fractions'!$A$24:$A$41,0),MATCH('Disposed Waste by Resin'!H$1,'Resin Fractions'!$A$24:$I$24,0)))*$E426</f>
        <v>0.34934529157052602</v>
      </c>
      <c r="I426" s="9">
        <f>(INDEX('Resin Fractions'!$A$24:$I$41,MATCH('Disposed Waste by Resin'!$A426,'Resin Fractions'!$A$24:$A$41,0),MATCH('Disposed Waste by Resin'!I$1,'Resin Fractions'!$A$24:$I$24,0)))*$E426</f>
        <v>0.54934583116540381</v>
      </c>
      <c r="J426" s="9">
        <f>(INDEX('Resin Fractions'!$A$24:$I$41,MATCH('Disposed Waste by Resin'!$A426,'Resin Fractions'!$A$24:$A$41,0),MATCH('Disposed Waste by Resin'!J$1,'Resin Fractions'!$A$24:$I$24,0)))*$E426</f>
        <v>3.0542078745232508E-2</v>
      </c>
      <c r="K426" s="9">
        <f>(INDEX('Resin Fractions'!$A$24:$I$41,MATCH('Disposed Waste by Resin'!$A426,'Resin Fractions'!$A$24:$A$41,0),MATCH('Disposed Waste by Resin'!K$1,'Resin Fractions'!$A$24:$I$24,0)))*$E426</f>
        <v>9.0551385463624179E-2</v>
      </c>
      <c r="L426" s="9">
        <f>(INDEX('Resin Fractions'!$A$24:$I$41,MATCH('Disposed Waste by Resin'!$A426,'Resin Fractions'!$A$24:$A$41,0),MATCH('Disposed Waste by Resin'!L$1,'Resin Fractions'!$A$24:$I$24,0)))*$E426</f>
        <v>0.17303276381695887</v>
      </c>
      <c r="M426" s="9">
        <f>(INDEX('Resin Fractions'!$A$24:$I$41,MATCH('Disposed Waste by Resin'!$A426,'Resin Fractions'!$A$24:$A$41,0),MATCH('Disposed Waste by Resin'!M$1,'Resin Fractions'!$A$24:$I$24,0)))*$E426</f>
        <v>1.5940883547714204</v>
      </c>
    </row>
    <row r="427" spans="1:13" x14ac:dyDescent="0.2">
      <c r="A427" s="37">
        <v>2013</v>
      </c>
      <c r="B427" s="68" t="s">
        <v>226</v>
      </c>
      <c r="C427" s="68" t="s">
        <v>191</v>
      </c>
      <c r="D427" s="68">
        <v>13934</v>
      </c>
      <c r="E427" s="81">
        <v>17950.75317604356</v>
      </c>
      <c r="F427" s="9">
        <f>(INDEX('Resin Fractions'!$A$24:$I$41,MATCH('Disposed Waste by Resin'!$A427,'Resin Fractions'!$A$24:$A$41,0),MATCH('Disposed Waste by Resin'!F$1,'Resin Fractions'!$A$24:$I$24,0)))*$E427</f>
        <v>164.8921735987216</v>
      </c>
      <c r="G427" s="9">
        <f>(INDEX('Resin Fractions'!$A$24:$I$41,MATCH('Disposed Waste by Resin'!$A427,'Resin Fractions'!$A$24:$A$41,0),MATCH('Disposed Waste by Resin'!G$1,'Resin Fractions'!$A$24:$I$24,0)))*$E427</f>
        <v>298.2253677168157</v>
      </c>
      <c r="H427" s="9">
        <f>(INDEX('Resin Fractions'!$A$24:$I$41,MATCH('Disposed Waste by Resin'!$A427,'Resin Fractions'!$A$24:$A$41,0),MATCH('Disposed Waste by Resin'!H$1,'Resin Fractions'!$A$24:$I$24,0)))*$E427</f>
        <v>403.18869513532223</v>
      </c>
      <c r="I427" s="9">
        <f>(INDEX('Resin Fractions'!$A$24:$I$41,MATCH('Disposed Waste by Resin'!$A427,'Resin Fractions'!$A$24:$A$41,0),MATCH('Disposed Waste by Resin'!I$1,'Resin Fractions'!$A$24:$I$24,0)))*$E427</f>
        <v>634.01463878294078</v>
      </c>
      <c r="J427" s="9">
        <f>(INDEX('Resin Fractions'!$A$24:$I$41,MATCH('Disposed Waste by Resin'!$A427,'Resin Fractions'!$A$24:$A$41,0),MATCH('Disposed Waste by Resin'!J$1,'Resin Fractions'!$A$24:$I$24,0)))*$E427</f>
        <v>35.249425634593251</v>
      </c>
      <c r="K427" s="9">
        <f>(INDEX('Resin Fractions'!$A$24:$I$41,MATCH('Disposed Waste by Resin'!$A427,'Resin Fractions'!$A$24:$A$41,0),MATCH('Disposed Waste by Resin'!K$1,'Resin Fractions'!$A$24:$I$24,0)))*$E427</f>
        <v>104.50776303193341</v>
      </c>
      <c r="L427" s="9">
        <f>(INDEX('Resin Fractions'!$A$24:$I$41,MATCH('Disposed Waste by Resin'!$A427,'Resin Fractions'!$A$24:$A$41,0),MATCH('Disposed Waste by Resin'!L$1,'Resin Fractions'!$A$24:$I$24,0)))*$E427</f>
        <v>199.70171615990961</v>
      </c>
      <c r="M427" s="9">
        <f>(INDEX('Resin Fractions'!$A$24:$I$41,MATCH('Disposed Waste by Resin'!$A427,'Resin Fractions'!$A$24:$A$41,0),MATCH('Disposed Waste by Resin'!M$1,'Resin Fractions'!$A$24:$I$24,0)))*$E427</f>
        <v>1839.7797800602368</v>
      </c>
    </row>
    <row r="428" spans="1:13" x14ac:dyDescent="0.2">
      <c r="A428" s="37">
        <v>2013</v>
      </c>
      <c r="B428" s="68" t="s">
        <v>227</v>
      </c>
      <c r="C428" s="68" t="s">
        <v>193</v>
      </c>
      <c r="D428" s="68">
        <v>425968</v>
      </c>
      <c r="E428" s="81">
        <v>308177.05081669689</v>
      </c>
      <c r="F428" s="9">
        <f>(INDEX('Resin Fractions'!$A$24:$I$41,MATCH('Disposed Waste by Resin'!$A428,'Resin Fractions'!$A$24:$A$41,0),MATCH('Disposed Waste by Resin'!F$1,'Resin Fractions'!$A$24:$I$24,0)))*$E428</f>
        <v>2830.8552440142757</v>
      </c>
      <c r="G428" s="9">
        <f>(INDEX('Resin Fractions'!$A$24:$I$41,MATCH('Disposed Waste by Resin'!$A428,'Resin Fractions'!$A$24:$A$41,0),MATCH('Disposed Waste by Resin'!G$1,'Resin Fractions'!$A$24:$I$24,0)))*$E428</f>
        <v>5119.9085297628635</v>
      </c>
      <c r="H428" s="9">
        <f>(INDEX('Resin Fractions'!$A$24:$I$41,MATCH('Disposed Waste by Resin'!$A428,'Resin Fractions'!$A$24:$A$41,0),MATCH('Disposed Waste by Resin'!H$1,'Resin Fractions'!$A$24:$I$24,0)))*$E428</f>
        <v>6921.9102825869304</v>
      </c>
      <c r="I428" s="9">
        <f>(INDEX('Resin Fractions'!$A$24:$I$41,MATCH('Disposed Waste by Resin'!$A428,'Resin Fractions'!$A$24:$A$41,0),MATCH('Disposed Waste by Resin'!I$1,'Resin Fractions'!$A$24:$I$24,0)))*$E428</f>
        <v>10884.711055773359</v>
      </c>
      <c r="J428" s="9">
        <f>(INDEX('Resin Fractions'!$A$24:$I$41,MATCH('Disposed Waste by Resin'!$A428,'Resin Fractions'!$A$24:$A$41,0),MATCH('Disposed Waste by Resin'!J$1,'Resin Fractions'!$A$24:$I$24,0)))*$E428</f>
        <v>605.15923362752733</v>
      </c>
      <c r="K428" s="9">
        <f>(INDEX('Resin Fractions'!$A$24:$I$41,MATCH('Disposed Waste by Resin'!$A428,'Resin Fractions'!$A$24:$A$41,0),MATCH('Disposed Waste by Resin'!K$1,'Resin Fractions'!$A$24:$I$24,0)))*$E428</f>
        <v>1794.180660988289</v>
      </c>
      <c r="L428" s="9">
        <f>(INDEX('Resin Fractions'!$A$24:$I$41,MATCH('Disposed Waste by Resin'!$A428,'Resin Fractions'!$A$24:$A$41,0),MATCH('Disposed Waste by Resin'!L$1,'Resin Fractions'!$A$24:$I$24,0)))*$E428</f>
        <v>3428.4626012978556</v>
      </c>
      <c r="M428" s="9">
        <f>(INDEX('Resin Fractions'!$A$24:$I$41,MATCH('Disposed Waste by Resin'!$A428,'Resin Fractions'!$A$24:$A$41,0),MATCH('Disposed Waste by Resin'!M$1,'Resin Fractions'!$A$24:$I$24,0)))*$E428</f>
        <v>31585.187608051103</v>
      </c>
    </row>
    <row r="429" spans="1:13" x14ac:dyDescent="0.2">
      <c r="A429" s="37">
        <v>2013</v>
      </c>
      <c r="B429" s="68" t="s">
        <v>228</v>
      </c>
      <c r="C429" s="68" t="s">
        <v>190</v>
      </c>
      <c r="D429" s="68">
        <v>139005</v>
      </c>
      <c r="E429" s="81">
        <v>96693.13067150634</v>
      </c>
      <c r="F429" s="9">
        <f>(INDEX('Resin Fractions'!$A$24:$I$41,MATCH('Disposed Waste by Resin'!$A429,'Resin Fractions'!$A$24:$A$41,0),MATCH('Disposed Waste by Resin'!F$1,'Resin Fractions'!$A$24:$I$24,0)))*$E429</f>
        <v>888.20454117591646</v>
      </c>
      <c r="G429" s="9">
        <f>(INDEX('Resin Fractions'!$A$24:$I$41,MATCH('Disposed Waste by Resin'!$A429,'Resin Fractions'!$A$24:$A$41,0),MATCH('Disposed Waste by Resin'!G$1,'Resin Fractions'!$A$24:$I$24,0)))*$E429</f>
        <v>1606.4141803634209</v>
      </c>
      <c r="H429" s="9">
        <f>(INDEX('Resin Fractions'!$A$24:$I$41,MATCH('Disposed Waste by Resin'!$A429,'Resin Fractions'!$A$24:$A$41,0),MATCH('Disposed Waste by Resin'!H$1,'Resin Fractions'!$A$24:$I$24,0)))*$E429</f>
        <v>2171.8073220472229</v>
      </c>
      <c r="I429" s="9">
        <f>(INDEX('Resin Fractions'!$A$24:$I$41,MATCH('Disposed Waste by Resin'!$A429,'Resin Fractions'!$A$24:$A$41,0),MATCH('Disposed Waste by Resin'!I$1,'Resin Fractions'!$A$24:$I$24,0)))*$E429</f>
        <v>3415.169253026223</v>
      </c>
      <c r="J429" s="9">
        <f>(INDEX('Resin Fractions'!$A$24:$I$41,MATCH('Disposed Waste by Resin'!$A429,'Resin Fractions'!$A$24:$A$41,0),MATCH('Disposed Waste by Resin'!J$1,'Resin Fractions'!$A$24:$I$24,0)))*$E429</f>
        <v>189.87377774933537</v>
      </c>
      <c r="K429" s="9">
        <f>(INDEX('Resin Fractions'!$A$24:$I$41,MATCH('Disposed Waste by Resin'!$A429,'Resin Fractions'!$A$24:$A$41,0),MATCH('Disposed Waste by Resin'!K$1,'Resin Fractions'!$A$24:$I$24,0)))*$E429</f>
        <v>562.93920861881031</v>
      </c>
      <c r="L429" s="9">
        <f>(INDEX('Resin Fractions'!$A$24:$I$41,MATCH('Disposed Waste by Resin'!$A429,'Resin Fractions'!$A$24:$A$41,0),MATCH('Disposed Waste by Resin'!L$1,'Resin Fractions'!$A$24:$I$24,0)))*$E429</f>
        <v>1075.7088544754972</v>
      </c>
      <c r="M429" s="9">
        <f>(INDEX('Resin Fractions'!$A$24:$I$41,MATCH('Disposed Waste by Resin'!$A429,'Resin Fractions'!$A$24:$A$41,0),MATCH('Disposed Waste by Resin'!M$1,'Resin Fractions'!$A$24:$I$24,0)))*$E429</f>
        <v>9910.1171374564274</v>
      </c>
    </row>
    <row r="430" spans="1:13" x14ac:dyDescent="0.2">
      <c r="A430" s="37">
        <v>2013</v>
      </c>
      <c r="B430" s="68" t="s">
        <v>229</v>
      </c>
      <c r="C430" s="68" t="s">
        <v>191</v>
      </c>
      <c r="D430" s="68">
        <v>97850</v>
      </c>
      <c r="E430" s="81">
        <v>4007.4773139745912</v>
      </c>
      <c r="F430" s="9">
        <f>(INDEX('Resin Fractions'!$A$24:$I$41,MATCH('Disposed Waste by Resin'!$A430,'Resin Fractions'!$A$24:$A$41,0),MATCH('Disposed Waste by Resin'!F$1,'Resin Fractions'!$A$24:$I$24,0)))*$E430</f>
        <v>36.811917498298584</v>
      </c>
      <c r="G430" s="9">
        <f>(INDEX('Resin Fractions'!$A$24:$I$41,MATCH('Disposed Waste by Resin'!$A430,'Resin Fractions'!$A$24:$A$41,0),MATCH('Disposed Waste by Resin'!G$1,'Resin Fractions'!$A$24:$I$24,0)))*$E430</f>
        <v>66.578342638672652</v>
      </c>
      <c r="H430" s="9">
        <f>(INDEX('Resin Fractions'!$A$24:$I$41,MATCH('Disposed Waste by Resin'!$A430,'Resin Fractions'!$A$24:$A$41,0),MATCH('Disposed Waste by Resin'!H$1,'Resin Fractions'!$A$24:$I$24,0)))*$E430</f>
        <v>90.011239815952152</v>
      </c>
      <c r="I430" s="9">
        <f>(INDEX('Resin Fractions'!$A$24:$I$41,MATCH('Disposed Waste by Resin'!$A430,'Resin Fractions'!$A$24:$A$41,0),MATCH('Disposed Waste by Resin'!I$1,'Resin Fractions'!$A$24:$I$24,0)))*$E430</f>
        <v>141.5427674110795</v>
      </c>
      <c r="J430" s="9">
        <f>(INDEX('Resin Fractions'!$A$24:$I$41,MATCH('Disposed Waste by Resin'!$A430,'Resin Fractions'!$A$24:$A$41,0),MATCH('Disposed Waste by Resin'!J$1,'Resin Fractions'!$A$24:$I$24,0)))*$E430</f>
        <v>7.8693786369804908</v>
      </c>
      <c r="K430" s="9">
        <f>(INDEX('Resin Fractions'!$A$24:$I$41,MATCH('Disposed Waste by Resin'!$A430,'Resin Fractions'!$A$24:$A$41,0),MATCH('Disposed Waste by Resin'!K$1,'Resin Fractions'!$A$24:$I$24,0)))*$E430</f>
        <v>23.331193147017249</v>
      </c>
      <c r="L430" s="9">
        <f>(INDEX('Resin Fractions'!$A$24:$I$41,MATCH('Disposed Waste by Resin'!$A430,'Resin Fractions'!$A$24:$A$41,0),MATCH('Disposed Waste by Resin'!L$1,'Resin Fractions'!$A$24:$I$24,0)))*$E430</f>
        <v>44.583092933430947</v>
      </c>
      <c r="M430" s="9">
        <f>(INDEX('Resin Fractions'!$A$24:$I$41,MATCH('Disposed Waste by Resin'!$A430,'Resin Fractions'!$A$24:$A$41,0),MATCH('Disposed Waste by Resin'!M$1,'Resin Fractions'!$A$24:$I$24,0)))*$E430</f>
        <v>410.72793208143162</v>
      </c>
    </row>
    <row r="431" spans="1:13" x14ac:dyDescent="0.2">
      <c r="A431" s="37">
        <v>2013</v>
      </c>
      <c r="B431" s="68" t="s">
        <v>230</v>
      </c>
      <c r="C431" s="68" t="s">
        <v>194</v>
      </c>
      <c r="D431" s="68">
        <v>3103018</v>
      </c>
      <c r="E431" s="81">
        <v>2502452.704174228</v>
      </c>
      <c r="F431" s="9">
        <f>(INDEX('Resin Fractions'!$A$24:$I$41,MATCH('Disposed Waste by Resin'!$A431,'Resin Fractions'!$A$24:$A$41,0),MATCH('Disposed Waste by Resin'!F$1,'Resin Fractions'!$A$24:$I$24,0)))*$E431</f>
        <v>22987.050274301302</v>
      </c>
      <c r="G431" s="9">
        <f>(INDEX('Resin Fractions'!$A$24:$I$41,MATCH('Disposed Waste by Resin'!$A431,'Resin Fractions'!$A$24:$A$41,0),MATCH('Disposed Waste by Resin'!G$1,'Resin Fractions'!$A$24:$I$24,0)))*$E431</f>
        <v>41574.571862103134</v>
      </c>
      <c r="H431" s="9">
        <f>(INDEX('Resin Fractions'!$A$24:$I$41,MATCH('Disposed Waste by Resin'!$A431,'Resin Fractions'!$A$24:$A$41,0),MATCH('Disposed Waste by Resin'!H$1,'Resin Fractions'!$A$24:$I$24,0)))*$E431</f>
        <v>56207.147997577551</v>
      </c>
      <c r="I431" s="9">
        <f>(INDEX('Resin Fractions'!$A$24:$I$41,MATCH('Disposed Waste by Resin'!$A431,'Resin Fractions'!$A$24:$A$41,0),MATCH('Disposed Waste by Resin'!I$1,'Resin Fractions'!$A$24:$I$24,0)))*$E431</f>
        <v>88385.798175077449</v>
      </c>
      <c r="J431" s="9">
        <f>(INDEX('Resin Fractions'!$A$24:$I$41,MATCH('Disposed Waste by Resin'!$A431,'Resin Fractions'!$A$24:$A$41,0),MATCH('Disposed Waste by Resin'!J$1,'Resin Fractions'!$A$24:$I$24,0)))*$E431</f>
        <v>4914.0010803333989</v>
      </c>
      <c r="K431" s="9">
        <f>(INDEX('Resin Fractions'!$A$24:$I$41,MATCH('Disposed Waste by Resin'!$A431,'Resin Fractions'!$A$24:$A$41,0),MATCH('Disposed Waste by Resin'!K$1,'Resin Fractions'!$A$24:$I$24,0)))*$E431</f>
        <v>14569.067472638651</v>
      </c>
      <c r="L431" s="9">
        <f>(INDEX('Resin Fractions'!$A$24:$I$41,MATCH('Disposed Waste by Resin'!$A431,'Resin Fractions'!$A$24:$A$41,0),MATCH('Disposed Waste by Resin'!L$1,'Resin Fractions'!$A$24:$I$24,0)))*$E431</f>
        <v>27839.7287696842</v>
      </c>
      <c r="M431" s="9">
        <f>(INDEX('Resin Fractions'!$A$24:$I$41,MATCH('Disposed Waste by Resin'!$A431,'Resin Fractions'!$A$24:$A$41,0),MATCH('Disposed Waste by Resin'!M$1,'Resin Fractions'!$A$24:$I$24,0)))*$E431</f>
        <v>256477.36563171571</v>
      </c>
    </row>
    <row r="432" spans="1:13" x14ac:dyDescent="0.2">
      <c r="A432" s="37">
        <v>2013</v>
      </c>
      <c r="B432" s="68" t="s">
        <v>231</v>
      </c>
      <c r="C432" s="68" t="s">
        <v>192</v>
      </c>
      <c r="D432" s="68">
        <v>363837</v>
      </c>
      <c r="E432" s="81">
        <v>202803.86569872961</v>
      </c>
      <c r="F432" s="9">
        <f>(INDEX('Resin Fractions'!$A$24:$I$41,MATCH('Disposed Waste by Resin'!$A432,'Resin Fractions'!$A$24:$A$41,0),MATCH('Disposed Waste by Resin'!F$1,'Resin Fractions'!$A$24:$I$24,0)))*$E432</f>
        <v>1862.9173885536798</v>
      </c>
      <c r="G432" s="9">
        <f>(INDEX('Resin Fractions'!$A$24:$I$41,MATCH('Disposed Waste by Resin'!$A432,'Resin Fractions'!$A$24:$A$41,0),MATCH('Disposed Waste by Resin'!G$1,'Resin Fractions'!$A$24:$I$24,0)))*$E432</f>
        <v>3369.2880086564555</v>
      </c>
      <c r="H432" s="9">
        <f>(INDEX('Resin Fractions'!$A$24:$I$41,MATCH('Disposed Waste by Resin'!$A432,'Resin Fractions'!$A$24:$A$41,0),MATCH('Disposed Waste by Resin'!H$1,'Resin Fractions'!$A$24:$I$24,0)))*$E432</f>
        <v>4555.1417914093381</v>
      </c>
      <c r="I432" s="9">
        <f>(INDEX('Resin Fractions'!$A$24:$I$41,MATCH('Disposed Waste by Resin'!$A432,'Resin Fractions'!$A$24:$A$41,0),MATCH('Disposed Waste by Resin'!I$1,'Resin Fractions'!$A$24:$I$24,0)))*$E432</f>
        <v>7162.9651632870336</v>
      </c>
      <c r="J432" s="9">
        <f>(INDEX('Resin Fractions'!$A$24:$I$41,MATCH('Disposed Waste by Resin'!$A432,'Resin Fractions'!$A$24:$A$41,0),MATCH('Disposed Waste by Resin'!J$1,'Resin Fractions'!$A$24:$I$24,0)))*$E432</f>
        <v>398.24065944463189</v>
      </c>
      <c r="K432" s="9">
        <f>(INDEX('Resin Fractions'!$A$24:$I$41,MATCH('Disposed Waste by Resin'!$A432,'Resin Fractions'!$A$24:$A$41,0),MATCH('Disposed Waste by Resin'!K$1,'Resin Fractions'!$A$24:$I$24,0)))*$E432</f>
        <v>1180.7069113227192</v>
      </c>
      <c r="L432" s="9">
        <f>(INDEX('Resin Fractions'!$A$24:$I$41,MATCH('Disposed Waste by Resin'!$A432,'Resin Fractions'!$A$24:$A$41,0),MATCH('Disposed Waste by Resin'!L$1,'Resin Fractions'!$A$24:$I$24,0)))*$E432</f>
        <v>2256.1883407739333</v>
      </c>
      <c r="M432" s="9">
        <f>(INDEX('Resin Fractions'!$A$24:$I$41,MATCH('Disposed Waste by Resin'!$A432,'Resin Fractions'!$A$24:$A$41,0),MATCH('Disposed Waste by Resin'!M$1,'Resin Fractions'!$A$24:$I$24,0)))*$E432</f>
        <v>20785.448263447794</v>
      </c>
    </row>
    <row r="433" spans="1:13" x14ac:dyDescent="0.2">
      <c r="A433" s="37">
        <v>2013</v>
      </c>
      <c r="B433" s="68" t="s">
        <v>232</v>
      </c>
      <c r="C433" s="68" t="s">
        <v>191</v>
      </c>
      <c r="D433" s="68">
        <v>18915</v>
      </c>
      <c r="E433" s="81">
        <v>197.44101633393831</v>
      </c>
      <c r="F433" s="9">
        <f>(INDEX('Resin Fractions'!$A$24:$I$41,MATCH('Disposed Waste by Resin'!$A433,'Resin Fractions'!$A$24:$A$41,0),MATCH('Disposed Waste by Resin'!F$1,'Resin Fractions'!$A$24:$I$24,0)))*$E433</f>
        <v>1.8136552835171567</v>
      </c>
      <c r="G433" s="9">
        <f>(INDEX('Resin Fractions'!$A$24:$I$41,MATCH('Disposed Waste by Resin'!$A433,'Resin Fractions'!$A$24:$A$41,0),MATCH('Disposed Waste by Resin'!G$1,'Resin Fractions'!$A$24:$I$24,0)))*$E433</f>
        <v>3.2801921524469679</v>
      </c>
      <c r="H433" s="9">
        <f>(INDEX('Resin Fractions'!$A$24:$I$41,MATCH('Disposed Waste by Resin'!$A433,'Resin Fractions'!$A$24:$A$41,0),MATCH('Disposed Waste by Resin'!H$1,'Resin Fractions'!$A$24:$I$24,0)))*$E433</f>
        <v>4.4346877794582884</v>
      </c>
      <c r="I433" s="9">
        <f>(INDEX('Resin Fractions'!$A$24:$I$41,MATCH('Disposed Waste by Resin'!$A433,'Resin Fractions'!$A$24:$A$41,0),MATCH('Disposed Waste by Resin'!I$1,'Resin Fractions'!$A$24:$I$24,0)))*$E433</f>
        <v>6.9735511053073846</v>
      </c>
      <c r="J433" s="9">
        <f>(INDEX('Resin Fractions'!$A$24:$I$41,MATCH('Disposed Waste by Resin'!$A433,'Resin Fractions'!$A$24:$A$41,0),MATCH('Disposed Waste by Resin'!J$1,'Resin Fractions'!$A$24:$I$24,0)))*$E433</f>
        <v>0.38770977207629465</v>
      </c>
      <c r="K433" s="9">
        <f>(INDEX('Resin Fractions'!$A$24:$I$41,MATCH('Disposed Waste by Resin'!$A433,'Resin Fractions'!$A$24:$A$41,0),MATCH('Disposed Waste by Resin'!K$1,'Resin Fractions'!$A$24:$I$24,0)))*$E433</f>
        <v>1.1494848570113974</v>
      </c>
      <c r="L433" s="9">
        <f>(INDEX('Resin Fractions'!$A$24:$I$41,MATCH('Disposed Waste by Resin'!$A433,'Resin Fractions'!$A$24:$A$41,0),MATCH('Disposed Waste by Resin'!L$1,'Resin Fractions'!$A$24:$I$24,0)))*$E433</f>
        <v>2.1965267649529707</v>
      </c>
      <c r="M433" s="9">
        <f>(INDEX('Resin Fractions'!$A$24:$I$41,MATCH('Disposed Waste by Resin'!$A433,'Resin Fractions'!$A$24:$A$41,0),MATCH('Disposed Waste by Resin'!M$1,'Resin Fractions'!$A$24:$I$24,0)))*$E433</f>
        <v>20.235807714770463</v>
      </c>
    </row>
    <row r="434" spans="1:13" x14ac:dyDescent="0.2">
      <c r="A434" s="37">
        <v>2013</v>
      </c>
      <c r="B434" s="68" t="s">
        <v>233</v>
      </c>
      <c r="C434" s="68" t="s">
        <v>194</v>
      </c>
      <c r="D434" s="68">
        <v>2268660</v>
      </c>
      <c r="E434" s="81">
        <v>1672439.2649727771</v>
      </c>
      <c r="F434" s="9">
        <f>(INDEX('Resin Fractions'!$A$24:$I$41,MATCH('Disposed Waste by Resin'!$A434,'Resin Fractions'!$A$24:$A$41,0),MATCH('Disposed Waste by Resin'!F$1,'Resin Fractions'!$A$24:$I$24,0)))*$E434</f>
        <v>15362.706116490157</v>
      </c>
      <c r="G434" s="9">
        <f>(INDEX('Resin Fractions'!$A$24:$I$41,MATCH('Disposed Waste by Resin'!$A434,'Resin Fractions'!$A$24:$A$41,0),MATCH('Disposed Waste by Resin'!G$1,'Resin Fractions'!$A$24:$I$24,0)))*$E434</f>
        <v>27785.119091614495</v>
      </c>
      <c r="H434" s="9">
        <f>(INDEX('Resin Fractions'!$A$24:$I$41,MATCH('Disposed Waste by Resin'!$A434,'Resin Fractions'!$A$24:$A$41,0),MATCH('Disposed Waste by Resin'!H$1,'Resin Fractions'!$A$24:$I$24,0)))*$E434</f>
        <v>37564.362805531739</v>
      </c>
      <c r="I434" s="9">
        <f>(INDEX('Resin Fractions'!$A$24:$I$41,MATCH('Disposed Waste by Resin'!$A434,'Resin Fractions'!$A$24:$A$41,0),MATCH('Disposed Waste by Resin'!I$1,'Resin Fractions'!$A$24:$I$24,0)))*$E434</f>
        <v>59069.999240100362</v>
      </c>
      <c r="J434" s="9">
        <f>(INDEX('Resin Fractions'!$A$24:$I$41,MATCH('Disposed Waste by Resin'!$A434,'Resin Fractions'!$A$24:$A$41,0),MATCH('Disposed Waste by Resin'!J$1,'Resin Fractions'!$A$24:$I$24,0)))*$E434</f>
        <v>3284.1253467686061</v>
      </c>
      <c r="K434" s="9">
        <f>(INDEX('Resin Fractions'!$A$24:$I$41,MATCH('Disposed Waste by Resin'!$A434,'Resin Fractions'!$A$24:$A$41,0),MATCH('Disposed Waste by Resin'!K$1,'Resin Fractions'!$A$24:$I$24,0)))*$E434</f>
        <v>9736.7996024999629</v>
      </c>
      <c r="L434" s="9">
        <f>(INDEX('Resin Fractions'!$A$24:$I$41,MATCH('Disposed Waste by Resin'!$A434,'Resin Fractions'!$A$24:$A$41,0),MATCH('Disposed Waste by Resin'!L$1,'Resin Fractions'!$A$24:$I$24,0)))*$E434</f>
        <v>18605.848351478158</v>
      </c>
      <c r="M434" s="9">
        <f>(INDEX('Resin Fractions'!$A$24:$I$41,MATCH('Disposed Waste by Resin'!$A434,'Resin Fractions'!$A$24:$A$41,0),MATCH('Disposed Waste by Resin'!M$1,'Resin Fractions'!$A$24:$I$24,0)))*$E434</f>
        <v>171408.96055448349</v>
      </c>
    </row>
    <row r="435" spans="1:13" x14ac:dyDescent="0.2">
      <c r="A435" s="37">
        <v>2013</v>
      </c>
      <c r="B435" s="68" t="s">
        <v>234</v>
      </c>
      <c r="C435" s="68" t="s">
        <v>192</v>
      </c>
      <c r="D435" s="68">
        <v>1453969</v>
      </c>
      <c r="E435" s="81">
        <v>947285.04537205072</v>
      </c>
      <c r="F435" s="9">
        <f>(INDEX('Resin Fractions'!$A$24:$I$41,MATCH('Disposed Waste by Resin'!$A435,'Resin Fractions'!$A$24:$A$41,0),MATCH('Disposed Waste by Resin'!F$1,'Resin Fractions'!$A$24:$I$24,0)))*$E435</f>
        <v>8701.5786255375569</v>
      </c>
      <c r="G435" s="9">
        <f>(INDEX('Resin Fractions'!$A$24:$I$41,MATCH('Disposed Waste by Resin'!$A435,'Resin Fractions'!$A$24:$A$41,0),MATCH('Disposed Waste by Resin'!G$1,'Resin Fractions'!$A$24:$I$24,0)))*$E435</f>
        <v>15737.748060941572</v>
      </c>
      <c r="H435" s="9">
        <f>(INDEX('Resin Fractions'!$A$24:$I$41,MATCH('Disposed Waste by Resin'!$A435,'Resin Fractions'!$A$24:$A$41,0),MATCH('Disposed Waste by Resin'!H$1,'Resin Fractions'!$A$24:$I$24,0)))*$E435</f>
        <v>21276.80201599998</v>
      </c>
      <c r="I435" s="9">
        <f>(INDEX('Resin Fractions'!$A$24:$I$41,MATCH('Disposed Waste by Resin'!$A435,'Resin Fractions'!$A$24:$A$41,0),MATCH('Disposed Waste by Resin'!I$1,'Resin Fractions'!$A$24:$I$24,0)))*$E435</f>
        <v>33457.793106284364</v>
      </c>
      <c r="J435" s="9">
        <f>(INDEX('Resin Fractions'!$A$24:$I$41,MATCH('Disposed Waste by Resin'!$A435,'Resin Fractions'!$A$24:$A$41,0),MATCH('Disposed Waste by Resin'!J$1,'Resin Fractions'!$A$24:$I$24,0)))*$E435</f>
        <v>1860.1589267110633</v>
      </c>
      <c r="K435" s="9">
        <f>(INDEX('Resin Fractions'!$A$24:$I$41,MATCH('Disposed Waste by Resin'!$A435,'Resin Fractions'!$A$24:$A$41,0),MATCH('Disposed Waste by Resin'!K$1,'Resin Fractions'!$A$24:$I$24,0)))*$E435</f>
        <v>5515.0132183621499</v>
      </c>
      <c r="L435" s="9">
        <f>(INDEX('Resin Fractions'!$A$24:$I$41,MATCH('Disposed Waste by Resin'!$A435,'Resin Fractions'!$A$24:$A$41,0),MATCH('Disposed Waste by Resin'!L$1,'Resin Fractions'!$A$24:$I$24,0)))*$E435</f>
        <v>10538.524339239531</v>
      </c>
      <c r="M435" s="9">
        <f>(INDEX('Resin Fractions'!$A$24:$I$41,MATCH('Disposed Waste by Resin'!$A435,'Resin Fractions'!$A$24:$A$41,0),MATCH('Disposed Waste by Resin'!M$1,'Resin Fractions'!$A$24:$I$24,0)))*$E435</f>
        <v>97087.61829307623</v>
      </c>
    </row>
    <row r="436" spans="1:13" x14ac:dyDescent="0.2">
      <c r="A436" s="37">
        <v>2013</v>
      </c>
      <c r="B436" s="68" t="s">
        <v>235</v>
      </c>
      <c r="C436" s="68" t="s">
        <v>193</v>
      </c>
      <c r="D436" s="68">
        <v>56978</v>
      </c>
      <c r="E436" s="81">
        <v>49174.990925589831</v>
      </c>
      <c r="F436" s="9">
        <f>(INDEX('Resin Fractions'!$A$24:$I$41,MATCH('Disposed Waste by Resin'!$A436,'Resin Fractions'!$A$24:$A$41,0),MATCH('Disposed Waste by Resin'!F$1,'Resin Fractions'!$A$24:$I$24,0)))*$E436</f>
        <v>451.7120290662416</v>
      </c>
      <c r="G436" s="9">
        <f>(INDEX('Resin Fractions'!$A$24:$I$41,MATCH('Disposed Waste by Resin'!$A436,'Resin Fractions'!$A$24:$A$41,0),MATCH('Disposed Waste by Resin'!G$1,'Resin Fractions'!$A$24:$I$24,0)))*$E436</f>
        <v>816.97016316991096</v>
      </c>
      <c r="H436" s="9">
        <f>(INDEX('Resin Fractions'!$A$24:$I$41,MATCH('Disposed Waste by Resin'!$A436,'Resin Fractions'!$A$24:$A$41,0),MATCH('Disposed Waste by Resin'!H$1,'Resin Fractions'!$A$24:$I$24,0)))*$E436</f>
        <v>1104.5107818116526</v>
      </c>
      <c r="I436" s="9">
        <f>(INDEX('Resin Fractions'!$A$24:$I$41,MATCH('Disposed Waste by Resin'!$A436,'Resin Fractions'!$A$24:$A$41,0),MATCH('Disposed Waste by Resin'!I$1,'Resin Fractions'!$A$24:$I$24,0)))*$E436</f>
        <v>1736.8443431360215</v>
      </c>
      <c r="J436" s="9">
        <f>(INDEX('Resin Fractions'!$A$24:$I$41,MATCH('Disposed Waste by Resin'!$A436,'Resin Fractions'!$A$24:$A$41,0),MATCH('Disposed Waste by Resin'!J$1,'Resin Fractions'!$A$24:$I$24,0)))*$E436</f>
        <v>96.563646589865556</v>
      </c>
      <c r="K436" s="9">
        <f>(INDEX('Resin Fractions'!$A$24:$I$41,MATCH('Disposed Waste by Resin'!$A436,'Resin Fractions'!$A$24:$A$41,0),MATCH('Disposed Waste by Resin'!K$1,'Resin Fractions'!$A$24:$I$24,0)))*$E436</f>
        <v>286.29262785516823</v>
      </c>
      <c r="L436" s="9">
        <f>(INDEX('Resin Fractions'!$A$24:$I$41,MATCH('Disposed Waste by Resin'!$A436,'Resin Fractions'!$A$24:$A$41,0),MATCH('Disposed Waste by Resin'!L$1,'Resin Fractions'!$A$24:$I$24,0)))*$E436</f>
        <v>547.07064286829677</v>
      </c>
      <c r="M436" s="9">
        <f>(INDEX('Resin Fractions'!$A$24:$I$41,MATCH('Disposed Waste by Resin'!$A436,'Resin Fractions'!$A$24:$A$41,0),MATCH('Disposed Waste by Resin'!M$1,'Resin Fractions'!$A$24:$I$24,0)))*$E436</f>
        <v>5039.9642344971571</v>
      </c>
    </row>
    <row r="437" spans="1:13" x14ac:dyDescent="0.2">
      <c r="A437" s="37">
        <v>2013</v>
      </c>
      <c r="B437" s="68" t="s">
        <v>236</v>
      </c>
      <c r="C437" s="68" t="s">
        <v>194</v>
      </c>
      <c r="D437" s="68">
        <v>2084443</v>
      </c>
      <c r="E437" s="81">
        <v>1425733.257713248</v>
      </c>
      <c r="F437" s="9">
        <f>(INDEX('Resin Fractions'!$A$24:$I$41,MATCH('Disposed Waste by Resin'!$A437,'Resin Fractions'!$A$24:$A$41,0),MATCH('Disposed Waste by Resin'!F$1,'Resin Fractions'!$A$24:$I$24,0)))*$E437</f>
        <v>13096.512081179389</v>
      </c>
      <c r="G437" s="9">
        <f>(INDEX('Resin Fractions'!$A$24:$I$41,MATCH('Disposed Waste by Resin'!$A437,'Resin Fractions'!$A$24:$A$41,0),MATCH('Disposed Waste by Resin'!G$1,'Resin Fractions'!$A$24:$I$24,0)))*$E437</f>
        <v>23686.461558341201</v>
      </c>
      <c r="H437" s="9">
        <f>(INDEX('Resin Fractions'!$A$24:$I$41,MATCH('Disposed Waste by Resin'!$A437,'Resin Fractions'!$A$24:$A$41,0),MATCH('Disposed Waste by Resin'!H$1,'Resin Fractions'!$A$24:$I$24,0)))*$E437</f>
        <v>32023.14277016505</v>
      </c>
      <c r="I437" s="9">
        <f>(INDEX('Resin Fractions'!$A$24:$I$41,MATCH('Disposed Waste by Resin'!$A437,'Resin Fractions'!$A$24:$A$41,0),MATCH('Disposed Waste by Resin'!I$1,'Resin Fractions'!$A$24:$I$24,0)))*$E437</f>
        <v>50356.425021555704</v>
      </c>
      <c r="J437" s="9">
        <f>(INDEX('Resin Fractions'!$A$24:$I$41,MATCH('Disposed Waste by Resin'!$A437,'Resin Fractions'!$A$24:$A$41,0),MATCH('Disposed Waste by Resin'!J$1,'Resin Fractions'!$A$24:$I$24,0)))*$E437</f>
        <v>2799.6751974507547</v>
      </c>
      <c r="K437" s="9">
        <f>(INDEX('Resin Fractions'!$A$24:$I$41,MATCH('Disposed Waste by Resin'!$A437,'Resin Fractions'!$A$24:$A$41,0),MATCH('Disposed Waste by Resin'!K$1,'Resin Fractions'!$A$24:$I$24,0)))*$E437</f>
        <v>8300.4981452640641</v>
      </c>
      <c r="L437" s="9">
        <f>(INDEX('Resin Fractions'!$A$24:$I$41,MATCH('Disposed Waste by Resin'!$A437,'Resin Fractions'!$A$24:$A$41,0),MATCH('Disposed Waste by Resin'!L$1,'Resin Fractions'!$A$24:$I$24,0)))*$E437</f>
        <v>15861.249695727163</v>
      </c>
      <c r="M437" s="9">
        <f>(INDEX('Resin Fractions'!$A$24:$I$41,MATCH('Disposed Waste by Resin'!$A437,'Resin Fractions'!$A$24:$A$41,0),MATCH('Disposed Waste by Resin'!M$1,'Resin Fractions'!$A$24:$I$24,0)))*$E437</f>
        <v>146123.96446968333</v>
      </c>
    </row>
    <row r="438" spans="1:13" x14ac:dyDescent="0.2">
      <c r="A438" s="37">
        <v>2013</v>
      </c>
      <c r="B438" s="68" t="s">
        <v>237</v>
      </c>
      <c r="C438" s="68" t="s">
        <v>194</v>
      </c>
      <c r="D438" s="68">
        <v>3199900</v>
      </c>
      <c r="E438" s="81">
        <v>2728993.2849364788</v>
      </c>
      <c r="F438" s="9">
        <f>(INDEX('Resin Fractions'!$A$24:$I$41,MATCH('Disposed Waste by Resin'!$A438,'Resin Fractions'!$A$24:$A$41,0),MATCH('Disposed Waste by Resin'!F$1,'Resin Fractions'!$A$24:$I$24,0)))*$E438</f>
        <v>25068.008571920625</v>
      </c>
      <c r="G438" s="9">
        <f>(INDEX('Resin Fractions'!$A$24:$I$41,MATCH('Disposed Waste by Resin'!$A438,'Resin Fractions'!$A$24:$A$41,0),MATCH('Disposed Waste by Resin'!G$1,'Resin Fractions'!$A$24:$I$24,0)))*$E438</f>
        <v>45338.210487069948</v>
      </c>
      <c r="H438" s="9">
        <f>(INDEX('Resin Fractions'!$A$24:$I$41,MATCH('Disposed Waste by Resin'!$A438,'Resin Fractions'!$A$24:$A$41,0),MATCH('Disposed Waste by Resin'!H$1,'Resin Fractions'!$A$24:$I$24,0)))*$E438</f>
        <v>61295.435951680069</v>
      </c>
      <c r="I438" s="9">
        <f>(INDEX('Resin Fractions'!$A$24:$I$41,MATCH('Disposed Waste by Resin'!$A438,'Resin Fractions'!$A$24:$A$41,0),MATCH('Disposed Waste by Resin'!I$1,'Resin Fractions'!$A$24:$I$24,0)))*$E438</f>
        <v>96387.13622886673</v>
      </c>
      <c r="J438" s="9">
        <f>(INDEX('Resin Fractions'!$A$24:$I$41,MATCH('Disposed Waste by Resin'!$A438,'Resin Fractions'!$A$24:$A$41,0),MATCH('Disposed Waste by Resin'!J$1,'Resin Fractions'!$A$24:$I$24,0)))*$E438</f>
        <v>5358.8529078017636</v>
      </c>
      <c r="K438" s="9">
        <f>(INDEX('Resin Fractions'!$A$24:$I$41,MATCH('Disposed Waste by Resin'!$A438,'Resin Fractions'!$A$24:$A$41,0),MATCH('Disposed Waste by Resin'!K$1,'Resin Fractions'!$A$24:$I$24,0)))*$E438</f>
        <v>15887.967526538006</v>
      </c>
      <c r="L438" s="9">
        <f>(INDEX('Resin Fractions'!$A$24:$I$41,MATCH('Disposed Waste by Resin'!$A438,'Resin Fractions'!$A$24:$A$41,0),MATCH('Disposed Waste by Resin'!L$1,'Resin Fractions'!$A$24:$I$24,0)))*$E438</f>
        <v>30359.987519520979</v>
      </c>
      <c r="M438" s="9">
        <f>(INDEX('Resin Fractions'!$A$24:$I$41,MATCH('Disposed Waste by Resin'!$A438,'Resin Fractions'!$A$24:$A$41,0),MATCH('Disposed Waste by Resin'!M$1,'Resin Fractions'!$A$24:$I$24,0)))*$E438</f>
        <v>279695.59919339814</v>
      </c>
    </row>
    <row r="439" spans="1:13" x14ac:dyDescent="0.2">
      <c r="A439" s="37">
        <v>2013</v>
      </c>
      <c r="B439" s="68" t="s">
        <v>238</v>
      </c>
      <c r="C439" s="68" t="s">
        <v>190</v>
      </c>
      <c r="D439" s="68">
        <v>844169</v>
      </c>
      <c r="E439" s="81">
        <v>432326.5245009074</v>
      </c>
      <c r="F439" s="9">
        <f>(INDEX('Resin Fractions'!$A$24:$I$41,MATCH('Disposed Waste by Resin'!$A439,'Resin Fractions'!$A$24:$A$41,0),MATCH('Disposed Waste by Resin'!F$1,'Resin Fractions'!$A$24:$I$24,0)))*$E439</f>
        <v>3971.2684827326934</v>
      </c>
      <c r="G439" s="9">
        <f>(INDEX('Resin Fractions'!$A$24:$I$41,MATCH('Disposed Waste by Resin'!$A439,'Resin Fractions'!$A$24:$A$41,0),MATCH('Disposed Waste by Resin'!G$1,'Resin Fractions'!$A$24:$I$24,0)))*$E439</f>
        <v>7182.4694751573124</v>
      </c>
      <c r="H439" s="9">
        <f>(INDEX('Resin Fractions'!$A$24:$I$41,MATCH('Disposed Waste by Resin'!$A439,'Resin Fractions'!$A$24:$A$41,0),MATCH('Disposed Waste by Resin'!H$1,'Resin Fractions'!$A$24:$I$24,0)))*$E439</f>
        <v>9710.4096734245468</v>
      </c>
      <c r="I439" s="9">
        <f>(INDEX('Resin Fractions'!$A$24:$I$41,MATCH('Disposed Waste by Resin'!$A439,'Resin Fractions'!$A$24:$A$41,0),MATCH('Disposed Waste by Resin'!I$1,'Resin Fractions'!$A$24:$I$24,0)))*$E439</f>
        <v>15269.629222774505</v>
      </c>
      <c r="J439" s="9">
        <f>(INDEX('Resin Fractions'!$A$24:$I$41,MATCH('Disposed Waste by Resin'!$A439,'Resin Fractions'!$A$24:$A$41,0),MATCH('Disposed Waste by Resin'!J$1,'Resin Fractions'!$A$24:$I$24,0)))*$E439</f>
        <v>848.94831575059891</v>
      </c>
      <c r="K439" s="9">
        <f>(INDEX('Resin Fractions'!$A$24:$I$41,MATCH('Disposed Waste by Resin'!$A439,'Resin Fractions'!$A$24:$A$41,0),MATCH('Disposed Waste by Resin'!K$1,'Resin Fractions'!$A$24:$I$24,0)))*$E439</f>
        <v>2516.9683707343147</v>
      </c>
      <c r="L439" s="9">
        <f>(INDEX('Resin Fractions'!$A$24:$I$41,MATCH('Disposed Waste by Resin'!$A439,'Resin Fractions'!$A$24:$A$41,0),MATCH('Disposed Waste by Resin'!L$1,'Resin Fractions'!$A$24:$I$24,0)))*$E439</f>
        <v>4809.6226402077573</v>
      </c>
      <c r="M439" s="9">
        <f>(INDEX('Resin Fractions'!$A$24:$I$41,MATCH('Disposed Waste by Resin'!$A439,'Resin Fractions'!$A$24:$A$41,0),MATCH('Disposed Waste by Resin'!M$1,'Resin Fractions'!$A$24:$I$24,0)))*$E439</f>
        <v>44309.316180781731</v>
      </c>
    </row>
    <row r="440" spans="1:13" x14ac:dyDescent="0.2">
      <c r="A440" s="37">
        <v>2013</v>
      </c>
      <c r="B440" s="68" t="s">
        <v>239</v>
      </c>
      <c r="C440" s="68" t="s">
        <v>192</v>
      </c>
      <c r="D440" s="68">
        <v>704615</v>
      </c>
      <c r="E440" s="81">
        <v>557773.12159709609</v>
      </c>
      <c r="F440" s="9">
        <f>(INDEX('Resin Fractions'!$A$24:$I$41,MATCH('Disposed Waste by Resin'!$A440,'Resin Fractions'!$A$24:$A$41,0),MATCH('Disposed Waste by Resin'!F$1,'Resin Fractions'!$A$24:$I$24,0)))*$E440</f>
        <v>5123.5968481719392</v>
      </c>
      <c r="G440" s="9">
        <f>(INDEX('Resin Fractions'!$A$24:$I$41,MATCH('Disposed Waste by Resin'!$A440,'Resin Fractions'!$A$24:$A$41,0),MATCH('Disposed Waste by Resin'!G$1,'Resin Fractions'!$A$24:$I$24,0)))*$E440</f>
        <v>9266.5802186419915</v>
      </c>
      <c r="H440" s="9">
        <f>(INDEX('Resin Fractions'!$A$24:$I$41,MATCH('Disposed Waste by Resin'!$A440,'Resin Fractions'!$A$24:$A$41,0),MATCH('Disposed Waste by Resin'!H$1,'Resin Fractions'!$A$24:$I$24,0)))*$E440</f>
        <v>12528.043524013017</v>
      </c>
      <c r="I440" s="9">
        <f>(INDEX('Resin Fractions'!$A$24:$I$41,MATCH('Disposed Waste by Resin'!$A440,'Resin Fractions'!$A$24:$A$41,0),MATCH('Disposed Waste by Resin'!I$1,'Resin Fractions'!$A$24:$I$24,0)))*$E440</f>
        <v>19700.361357771144</v>
      </c>
      <c r="J440" s="9">
        <f>(INDEX('Resin Fractions'!$A$24:$I$41,MATCH('Disposed Waste by Resin'!$A440,'Resin Fractions'!$A$24:$A$41,0),MATCH('Disposed Waste by Resin'!J$1,'Resin Fractions'!$A$24:$I$24,0)))*$E440</f>
        <v>1095.2845252727834</v>
      </c>
      <c r="K440" s="9">
        <f>(INDEX('Resin Fractions'!$A$24:$I$41,MATCH('Disposed Waste by Resin'!$A440,'Resin Fractions'!$A$24:$A$41,0),MATCH('Disposed Waste by Resin'!K$1,'Resin Fractions'!$A$24:$I$24,0)))*$E440</f>
        <v>3247.3078230079523</v>
      </c>
      <c r="L440" s="9">
        <f>(INDEX('Resin Fractions'!$A$24:$I$41,MATCH('Disposed Waste by Resin'!$A440,'Resin Fractions'!$A$24:$A$41,0),MATCH('Disposed Waste by Resin'!L$1,'Resin Fractions'!$A$24:$I$24,0)))*$E440</f>
        <v>6205.2131472380142</v>
      </c>
      <c r="M440" s="9">
        <f>(INDEX('Resin Fractions'!$A$24:$I$41,MATCH('Disposed Waste by Resin'!$A440,'Resin Fractions'!$A$24:$A$41,0),MATCH('Disposed Waste by Resin'!M$1,'Resin Fractions'!$A$24:$I$24,0)))*$E440</f>
        <v>57166.387444116845</v>
      </c>
    </row>
    <row r="441" spans="1:13" x14ac:dyDescent="0.2">
      <c r="A441" s="37">
        <v>2013</v>
      </c>
      <c r="B441" s="68" t="s">
        <v>240</v>
      </c>
      <c r="C441" s="68" t="s">
        <v>193</v>
      </c>
      <c r="D441" s="68">
        <v>273882</v>
      </c>
      <c r="E441" s="81">
        <v>213174.02903811249</v>
      </c>
      <c r="F441" s="9">
        <f>(INDEX('Resin Fractions'!$A$24:$I$41,MATCH('Disposed Waste by Resin'!$A441,'Resin Fractions'!$A$24:$A$41,0),MATCH('Disposed Waste by Resin'!F$1,'Resin Fractions'!$A$24:$I$24,0)))*$E441</f>
        <v>1958.1757187660673</v>
      </c>
      <c r="G441" s="9">
        <f>(INDEX('Resin Fractions'!$A$24:$I$41,MATCH('Disposed Waste by Resin'!$A441,'Resin Fractions'!$A$24:$A$41,0),MATCH('Disposed Waste by Resin'!G$1,'Resin Fractions'!$A$24:$I$24,0)))*$E441</f>
        <v>3541.5730233765194</v>
      </c>
      <c r="H441" s="9">
        <f>(INDEX('Resin Fractions'!$A$24:$I$41,MATCH('Disposed Waste by Resin'!$A441,'Resin Fractions'!$A$24:$A$41,0),MATCH('Disposed Waste by Resin'!H$1,'Resin Fractions'!$A$24:$I$24,0)))*$E441</f>
        <v>4788.0641977363293</v>
      </c>
      <c r="I441" s="9">
        <f>(INDEX('Resin Fractions'!$A$24:$I$41,MATCH('Disposed Waste by Resin'!$A441,'Resin Fractions'!$A$24:$A$41,0),MATCH('Disposed Waste by Resin'!I$1,'Resin Fractions'!$A$24:$I$24,0)))*$E441</f>
        <v>7529.2358873763978</v>
      </c>
      <c r="J441" s="9">
        <f>(INDEX('Resin Fractions'!$A$24:$I$41,MATCH('Disposed Waste by Resin'!$A441,'Resin Fractions'!$A$24:$A$41,0),MATCH('Disposed Waste by Resin'!J$1,'Resin Fractions'!$A$24:$I$24,0)))*$E441</f>
        <v>418.60427861232239</v>
      </c>
      <c r="K441" s="9">
        <f>(INDEX('Resin Fractions'!$A$24:$I$41,MATCH('Disposed Waste by Resin'!$A441,'Resin Fractions'!$A$24:$A$41,0),MATCH('Disposed Waste by Resin'!K$1,'Resin Fractions'!$A$24:$I$24,0)))*$E441</f>
        <v>1241.081123047775</v>
      </c>
      <c r="L441" s="9">
        <f>(INDEX('Resin Fractions'!$A$24:$I$41,MATCH('Disposed Waste by Resin'!$A441,'Resin Fractions'!$A$24:$A$41,0),MATCH('Disposed Waste by Resin'!L$1,'Resin Fractions'!$A$24:$I$24,0)))*$E441</f>
        <v>2371.5561693783143</v>
      </c>
      <c r="M441" s="9">
        <f>(INDEX('Resin Fractions'!$A$24:$I$41,MATCH('Disposed Waste by Resin'!$A441,'Resin Fractions'!$A$24:$A$41,0),MATCH('Disposed Waste by Resin'!M$1,'Resin Fractions'!$A$24:$I$24,0)))*$E441</f>
        <v>21848.290398293728</v>
      </c>
    </row>
    <row r="442" spans="1:13" x14ac:dyDescent="0.2">
      <c r="A442" s="37">
        <v>2013</v>
      </c>
      <c r="B442" s="68" t="s">
        <v>241</v>
      </c>
      <c r="C442" s="68" t="s">
        <v>190</v>
      </c>
      <c r="D442" s="68">
        <v>747550</v>
      </c>
      <c r="E442" s="81">
        <v>493396.21597096178</v>
      </c>
      <c r="F442" s="9">
        <f>(INDEX('Resin Fractions'!$A$24:$I$41,MATCH('Disposed Waste by Resin'!$A442,'Resin Fractions'!$A$24:$A$41,0),MATCH('Disposed Waste by Resin'!F$1,'Resin Fractions'!$A$24:$I$24,0)))*$E442</f>
        <v>4532.242948190752</v>
      </c>
      <c r="G442" s="9">
        <f>(INDEX('Resin Fractions'!$A$24:$I$41,MATCH('Disposed Waste by Resin'!$A442,'Resin Fractions'!$A$24:$A$41,0),MATCH('Disposed Waste by Resin'!G$1,'Resin Fractions'!$A$24:$I$24,0)))*$E442</f>
        <v>8197.0525969014889</v>
      </c>
      <c r="H442" s="9">
        <f>(INDEX('Resin Fractions'!$A$24:$I$41,MATCH('Disposed Waste by Resin'!$A442,'Resin Fractions'!$A$24:$A$41,0),MATCH('Disposed Waste by Resin'!H$1,'Resin Fractions'!$A$24:$I$24,0)))*$E442</f>
        <v>11082.085222336244</v>
      </c>
      <c r="I442" s="9">
        <f>(INDEX('Resin Fractions'!$A$24:$I$41,MATCH('Disposed Waste by Resin'!$A442,'Resin Fractions'!$A$24:$A$41,0),MATCH('Disposed Waste by Resin'!I$1,'Resin Fractions'!$A$24:$I$24,0)))*$E442</f>
        <v>17426.590437618976</v>
      </c>
      <c r="J442" s="9">
        <f>(INDEX('Resin Fractions'!$A$24:$I$41,MATCH('Disposed Waste by Resin'!$A442,'Resin Fractions'!$A$24:$A$41,0),MATCH('Disposed Waste by Resin'!J$1,'Resin Fractions'!$A$24:$I$24,0)))*$E442</f>
        <v>968.86927543902664</v>
      </c>
      <c r="K442" s="9">
        <f>(INDEX('Resin Fractions'!$A$24:$I$41,MATCH('Disposed Waste by Resin'!$A442,'Resin Fractions'!$A$24:$A$41,0),MATCH('Disposed Waste by Resin'!K$1,'Resin Fractions'!$A$24:$I$24,0)))*$E442</f>
        <v>2872.510936664265</v>
      </c>
      <c r="L442" s="9">
        <f>(INDEX('Resin Fractions'!$A$24:$I$41,MATCH('Disposed Waste by Resin'!$A442,'Resin Fractions'!$A$24:$A$41,0),MATCH('Disposed Waste by Resin'!L$1,'Resin Fractions'!$A$24:$I$24,0)))*$E442</f>
        <v>5489.0215530178357</v>
      </c>
      <c r="M442" s="9">
        <f>(INDEX('Resin Fractions'!$A$24:$I$41,MATCH('Disposed Waste by Resin'!$A442,'Resin Fractions'!$A$24:$A$41,0),MATCH('Disposed Waste by Resin'!M$1,'Resin Fractions'!$A$24:$I$24,0)))*$E442</f>
        <v>50568.372970168595</v>
      </c>
    </row>
    <row r="443" spans="1:13" x14ac:dyDescent="0.2">
      <c r="A443" s="37">
        <v>2013</v>
      </c>
      <c r="B443" s="68" t="s">
        <v>242</v>
      </c>
      <c r="C443" s="68" t="s">
        <v>193</v>
      </c>
      <c r="D443" s="68">
        <v>433078</v>
      </c>
      <c r="E443" s="81">
        <v>328701.47912885662</v>
      </c>
      <c r="F443" s="9">
        <f>(INDEX('Resin Fractions'!$A$24:$I$41,MATCH('Disposed Waste by Resin'!$A443,'Resin Fractions'!$A$24:$A$41,0),MATCH('Disposed Waste by Resin'!F$1,'Resin Fractions'!$A$24:$I$24,0)))*$E443</f>
        <v>3019.388703478236</v>
      </c>
      <c r="G443" s="9">
        <f>(INDEX('Resin Fractions'!$A$24:$I$41,MATCH('Disposed Waste by Resin'!$A443,'Resin Fractions'!$A$24:$A$41,0),MATCH('Disposed Waste by Resin'!G$1,'Resin Fractions'!$A$24:$I$24,0)))*$E443</f>
        <v>5460.8917253170202</v>
      </c>
      <c r="H443" s="9">
        <f>(INDEX('Resin Fractions'!$A$24:$I$41,MATCH('Disposed Waste by Resin'!$A443,'Resin Fractions'!$A$24:$A$41,0),MATCH('Disposed Waste by Resin'!H$1,'Resin Fractions'!$A$24:$I$24,0)))*$E443</f>
        <v>7382.9058401784614</v>
      </c>
      <c r="I443" s="9">
        <f>(INDEX('Resin Fractions'!$A$24:$I$41,MATCH('Disposed Waste by Resin'!$A443,'Resin Fractions'!$A$24:$A$41,0),MATCH('Disposed Waste by Resin'!I$1,'Resin Fractions'!$A$24:$I$24,0)))*$E443</f>
        <v>11609.62704536686</v>
      </c>
      <c r="J443" s="9">
        <f>(INDEX('Resin Fractions'!$A$24:$I$41,MATCH('Disposed Waste by Resin'!$A443,'Resin Fractions'!$A$24:$A$41,0),MATCH('Disposed Waste by Resin'!J$1,'Resin Fractions'!$A$24:$I$24,0)))*$E443</f>
        <v>645.46251797369825</v>
      </c>
      <c r="K443" s="9">
        <f>(INDEX('Resin Fractions'!$A$24:$I$41,MATCH('Disposed Waste by Resin'!$A443,'Resin Fractions'!$A$24:$A$41,0),MATCH('Disposed Waste by Resin'!K$1,'Resin Fractions'!$A$24:$I$24,0)))*$E443</f>
        <v>1913.6721424530158</v>
      </c>
      <c r="L443" s="9">
        <f>(INDEX('Resin Fractions'!$A$24:$I$41,MATCH('Disposed Waste by Resin'!$A443,'Resin Fractions'!$A$24:$A$41,0),MATCH('Disposed Waste by Resin'!L$1,'Resin Fractions'!$A$24:$I$24,0)))*$E443</f>
        <v>3656.7963941444641</v>
      </c>
      <c r="M443" s="9">
        <f>(INDEX('Resin Fractions'!$A$24:$I$41,MATCH('Disposed Waste by Resin'!$A443,'Resin Fractions'!$A$24:$A$41,0),MATCH('Disposed Waste by Resin'!M$1,'Resin Fractions'!$A$24:$I$24,0)))*$E443</f>
        <v>33688.744368911757</v>
      </c>
    </row>
    <row r="444" spans="1:13" x14ac:dyDescent="0.2">
      <c r="A444" s="37">
        <v>2013</v>
      </c>
      <c r="B444" s="68" t="s">
        <v>243</v>
      </c>
      <c r="C444" s="68" t="s">
        <v>190</v>
      </c>
      <c r="D444" s="68">
        <v>1863975</v>
      </c>
      <c r="E444" s="81">
        <v>1028302.377495463</v>
      </c>
      <c r="F444" s="9">
        <f>(INDEX('Resin Fractions'!$A$24:$I$41,MATCH('Disposed Waste by Resin'!$A444,'Resin Fractions'!$A$24:$A$41,0),MATCH('Disposed Waste by Resin'!F$1,'Resin Fractions'!$A$24:$I$24,0)))*$E444</f>
        <v>9445.7882897218751</v>
      </c>
      <c r="G444" s="9">
        <f>(INDEX('Resin Fractions'!$A$24:$I$41,MATCH('Disposed Waste by Resin'!$A444,'Resin Fractions'!$A$24:$A$41,0),MATCH('Disposed Waste by Resin'!G$1,'Resin Fractions'!$A$24:$I$24,0)))*$E444</f>
        <v>17083.731899446186</v>
      </c>
      <c r="H444" s="9">
        <f>(INDEX('Resin Fractions'!$A$24:$I$41,MATCH('Disposed Waste by Resin'!$A444,'Resin Fractions'!$A$24:$A$41,0),MATCH('Disposed Waste by Resin'!H$1,'Resin Fractions'!$A$24:$I$24,0)))*$E444</f>
        <v>23096.517996818966</v>
      </c>
      <c r="I444" s="9">
        <f>(INDEX('Resin Fractions'!$A$24:$I$41,MATCH('Disposed Waste by Resin'!$A444,'Resin Fractions'!$A$24:$A$41,0),MATCH('Disposed Waste by Resin'!I$1,'Resin Fractions'!$A$24:$I$24,0)))*$E444</f>
        <v>36319.298362227288</v>
      </c>
      <c r="J444" s="9">
        <f>(INDEX('Resin Fractions'!$A$24:$I$41,MATCH('Disposed Waste by Resin'!$A444,'Resin Fractions'!$A$24:$A$41,0),MATCH('Disposed Waste by Resin'!J$1,'Resin Fractions'!$A$24:$I$24,0)))*$E444</f>
        <v>2019.250547869814</v>
      </c>
      <c r="K444" s="9">
        <f>(INDEX('Resin Fractions'!$A$24:$I$41,MATCH('Disposed Waste by Resin'!$A444,'Resin Fractions'!$A$24:$A$41,0),MATCH('Disposed Waste by Resin'!K$1,'Resin Fractions'!$A$24:$I$24,0)))*$E444</f>
        <v>5986.6892569103647</v>
      </c>
      <c r="L444" s="9">
        <f>(INDEX('Resin Fractions'!$A$24:$I$41,MATCH('Disposed Waste by Resin'!$A444,'Resin Fractions'!$A$24:$A$41,0),MATCH('Disposed Waste by Resin'!L$1,'Resin Fractions'!$A$24:$I$24,0)))*$E444</f>
        <v>11439.840295459971</v>
      </c>
      <c r="M444" s="9">
        <f>(INDEX('Resin Fractions'!$A$24:$I$41,MATCH('Disposed Waste by Resin'!$A444,'Resin Fractions'!$A$24:$A$41,0),MATCH('Disposed Waste by Resin'!M$1,'Resin Fractions'!$A$24:$I$24,0)))*$E444</f>
        <v>105391.11664845448</v>
      </c>
    </row>
    <row r="445" spans="1:13" x14ac:dyDescent="0.2">
      <c r="A445" s="37">
        <v>2013</v>
      </c>
      <c r="B445" s="68" t="s">
        <v>244</v>
      </c>
      <c r="C445" s="68" t="s">
        <v>193</v>
      </c>
      <c r="D445" s="68">
        <v>269463</v>
      </c>
      <c r="E445" s="81">
        <v>146836.5063520871</v>
      </c>
      <c r="F445" s="9">
        <f>(INDEX('Resin Fractions'!$A$24:$I$41,MATCH('Disposed Waste by Resin'!$A445,'Resin Fractions'!$A$24:$A$41,0),MATCH('Disposed Waste by Resin'!F$1,'Resin Fractions'!$A$24:$I$24,0)))*$E445</f>
        <v>1348.8119667508361</v>
      </c>
      <c r="G445" s="9">
        <f>(INDEX('Resin Fractions'!$A$24:$I$41,MATCH('Disposed Waste by Resin'!$A445,'Resin Fractions'!$A$24:$A$41,0),MATCH('Disposed Waste by Resin'!G$1,'Resin Fractions'!$A$24:$I$24,0)))*$E445</f>
        <v>2439.4726322427964</v>
      </c>
      <c r="H445" s="9">
        <f>(INDEX('Resin Fractions'!$A$24:$I$41,MATCH('Disposed Waste by Resin'!$A445,'Resin Fractions'!$A$24:$A$41,0),MATCH('Disposed Waste by Resin'!H$1,'Resin Fractions'!$A$24:$I$24,0)))*$E445</f>
        <v>3298.0688227242435</v>
      </c>
      <c r="I445" s="9">
        <f>(INDEX('Resin Fractions'!$A$24:$I$41,MATCH('Disposed Waste by Resin'!$A445,'Resin Fractions'!$A$24:$A$41,0),MATCH('Disposed Waste by Resin'!I$1,'Resin Fractions'!$A$24:$I$24,0)))*$E445</f>
        <v>5186.2166240027627</v>
      </c>
      <c r="J445" s="9">
        <f>(INDEX('Resin Fractions'!$A$24:$I$41,MATCH('Disposed Waste by Resin'!$A445,'Resin Fractions'!$A$24:$A$41,0),MATCH('Disposed Waste by Resin'!J$1,'Resin Fractions'!$A$24:$I$24,0)))*$E445</f>
        <v>288.33901621514974</v>
      </c>
      <c r="K445" s="9">
        <f>(INDEX('Resin Fractions'!$A$24:$I$41,MATCH('Disposed Waste by Resin'!$A445,'Resin Fractions'!$A$24:$A$41,0),MATCH('Disposed Waste by Resin'!K$1,'Resin Fractions'!$A$24:$I$24,0)))*$E445</f>
        <v>854.86969041279781</v>
      </c>
      <c r="L445" s="9">
        <f>(INDEX('Resin Fractions'!$A$24:$I$41,MATCH('Disposed Waste by Resin'!$A445,'Resin Fractions'!$A$24:$A$41,0),MATCH('Disposed Waste by Resin'!L$1,'Resin Fractions'!$A$24:$I$24,0)))*$E445</f>
        <v>1633.5527554671842</v>
      </c>
      <c r="M445" s="9">
        <f>(INDEX('Resin Fractions'!$A$24:$I$41,MATCH('Disposed Waste by Resin'!$A445,'Resin Fractions'!$A$24:$A$41,0),MATCH('Disposed Waste by Resin'!M$1,'Resin Fractions'!$A$24:$I$24,0)))*$E445</f>
        <v>15049.331507815772</v>
      </c>
    </row>
    <row r="446" spans="1:13" x14ac:dyDescent="0.2">
      <c r="A446" s="37">
        <v>2013</v>
      </c>
      <c r="B446" s="68" t="s">
        <v>245</v>
      </c>
      <c r="C446" s="68" t="s">
        <v>192</v>
      </c>
      <c r="D446" s="68">
        <v>178866</v>
      </c>
      <c r="E446" s="81">
        <v>148110.00907441019</v>
      </c>
      <c r="F446" s="9">
        <f>(INDEX('Resin Fractions'!$A$24:$I$41,MATCH('Disposed Waste by Resin'!$A446,'Resin Fractions'!$A$24:$A$41,0),MATCH('Disposed Waste by Resin'!F$1,'Resin Fractions'!$A$24:$I$24,0)))*$E446</f>
        <v>1360.5101183497334</v>
      </c>
      <c r="G446" s="9">
        <f>(INDEX('Resin Fractions'!$A$24:$I$41,MATCH('Disposed Waste by Resin'!$A446,'Resin Fractions'!$A$24:$A$41,0),MATCH('Disposed Waste by Resin'!G$1,'Resin Fractions'!$A$24:$I$24,0)))*$E446</f>
        <v>2460.630007308263</v>
      </c>
      <c r="H446" s="9">
        <f>(INDEX('Resin Fractions'!$A$24:$I$41,MATCH('Disposed Waste by Resin'!$A446,'Resin Fractions'!$A$24:$A$41,0),MATCH('Disposed Waste by Resin'!H$1,'Resin Fractions'!$A$24:$I$24,0)))*$E446</f>
        <v>3326.6727423386014</v>
      </c>
      <c r="I446" s="9">
        <f>(INDEX('Resin Fractions'!$A$24:$I$41,MATCH('Disposed Waste by Resin'!$A446,'Resin Fractions'!$A$24:$A$41,0),MATCH('Disposed Waste by Resin'!I$1,'Resin Fractions'!$A$24:$I$24,0)))*$E446</f>
        <v>5231.1963170866338</v>
      </c>
      <c r="J446" s="9">
        <f>(INDEX('Resin Fractions'!$A$24:$I$41,MATCH('Disposed Waste by Resin'!$A446,'Resin Fractions'!$A$24:$A$41,0),MATCH('Disposed Waste by Resin'!J$1,'Resin Fractions'!$A$24:$I$24,0)))*$E446</f>
        <v>290.83976028230614</v>
      </c>
      <c r="K446" s="9">
        <f>(INDEX('Resin Fractions'!$A$24:$I$41,MATCH('Disposed Waste by Resin'!$A446,'Resin Fractions'!$A$24:$A$41,0),MATCH('Disposed Waste by Resin'!K$1,'Resin Fractions'!$A$24:$I$24,0)))*$E446</f>
        <v>862.28391528792349</v>
      </c>
      <c r="L446" s="9">
        <f>(INDEX('Resin Fractions'!$A$24:$I$41,MATCH('Disposed Waste by Resin'!$A446,'Resin Fractions'!$A$24:$A$41,0),MATCH('Disposed Waste by Resin'!L$1,'Resin Fractions'!$A$24:$I$24,0)))*$E446</f>
        <v>1647.720443958475</v>
      </c>
      <c r="M446" s="9">
        <f>(INDEX('Resin Fractions'!$A$24:$I$41,MATCH('Disposed Waste by Resin'!$A446,'Resin Fractions'!$A$24:$A$41,0),MATCH('Disposed Waste by Resin'!M$1,'Resin Fractions'!$A$24:$I$24,0)))*$E446</f>
        <v>15179.853304611937</v>
      </c>
    </row>
    <row r="447" spans="1:13" x14ac:dyDescent="0.2">
      <c r="A447" s="37">
        <v>2013</v>
      </c>
      <c r="B447" s="68" t="s">
        <v>246</v>
      </c>
      <c r="C447" s="68" t="s">
        <v>191</v>
      </c>
      <c r="D447" s="68">
        <v>3215</v>
      </c>
      <c r="E447" s="81">
        <v>2233.2123411978218</v>
      </c>
      <c r="F447" s="9">
        <f>(INDEX('Resin Fractions'!$A$24:$I$41,MATCH('Disposed Waste by Resin'!$A447,'Resin Fractions'!$A$24:$A$41,0),MATCH('Disposed Waste by Resin'!F$1,'Resin Fractions'!$A$24:$I$24,0)))*$E447</f>
        <v>20.513859972128511</v>
      </c>
      <c r="G447" s="9">
        <f>(INDEX('Resin Fractions'!$A$24:$I$41,MATCH('Disposed Waste by Resin'!$A447,'Resin Fractions'!$A$24:$A$41,0),MATCH('Disposed Waste by Resin'!G$1,'Resin Fractions'!$A$24:$I$24,0)))*$E447</f>
        <v>37.10153914501327</v>
      </c>
      <c r="H447" s="9">
        <f>(INDEX('Resin Fractions'!$A$24:$I$41,MATCH('Disposed Waste by Resin'!$A447,'Resin Fractions'!$A$24:$A$41,0),MATCH('Disposed Waste by Resin'!H$1,'Resin Fractions'!$A$24:$I$24,0)))*$E447</f>
        <v>50.159787780342157</v>
      </c>
      <c r="I447" s="9">
        <f>(INDEX('Resin Fractions'!$A$24:$I$41,MATCH('Disposed Waste by Resin'!$A447,'Resin Fractions'!$A$24:$A$41,0),MATCH('Disposed Waste by Resin'!I$1,'Resin Fractions'!$A$24:$I$24,0)))*$E447</f>
        <v>78.87631799871987</v>
      </c>
      <c r="J447" s="9">
        <f>(INDEX('Resin Fractions'!$A$24:$I$41,MATCH('Disposed Waste by Resin'!$A447,'Resin Fractions'!$A$24:$A$41,0),MATCH('Disposed Waste by Resin'!J$1,'Resin Fractions'!$A$24:$I$24,0)))*$E447</f>
        <v>4.3853008046684483</v>
      </c>
      <c r="K447" s="9">
        <f>(INDEX('Resin Fractions'!$A$24:$I$41,MATCH('Disposed Waste by Resin'!$A447,'Resin Fractions'!$A$24:$A$41,0),MATCH('Disposed Waste by Resin'!K$1,'Resin Fractions'!$A$24:$I$24,0)))*$E447</f>
        <v>13.001572906999947</v>
      </c>
      <c r="L447" s="9">
        <f>(INDEX('Resin Fractions'!$A$24:$I$41,MATCH('Disposed Waste by Resin'!$A447,'Resin Fractions'!$A$24:$A$41,0),MATCH('Disposed Waste by Resin'!L$1,'Resin Fractions'!$A$24:$I$24,0)))*$E447</f>
        <v>24.844435924943745</v>
      </c>
      <c r="M447" s="9">
        <f>(INDEX('Resin Fractions'!$A$24:$I$41,MATCH('Disposed Waste by Resin'!$A447,'Resin Fractions'!$A$24:$A$41,0),MATCH('Disposed Waste by Resin'!M$1,'Resin Fractions'!$A$24:$I$24,0)))*$E447</f>
        <v>228.88281453281596</v>
      </c>
    </row>
    <row r="448" spans="1:13" x14ac:dyDescent="0.2">
      <c r="A448" s="37">
        <v>2013</v>
      </c>
      <c r="B448" s="68" t="s">
        <v>247</v>
      </c>
      <c r="C448" s="68" t="s">
        <v>191</v>
      </c>
      <c r="D448" s="68">
        <v>44825</v>
      </c>
      <c r="E448" s="81">
        <v>24300.01814882032</v>
      </c>
      <c r="F448" s="9">
        <f>(INDEX('Resin Fractions'!$A$24:$I$41,MATCH('Disposed Waste by Resin'!$A448,'Resin Fractions'!$A$24:$A$41,0),MATCH('Disposed Waste by Resin'!F$1,'Resin Fractions'!$A$24:$I$24,0)))*$E448</f>
        <v>223.21530309908164</v>
      </c>
      <c r="G448" s="9">
        <f>(INDEX('Resin Fractions'!$A$24:$I$41,MATCH('Disposed Waste by Resin'!$A448,'Resin Fractions'!$A$24:$A$41,0),MATCH('Disposed Waste by Resin'!G$1,'Resin Fractions'!$A$24:$I$24,0)))*$E448</f>
        <v>403.70906874418324</v>
      </c>
      <c r="H448" s="9">
        <f>(INDEX('Resin Fractions'!$A$24:$I$41,MATCH('Disposed Waste by Resin'!$A448,'Resin Fractions'!$A$24:$A$41,0),MATCH('Disposed Waste by Resin'!H$1,'Resin Fractions'!$A$24:$I$24,0)))*$E448</f>
        <v>545.79841375474439</v>
      </c>
      <c r="I448" s="9">
        <f>(INDEX('Resin Fractions'!$A$24:$I$41,MATCH('Disposed Waste by Resin'!$A448,'Resin Fractions'!$A$24:$A$41,0),MATCH('Disposed Waste by Resin'!I$1,'Resin Fractions'!$A$24:$I$24,0)))*$E448</f>
        <v>858.26856834086936</v>
      </c>
      <c r="J448" s="9">
        <f>(INDEX('Resin Fractions'!$A$24:$I$41,MATCH('Disposed Waste by Resin'!$A448,'Resin Fractions'!$A$24:$A$41,0),MATCH('Disposed Waste by Resin'!J$1,'Resin Fractions'!$A$24:$I$24,0)))*$E448</f>
        <v>47.717311594437454</v>
      </c>
      <c r="K448" s="9">
        <f>(INDEX('Resin Fractions'!$A$24:$I$41,MATCH('Disposed Waste by Resin'!$A448,'Resin Fractions'!$A$24:$A$41,0),MATCH('Disposed Waste by Resin'!K$1,'Resin Fractions'!$A$24:$I$24,0)))*$E448</f>
        <v>141.4726453794583</v>
      </c>
      <c r="L448" s="9">
        <f>(INDEX('Resin Fractions'!$A$24:$I$41,MATCH('Disposed Waste by Resin'!$A448,'Resin Fractions'!$A$24:$A$41,0),MATCH('Disposed Waste by Resin'!L$1,'Resin Fractions'!$A$24:$I$24,0)))*$E448</f>
        <v>270.33714292906012</v>
      </c>
      <c r="M448" s="9">
        <f>(INDEX('Resin Fractions'!$A$24:$I$41,MATCH('Disposed Waste by Resin'!$A448,'Resin Fractions'!$A$24:$A$41,0),MATCH('Disposed Waste by Resin'!M$1,'Resin Fractions'!$A$24:$I$24,0)))*$E448</f>
        <v>2490.5184538418348</v>
      </c>
    </row>
    <row r="449" spans="1:13" x14ac:dyDescent="0.2">
      <c r="A449" s="37">
        <v>2013</v>
      </c>
      <c r="B449" s="68" t="s">
        <v>248</v>
      </c>
      <c r="C449" s="68" t="s">
        <v>190</v>
      </c>
      <c r="D449" s="68">
        <v>419493</v>
      </c>
      <c r="E449" s="81">
        <v>293354.31034482759</v>
      </c>
      <c r="F449" s="9">
        <f>(INDEX('Resin Fractions'!$A$24:$I$41,MATCH('Disposed Waste by Resin'!$A449,'Resin Fractions'!$A$24:$A$41,0),MATCH('Disposed Waste by Resin'!F$1,'Resin Fractions'!$A$24:$I$24,0)))*$E449</f>
        <v>2694.6963947935005</v>
      </c>
      <c r="G449" s="9">
        <f>(INDEX('Resin Fractions'!$A$24:$I$41,MATCH('Disposed Waste by Resin'!$A449,'Resin Fractions'!$A$24:$A$41,0),MATCH('Disposed Waste by Resin'!G$1,'Resin Fractions'!$A$24:$I$24,0)))*$E449</f>
        <v>4873.6504934319082</v>
      </c>
      <c r="H449" s="9">
        <f>(INDEX('Resin Fractions'!$A$24:$I$41,MATCH('Disposed Waste by Resin'!$A449,'Resin Fractions'!$A$24:$A$41,0),MATCH('Disposed Waste by Resin'!H$1,'Resin Fractions'!$A$24:$I$24,0)))*$E449</f>
        <v>6588.9793280708627</v>
      </c>
      <c r="I449" s="9">
        <f>(INDEX('Resin Fractions'!$A$24:$I$41,MATCH('Disposed Waste by Resin'!$A449,'Resin Fractions'!$A$24:$A$41,0),MATCH('Disposed Waste by Resin'!I$1,'Resin Fractions'!$A$24:$I$24,0)))*$E449</f>
        <v>10361.176786549073</v>
      </c>
      <c r="J449" s="9">
        <f>(INDEX('Resin Fractions'!$A$24:$I$41,MATCH('Disposed Waste by Resin'!$A449,'Resin Fractions'!$A$24:$A$41,0),MATCH('Disposed Waste by Resin'!J$1,'Resin Fractions'!$A$24:$I$24,0)))*$E449</f>
        <v>576.05220492294166</v>
      </c>
      <c r="K449" s="9">
        <f>(INDEX('Resin Fractions'!$A$24:$I$41,MATCH('Disposed Waste by Resin'!$A449,'Resin Fractions'!$A$24:$A$41,0),MATCH('Disposed Waste by Resin'!K$1,'Resin Fractions'!$A$24:$I$24,0)))*$E449</f>
        <v>1707.8839227107369</v>
      </c>
      <c r="L449" s="9">
        <f>(INDEX('Resin Fractions'!$A$24:$I$41,MATCH('Disposed Waste by Resin'!$A449,'Resin Fractions'!$A$24:$A$41,0),MATCH('Disposed Waste by Resin'!L$1,'Resin Fractions'!$A$24:$I$24,0)))*$E449</f>
        <v>3263.5599545177902</v>
      </c>
      <c r="M449" s="9">
        <f>(INDEX('Resin Fractions'!$A$24:$I$41,MATCH('Disposed Waste by Resin'!$A449,'Resin Fractions'!$A$24:$A$41,0),MATCH('Disposed Waste by Resin'!M$1,'Resin Fractions'!$A$24:$I$24,0)))*$E449</f>
        <v>30065.999084996816</v>
      </c>
    </row>
    <row r="450" spans="1:13" x14ac:dyDescent="0.2">
      <c r="A450" s="37">
        <v>2013</v>
      </c>
      <c r="B450" s="68" t="s">
        <v>249</v>
      </c>
      <c r="C450" s="68" t="s">
        <v>190</v>
      </c>
      <c r="D450" s="68">
        <v>493122</v>
      </c>
      <c r="E450" s="81">
        <v>292256.54264972778</v>
      </c>
      <c r="F450" s="9">
        <f>(INDEX('Resin Fractions'!$A$24:$I$41,MATCH('Disposed Waste by Resin'!$A450,'Resin Fractions'!$A$24:$A$41,0),MATCH('Disposed Waste by Resin'!F$1,'Resin Fractions'!$A$24:$I$24,0)))*$E450</f>
        <v>2684.6125114279243</v>
      </c>
      <c r="G450" s="9">
        <f>(INDEX('Resin Fractions'!$A$24:$I$41,MATCH('Disposed Waste by Resin'!$A450,'Resin Fractions'!$A$24:$A$41,0),MATCH('Disposed Waste by Resin'!G$1,'Resin Fractions'!$A$24:$I$24,0)))*$E450</f>
        <v>4855.4126974281344</v>
      </c>
      <c r="H450" s="9">
        <f>(INDEX('Resin Fractions'!$A$24:$I$41,MATCH('Disposed Waste by Resin'!$A450,'Resin Fractions'!$A$24:$A$41,0),MATCH('Disposed Waste by Resin'!H$1,'Resin Fractions'!$A$24:$I$24,0)))*$E450</f>
        <v>6564.3225618500619</v>
      </c>
      <c r="I450" s="9">
        <f>(INDEX('Resin Fractions'!$A$24:$I$41,MATCH('Disposed Waste by Resin'!$A450,'Resin Fractions'!$A$24:$A$41,0),MATCH('Disposed Waste by Resin'!I$1,'Resin Fractions'!$A$24:$I$24,0)))*$E450</f>
        <v>10322.403996246037</v>
      </c>
      <c r="J450" s="9">
        <f>(INDEX('Resin Fractions'!$A$24:$I$41,MATCH('Disposed Waste by Resin'!$A450,'Resin Fractions'!$A$24:$A$41,0),MATCH('Disposed Waste by Resin'!J$1,'Resin Fractions'!$A$24:$I$24,0)))*$E450</f>
        <v>573.89654714340509</v>
      </c>
      <c r="K450" s="9">
        <f>(INDEX('Resin Fractions'!$A$24:$I$41,MATCH('Disposed Waste by Resin'!$A450,'Resin Fractions'!$A$24:$A$41,0),MATCH('Disposed Waste by Resin'!K$1,'Resin Fractions'!$A$24:$I$24,0)))*$E450</f>
        <v>1701.492812264368</v>
      </c>
      <c r="L450" s="9">
        <f>(INDEX('Resin Fractions'!$A$24:$I$41,MATCH('Disposed Waste by Resin'!$A450,'Resin Fractions'!$A$24:$A$41,0),MATCH('Disposed Waste by Resin'!L$1,'Resin Fractions'!$A$24:$I$24,0)))*$E450</f>
        <v>3251.3473141619015</v>
      </c>
      <c r="M450" s="9">
        <f>(INDEX('Resin Fractions'!$A$24:$I$41,MATCH('Disposed Waste by Resin'!$A450,'Resin Fractions'!$A$24:$A$41,0),MATCH('Disposed Waste by Resin'!M$1,'Resin Fractions'!$A$24:$I$24,0)))*$E450</f>
        <v>29953.488440521836</v>
      </c>
    </row>
    <row r="451" spans="1:13" x14ac:dyDescent="0.2">
      <c r="A451" s="37">
        <v>2013</v>
      </c>
      <c r="B451" s="68" t="s">
        <v>250</v>
      </c>
      <c r="C451" s="68" t="s">
        <v>192</v>
      </c>
      <c r="D451" s="68">
        <v>525886</v>
      </c>
      <c r="E451" s="81">
        <v>205500.58076225041</v>
      </c>
      <c r="F451" s="9">
        <f>(INDEX('Resin Fractions'!$A$24:$I$41,MATCH('Disposed Waste by Resin'!$A451,'Resin Fractions'!$A$24:$A$41,0),MATCH('Disposed Waste by Resin'!F$1,'Resin Fractions'!$A$24:$I$24,0)))*$E451</f>
        <v>1887.6888955784545</v>
      </c>
      <c r="G451" s="9">
        <f>(INDEX('Resin Fractions'!$A$24:$I$41,MATCH('Disposed Waste by Resin'!$A451,'Resin Fractions'!$A$24:$A$41,0),MATCH('Disposed Waste by Resin'!G$1,'Resin Fractions'!$A$24:$I$24,0)))*$E451</f>
        <v>3414.0899639593263</v>
      </c>
      <c r="H451" s="9">
        <f>(INDEX('Resin Fractions'!$A$24:$I$41,MATCH('Disposed Waste by Resin'!$A451,'Resin Fractions'!$A$24:$A$41,0),MATCH('Disposed Waste by Resin'!H$1,'Resin Fractions'!$A$24:$I$24,0)))*$E451</f>
        <v>4615.7122319334594</v>
      </c>
      <c r="I451" s="9">
        <f>(INDEX('Resin Fractions'!$A$24:$I$41,MATCH('Disposed Waste by Resin'!$A451,'Resin Fractions'!$A$24:$A$41,0),MATCH('Disposed Waste by Resin'!I$1,'Resin Fractions'!$A$24:$I$24,0)))*$E451</f>
        <v>7258.2122434586017</v>
      </c>
      <c r="J451" s="9">
        <f>(INDEX('Resin Fractions'!$A$24:$I$41,MATCH('Disposed Waste by Resin'!$A451,'Resin Fractions'!$A$24:$A$41,0),MATCH('Disposed Waste by Resin'!J$1,'Resin Fractions'!$A$24:$I$24,0)))*$E451</f>
        <v>403.53612845125406</v>
      </c>
      <c r="K451" s="9">
        <f>(INDEX('Resin Fractions'!$A$24:$I$41,MATCH('Disposed Waste by Resin'!$A451,'Resin Fractions'!$A$24:$A$41,0),MATCH('Disposed Waste by Resin'!K$1,'Resin Fractions'!$A$24:$I$24,0)))*$E451</f>
        <v>1196.4069577808921</v>
      </c>
      <c r="L451" s="9">
        <f>(INDEX('Resin Fractions'!$A$24:$I$41,MATCH('Disposed Waste by Resin'!$A451,'Resin Fractions'!$A$24:$A$41,0),MATCH('Disposed Waste by Resin'!L$1,'Resin Fractions'!$A$24:$I$24,0)))*$E451</f>
        <v>2286.1892338227049</v>
      </c>
      <c r="M451" s="9">
        <f>(INDEX('Resin Fractions'!$A$24:$I$41,MATCH('Disposed Waste by Resin'!$A451,'Resin Fractions'!$A$24:$A$41,0),MATCH('Disposed Waste by Resin'!M$1,'Resin Fractions'!$A$24:$I$24,0)))*$E451</f>
        <v>21061.835654984694</v>
      </c>
    </row>
    <row r="452" spans="1:13" x14ac:dyDescent="0.2">
      <c r="A452" s="37">
        <v>2013</v>
      </c>
      <c r="B452" s="68" t="s">
        <v>251</v>
      </c>
      <c r="C452" s="68" t="s">
        <v>192</v>
      </c>
      <c r="D452" s="68">
        <v>63102</v>
      </c>
      <c r="E452" s="81">
        <v>41129.201451905617</v>
      </c>
      <c r="F452" s="9">
        <f>(INDEX('Resin Fractions'!$A$24:$I$41,MATCH('Disposed Waste by Resin'!$A452,'Resin Fractions'!$A$24:$A$41,0),MATCH('Disposed Waste by Resin'!F$1,'Resin Fractions'!$A$24:$I$24,0)))*$E452</f>
        <v>377.80495109449083</v>
      </c>
      <c r="G452" s="9">
        <f>(INDEX('Resin Fractions'!$A$24:$I$41,MATCH('Disposed Waste by Resin'!$A452,'Resin Fractions'!$A$24:$A$41,0),MATCH('Disposed Waste by Resin'!G$1,'Resin Fractions'!$A$24:$I$24,0)))*$E452</f>
        <v>683.30120227283885</v>
      </c>
      <c r="H452" s="9">
        <f>(INDEX('Resin Fractions'!$A$24:$I$41,MATCH('Disposed Waste by Resin'!$A452,'Resin Fractions'!$A$24:$A$41,0),MATCH('Disposed Waste by Resin'!H$1,'Resin Fractions'!$A$24:$I$24,0)))*$E452</f>
        <v>923.79572615830318</v>
      </c>
      <c r="I452" s="9">
        <f>(INDEX('Resin Fractions'!$A$24:$I$41,MATCH('Disposed Waste by Resin'!$A452,'Resin Fractions'!$A$24:$A$41,0),MATCH('Disposed Waste by Resin'!I$1,'Resin Fractions'!$A$24:$I$24,0)))*$E452</f>
        <v>1452.6697318061026</v>
      </c>
      <c r="J452" s="9">
        <f>(INDEX('Resin Fractions'!$A$24:$I$41,MATCH('Disposed Waste by Resin'!$A452,'Resin Fractions'!$A$24:$A$41,0),MATCH('Disposed Waste by Resin'!J$1,'Resin Fractions'!$A$24:$I$24,0)))*$E452</f>
        <v>80.76433973388805</v>
      </c>
      <c r="K452" s="9">
        <f>(INDEX('Resin Fractions'!$A$24:$I$41,MATCH('Disposed Waste by Resin'!$A452,'Resin Fractions'!$A$24:$A$41,0),MATCH('Disposed Waste by Resin'!K$1,'Resin Fractions'!$A$24:$I$24,0)))*$E452</f>
        <v>239.45072370360433</v>
      </c>
      <c r="L452" s="9">
        <f>(INDEX('Resin Fractions'!$A$24:$I$41,MATCH('Disposed Waste by Resin'!$A452,'Resin Fractions'!$A$24:$A$41,0),MATCH('Disposed Waste by Resin'!L$1,'Resin Fractions'!$A$24:$I$24,0)))*$E452</f>
        <v>457.56142005193078</v>
      </c>
      <c r="M452" s="9">
        <f>(INDEX('Resin Fractions'!$A$24:$I$41,MATCH('Disposed Waste by Resin'!$A452,'Resin Fractions'!$A$24:$A$41,0),MATCH('Disposed Waste by Resin'!M$1,'Resin Fractions'!$A$24:$I$24,0)))*$E452</f>
        <v>4215.3480948211591</v>
      </c>
    </row>
    <row r="453" spans="1:13" x14ac:dyDescent="0.2">
      <c r="A453" s="37">
        <v>2013</v>
      </c>
      <c r="B453" s="68" t="s">
        <v>252</v>
      </c>
      <c r="C453" s="68" t="s">
        <v>191</v>
      </c>
      <c r="D453" s="68">
        <v>13731</v>
      </c>
      <c r="E453" s="81">
        <v>7526.4791288566239</v>
      </c>
      <c r="F453" s="9">
        <f>(INDEX('Resin Fractions'!$A$24:$I$41,MATCH('Disposed Waste by Resin'!$A453,'Resin Fractions'!$A$24:$A$41,0),MATCH('Disposed Waste by Resin'!F$1,'Resin Fractions'!$A$24:$I$24,0)))*$E453</f>
        <v>69.136792809276258</v>
      </c>
      <c r="G453" s="9">
        <f>(INDEX('Resin Fractions'!$A$24:$I$41,MATCH('Disposed Waste by Resin'!$A453,'Resin Fractions'!$A$24:$A$41,0),MATCH('Disposed Waste by Resin'!G$1,'Resin Fractions'!$A$24:$I$24,0)))*$E453</f>
        <v>125.0413831555409</v>
      </c>
      <c r="H453" s="9">
        <f>(INDEX('Resin Fractions'!$A$24:$I$41,MATCH('Disposed Waste by Resin'!$A453,'Resin Fractions'!$A$24:$A$41,0),MATCH('Disposed Waste by Resin'!H$1,'Resin Fractions'!$A$24:$I$24,0)))*$E453</f>
        <v>169.05091776186848</v>
      </c>
      <c r="I453" s="9">
        <f>(INDEX('Resin Fractions'!$A$24:$I$41,MATCH('Disposed Waste by Resin'!$A453,'Resin Fractions'!$A$24:$A$41,0),MATCH('Disposed Waste by Resin'!I$1,'Resin Fractions'!$A$24:$I$24,0)))*$E453</f>
        <v>265.8327424699807</v>
      </c>
      <c r="J453" s="9">
        <f>(INDEX('Resin Fractions'!$A$24:$I$41,MATCH('Disposed Waste by Resin'!$A453,'Resin Fractions'!$A$24:$A$41,0),MATCH('Disposed Waste by Resin'!J$1,'Resin Fractions'!$A$24:$I$24,0)))*$E453</f>
        <v>14.779550681863043</v>
      </c>
      <c r="K453" s="9">
        <f>(INDEX('Resin Fractions'!$A$24:$I$41,MATCH('Disposed Waste by Resin'!$A453,'Resin Fractions'!$A$24:$A$41,0),MATCH('Disposed Waste by Resin'!K$1,'Resin Fractions'!$A$24:$I$24,0)))*$E453</f>
        <v>43.818523353832113</v>
      </c>
      <c r="L453" s="9">
        <f>(INDEX('Resin Fractions'!$A$24:$I$41,MATCH('Disposed Waste by Resin'!$A453,'Resin Fractions'!$A$24:$A$41,0),MATCH('Disposed Waste by Resin'!L$1,'Resin Fractions'!$A$24:$I$24,0)))*$E453</f>
        <v>83.731907175924391</v>
      </c>
      <c r="M453" s="9">
        <f>(INDEX('Resin Fractions'!$A$24:$I$41,MATCH('Disposed Waste by Resin'!$A453,'Resin Fractions'!$A$24:$A$41,0),MATCH('Disposed Waste by Resin'!M$1,'Resin Fractions'!$A$24:$I$24,0)))*$E453</f>
        <v>771.39181740828587</v>
      </c>
    </row>
    <row r="454" spans="1:13" x14ac:dyDescent="0.2">
      <c r="A454" s="37">
        <v>2013</v>
      </c>
      <c r="B454" s="68" t="s">
        <v>253</v>
      </c>
      <c r="C454" s="68" t="s">
        <v>192</v>
      </c>
      <c r="D454" s="68">
        <v>455525</v>
      </c>
      <c r="E454" s="81">
        <v>285408.8475499092</v>
      </c>
      <c r="F454" s="9">
        <f>(INDEX('Resin Fractions'!$A$24:$I$41,MATCH('Disposed Waste by Resin'!$A454,'Resin Fractions'!$A$24:$A$41,0),MATCH('Disposed Waste by Resin'!F$1,'Resin Fractions'!$A$24:$I$24,0)))*$E454</f>
        <v>2621.7108984383763</v>
      </c>
      <c r="G454" s="9">
        <f>(INDEX('Resin Fractions'!$A$24:$I$41,MATCH('Disposed Waste by Resin'!$A454,'Resin Fractions'!$A$24:$A$41,0),MATCH('Disposed Waste by Resin'!G$1,'Resin Fractions'!$A$24:$I$24,0)))*$E454</f>
        <v>4741.6483127737101</v>
      </c>
      <c r="H454" s="9">
        <f>(INDEX('Resin Fractions'!$A$24:$I$41,MATCH('Disposed Waste by Resin'!$A454,'Resin Fractions'!$A$24:$A$41,0),MATCH('Disposed Waste by Resin'!H$1,'Resin Fractions'!$A$24:$I$24,0)))*$E454</f>
        <v>6410.5176922212486</v>
      </c>
      <c r="I454" s="9">
        <f>(INDEX('Resin Fractions'!$A$24:$I$41,MATCH('Disposed Waste by Resin'!$A454,'Resin Fractions'!$A$24:$A$41,0),MATCH('Disposed Waste by Resin'!I$1,'Resin Fractions'!$A$24:$I$24,0)))*$E454</f>
        <v>10080.545680183775</v>
      </c>
      <c r="J454" s="9">
        <f>(INDEX('Resin Fractions'!$A$24:$I$41,MATCH('Disposed Waste by Resin'!$A454,'Resin Fractions'!$A$24:$A$41,0),MATCH('Disposed Waste by Resin'!J$1,'Resin Fractions'!$A$24:$I$24,0)))*$E454</f>
        <v>560.44990694829858</v>
      </c>
      <c r="K454" s="9">
        <f>(INDEX('Resin Fractions'!$A$24:$I$41,MATCH('Disposed Waste by Resin'!$A454,'Resin Fractions'!$A$24:$A$41,0),MATCH('Disposed Waste by Resin'!K$1,'Resin Fractions'!$A$24:$I$24,0)))*$E454</f>
        <v>1661.6261119767257</v>
      </c>
      <c r="L454" s="9">
        <f>(INDEX('Resin Fractions'!$A$24:$I$41,MATCH('Disposed Waste by Resin'!$A454,'Resin Fractions'!$A$24:$A$41,0),MATCH('Disposed Waste by Resin'!L$1,'Resin Fractions'!$A$24:$I$24,0)))*$E454</f>
        <v>3175.1668636948657</v>
      </c>
      <c r="M454" s="9">
        <f>(INDEX('Resin Fractions'!$A$24:$I$41,MATCH('Disposed Waste by Resin'!$A454,'Resin Fractions'!$A$24:$A$41,0),MATCH('Disposed Waste by Resin'!M$1,'Resin Fractions'!$A$24:$I$24,0)))*$E454</f>
        <v>29251.665466237002</v>
      </c>
    </row>
    <row r="455" spans="1:13" x14ac:dyDescent="0.2">
      <c r="A455" s="37">
        <v>2013</v>
      </c>
      <c r="B455" s="68" t="s">
        <v>254</v>
      </c>
      <c r="C455" s="68" t="s">
        <v>191</v>
      </c>
      <c r="D455" s="68">
        <v>54938</v>
      </c>
      <c r="E455" s="81">
        <v>33726.987295825769</v>
      </c>
      <c r="F455" s="9">
        <f>(INDEX('Resin Fractions'!$A$24:$I$41,MATCH('Disposed Waste by Resin'!$A455,'Resin Fractions'!$A$24:$A$41,0),MATCH('Disposed Waste by Resin'!F$1,'Resin Fractions'!$A$24:$I$24,0)))*$E455</f>
        <v>309.80963247643092</v>
      </c>
      <c r="G455" s="9">
        <f>(INDEX('Resin Fractions'!$A$24:$I$41,MATCH('Disposed Waste by Resin'!$A455,'Resin Fractions'!$A$24:$A$41,0),MATCH('Disposed Waste by Resin'!G$1,'Resin Fractions'!$A$24:$I$24,0)))*$E455</f>
        <v>560.32429891027573</v>
      </c>
      <c r="H455" s="9">
        <f>(INDEX('Resin Fractions'!$A$24:$I$41,MATCH('Disposed Waste by Resin'!$A455,'Resin Fractions'!$A$24:$A$41,0),MATCH('Disposed Waste by Resin'!H$1,'Resin Fractions'!$A$24:$I$24,0)))*$E455</f>
        <v>757.5359019919814</v>
      </c>
      <c r="I455" s="9">
        <f>(INDEX('Resin Fractions'!$A$24:$I$41,MATCH('Disposed Waste by Resin'!$A455,'Resin Fractions'!$A$24:$A$41,0),MATCH('Disposed Waste by Resin'!I$1,'Resin Fractions'!$A$24:$I$24,0)))*$E455</f>
        <v>1191.2259868927028</v>
      </c>
      <c r="J455" s="9">
        <f>(INDEX('Resin Fractions'!$A$24:$I$41,MATCH('Disposed Waste by Resin'!$A455,'Resin Fractions'!$A$24:$A$41,0),MATCH('Disposed Waste by Resin'!J$1,'Resin Fractions'!$A$24:$I$24,0)))*$E455</f>
        <v>66.228804936702502</v>
      </c>
      <c r="K455" s="9">
        <f>(INDEX('Resin Fractions'!$A$24:$I$41,MATCH('Disposed Waste by Resin'!$A455,'Resin Fractions'!$A$24:$A$41,0),MATCH('Disposed Waste by Resin'!K$1,'Resin Fractions'!$A$24:$I$24,0)))*$E455</f>
        <v>196.35566048544251</v>
      </c>
      <c r="L455" s="9">
        <f>(INDEX('Resin Fractions'!$A$24:$I$41,MATCH('Disposed Waste by Resin'!$A455,'Resin Fractions'!$A$24:$A$41,0),MATCH('Disposed Waste by Resin'!L$1,'Resin Fractions'!$A$24:$I$24,0)))*$E455</f>
        <v>375.21195783966425</v>
      </c>
      <c r="M455" s="9">
        <f>(INDEX('Resin Fractions'!$A$24:$I$41,MATCH('Disposed Waste by Resin'!$A455,'Resin Fractions'!$A$24:$A$41,0),MATCH('Disposed Waste by Resin'!M$1,'Resin Fractions'!$A$24:$I$24,0)))*$E455</f>
        <v>3456.6922435332003</v>
      </c>
    </row>
    <row r="456" spans="1:13" x14ac:dyDescent="0.2">
      <c r="A456" s="37">
        <v>2013</v>
      </c>
      <c r="B456" s="68" t="s">
        <v>255</v>
      </c>
      <c r="C456" s="68" t="s">
        <v>194</v>
      </c>
      <c r="D456" s="68">
        <v>840637</v>
      </c>
      <c r="E456" s="81">
        <v>720012.59528130665</v>
      </c>
      <c r="F456" s="9">
        <f>(INDEX('Resin Fractions'!$A$24:$I$41,MATCH('Disposed Waste by Resin'!$A456,'Resin Fractions'!$A$24:$A$41,0),MATCH('Disposed Waste by Resin'!F$1,'Resin Fractions'!$A$24:$I$24,0)))*$E456</f>
        <v>6613.8975167257458</v>
      </c>
      <c r="G456" s="9">
        <f>(INDEX('Resin Fractions'!$A$24:$I$41,MATCH('Disposed Waste by Resin'!$A456,'Resin Fractions'!$A$24:$A$41,0),MATCH('Disposed Waste by Resin'!G$1,'Resin Fractions'!$A$24:$I$24,0)))*$E456</f>
        <v>11961.950503284299</v>
      </c>
      <c r="H456" s="9">
        <f>(INDEX('Resin Fractions'!$A$24:$I$41,MATCH('Disposed Waste by Resin'!$A456,'Resin Fractions'!$A$24:$A$41,0),MATCH('Disposed Waste by Resin'!H$1,'Resin Fractions'!$A$24:$I$24,0)))*$E456</f>
        <v>16172.075674233674</v>
      </c>
      <c r="I456" s="9">
        <f>(INDEX('Resin Fractions'!$A$24:$I$41,MATCH('Disposed Waste by Resin'!$A456,'Resin Fractions'!$A$24:$A$41,0),MATCH('Disposed Waste by Resin'!I$1,'Resin Fractions'!$A$24:$I$24,0)))*$E456</f>
        <v>25430.605670946006</v>
      </c>
      <c r="J456" s="9">
        <f>(INDEX('Resin Fractions'!$A$24:$I$41,MATCH('Disposed Waste by Resin'!$A456,'Resin Fractions'!$A$24:$A$41,0),MATCH('Disposed Waste by Resin'!J$1,'Resin Fractions'!$A$24:$I$24,0)))*$E456</f>
        <v>1413.8699465385218</v>
      </c>
      <c r="K456" s="9">
        <f>(INDEX('Resin Fractions'!$A$24:$I$41,MATCH('Disposed Waste by Resin'!$A456,'Resin Fractions'!$A$24:$A$41,0),MATCH('Disposed Waste by Resin'!K$1,'Resin Fractions'!$A$24:$I$24,0)))*$E456</f>
        <v>4191.8522832840263</v>
      </c>
      <c r="L456" s="9">
        <f>(INDEX('Resin Fractions'!$A$24:$I$41,MATCH('Disposed Waste by Resin'!$A456,'Resin Fractions'!$A$24:$A$41,0),MATCH('Disposed Waste by Resin'!L$1,'Resin Fractions'!$A$24:$I$24,0)))*$E456</f>
        <v>8010.1235599585552</v>
      </c>
      <c r="M456" s="9">
        <f>(INDEX('Resin Fractions'!$A$24:$I$41,MATCH('Disposed Waste by Resin'!$A456,'Resin Fractions'!$A$24:$A$41,0),MATCH('Disposed Waste by Resin'!M$1,'Resin Fractions'!$A$24:$I$24,0)))*$E456</f>
        <v>73794.37515497084</v>
      </c>
    </row>
    <row r="457" spans="1:13" x14ac:dyDescent="0.2">
      <c r="A457" s="37">
        <v>2013</v>
      </c>
      <c r="B457" s="68" t="s">
        <v>256</v>
      </c>
      <c r="C457" s="68" t="s">
        <v>192</v>
      </c>
      <c r="D457" s="68">
        <v>207801</v>
      </c>
      <c r="E457" s="81">
        <v>142040.39019963701</v>
      </c>
      <c r="F457" s="9">
        <f>(INDEX('Resin Fractions'!$A$24:$I$41,MATCH('Disposed Waste by Resin'!$A457,'Resin Fractions'!$A$24:$A$41,0),MATCH('Disposed Waste by Resin'!F$1,'Resin Fractions'!$A$24:$I$24,0)))*$E457</f>
        <v>1304.7557642364557</v>
      </c>
      <c r="G457" s="9">
        <f>(INDEX('Resin Fractions'!$A$24:$I$41,MATCH('Disposed Waste by Resin'!$A457,'Resin Fractions'!$A$24:$A$41,0),MATCH('Disposed Waste by Resin'!G$1,'Resin Fractions'!$A$24:$I$24,0)))*$E457</f>
        <v>2359.7922149839906</v>
      </c>
      <c r="H457" s="9">
        <f>(INDEX('Resin Fractions'!$A$24:$I$41,MATCH('Disposed Waste by Resin'!$A457,'Resin Fractions'!$A$24:$A$41,0),MATCH('Disposed Waste by Resin'!H$1,'Resin Fractions'!$A$24:$I$24,0)))*$E457</f>
        <v>3190.3441053121355</v>
      </c>
      <c r="I457" s="9">
        <f>(INDEX('Resin Fractions'!$A$24:$I$41,MATCH('Disposed Waste by Resin'!$A457,'Resin Fractions'!$A$24:$A$41,0),MATCH('Disposed Waste by Resin'!I$1,'Resin Fractions'!$A$24:$I$24,0)))*$E457</f>
        <v>5016.8193948093476</v>
      </c>
      <c r="J457" s="9">
        <f>(INDEX('Resin Fractions'!$A$24:$I$41,MATCH('Disposed Waste by Resin'!$A457,'Resin Fractions'!$A$24:$A$41,0),MATCH('Disposed Waste by Resin'!J$1,'Resin Fractions'!$A$24:$I$24,0)))*$E457</f>
        <v>278.92100806848975</v>
      </c>
      <c r="K457" s="9">
        <f>(INDEX('Resin Fractions'!$A$24:$I$41,MATCH('Disposed Waste by Resin'!$A457,'Resin Fractions'!$A$24:$A$41,0),MATCH('Disposed Waste by Resin'!K$1,'Resin Fractions'!$A$24:$I$24,0)))*$E457</f>
        <v>826.94710881311266</v>
      </c>
      <c r="L457" s="9">
        <f>(INDEX('Resin Fractions'!$A$24:$I$41,MATCH('Disposed Waste by Resin'!$A457,'Resin Fractions'!$A$24:$A$41,0),MATCH('Disposed Waste by Resin'!L$1,'Resin Fractions'!$A$24:$I$24,0)))*$E457</f>
        <v>1580.1960735968778</v>
      </c>
      <c r="M457" s="9">
        <f>(INDEX('Resin Fractions'!$A$24:$I$41,MATCH('Disposed Waste by Resin'!$A457,'Resin Fractions'!$A$24:$A$41,0),MATCH('Disposed Waste by Resin'!M$1,'Resin Fractions'!$A$24:$I$24,0)))*$E457</f>
        <v>14557.77566982041</v>
      </c>
    </row>
    <row r="458" spans="1:13" x14ac:dyDescent="0.2">
      <c r="A458" s="37">
        <v>2013</v>
      </c>
      <c r="B458" s="68" t="s">
        <v>257</v>
      </c>
      <c r="C458" s="68" t="s">
        <v>192</v>
      </c>
      <c r="D458" s="68">
        <v>73362</v>
      </c>
      <c r="E458" s="81">
        <v>117166.5063520871</v>
      </c>
      <c r="F458" s="9">
        <f>(INDEX('Resin Fractions'!$A$24:$I$41,MATCH('Disposed Waste by Resin'!$A458,'Resin Fractions'!$A$24:$A$41,0),MATCH('Disposed Waste by Resin'!F$1,'Resin Fractions'!$A$24:$I$24,0)))*$E458</f>
        <v>1076.2690409641216</v>
      </c>
      <c r="G458" s="9">
        <f>(INDEX('Resin Fractions'!$A$24:$I$41,MATCH('Disposed Waste by Resin'!$A458,'Resin Fractions'!$A$24:$A$41,0),MATCH('Disposed Waste by Resin'!G$1,'Resin Fractions'!$A$24:$I$24,0)))*$E458</f>
        <v>1946.5492115159932</v>
      </c>
      <c r="H458" s="9">
        <f>(INDEX('Resin Fractions'!$A$24:$I$41,MATCH('Disposed Waste by Resin'!$A458,'Resin Fractions'!$A$24:$A$41,0),MATCH('Disposed Waste by Resin'!H$1,'Resin Fractions'!$A$24:$I$24,0)))*$E458</f>
        <v>2631.6561955020115</v>
      </c>
      <c r="I458" s="9">
        <f>(INDEX('Resin Fractions'!$A$24:$I$41,MATCH('Disposed Waste by Resin'!$A458,'Resin Fractions'!$A$24:$A$41,0),MATCH('Disposed Waste by Resin'!I$1,'Resin Fractions'!$A$24:$I$24,0)))*$E458</f>
        <v>4138.2820806324798</v>
      </c>
      <c r="J458" s="9">
        <f>(INDEX('Resin Fractions'!$A$24:$I$41,MATCH('Disposed Waste by Resin'!$A458,'Resin Fractions'!$A$24:$A$41,0),MATCH('Disposed Waste by Resin'!J$1,'Resin Fractions'!$A$24:$I$24,0)))*$E458</f>
        <v>230.07681137495746</v>
      </c>
      <c r="K458" s="9">
        <f>(INDEX('Resin Fractions'!$A$24:$I$41,MATCH('Disposed Waste by Resin'!$A458,'Resin Fractions'!$A$24:$A$41,0),MATCH('Disposed Waste by Resin'!K$1,'Resin Fractions'!$A$24:$I$24,0)))*$E458</f>
        <v>682.13346599099418</v>
      </c>
      <c r="L458" s="9">
        <f>(INDEX('Resin Fractions'!$A$24:$I$41,MATCH('Disposed Waste by Resin'!$A458,'Resin Fractions'!$A$24:$A$41,0),MATCH('Disposed Waste by Resin'!L$1,'Resin Fractions'!$A$24:$I$24,0)))*$E458</f>
        <v>1303.4746879701604</v>
      </c>
      <c r="M458" s="9">
        <f>(INDEX('Resin Fractions'!$A$24:$I$41,MATCH('Disposed Waste by Resin'!$A458,'Resin Fractions'!$A$24:$A$41,0),MATCH('Disposed Waste by Resin'!M$1,'Resin Fractions'!$A$24:$I$24,0)))*$E458</f>
        <v>12008.441493950719</v>
      </c>
    </row>
    <row r="459" spans="1:13" x14ac:dyDescent="0.2">
      <c r="A459" s="37">
        <v>2012</v>
      </c>
      <c r="B459" s="68" t="s">
        <v>201</v>
      </c>
      <c r="C459" s="68" t="s">
        <v>190</v>
      </c>
      <c r="D459" s="68">
        <v>1545917</v>
      </c>
      <c r="E459" s="81">
        <v>1041614.42831216</v>
      </c>
      <c r="F459" s="9">
        <f>(INDEX('Resin Fractions'!$A$24:$I$41,MATCH('Disposed Waste by Resin'!$A459,'Resin Fractions'!$A$24:$A$41,0),MATCH('Disposed Waste by Resin'!F$1,'Resin Fractions'!$A$24:$I$24,0)))*$E459</f>
        <v>9331.1703289930338</v>
      </c>
      <c r="G459" s="9">
        <f>(INDEX('Resin Fractions'!$A$24:$I$41,MATCH('Disposed Waste by Resin'!$A459,'Resin Fractions'!$A$24:$A$41,0),MATCH('Disposed Waste by Resin'!G$1,'Resin Fractions'!$A$24:$I$24,0)))*$E459</f>
        <v>17025.999398898468</v>
      </c>
      <c r="H459" s="9">
        <f>(INDEX('Resin Fractions'!$A$24:$I$41,MATCH('Disposed Waste by Resin'!$A459,'Resin Fractions'!$A$24:$A$41,0),MATCH('Disposed Waste by Resin'!H$1,'Resin Fractions'!$A$24:$I$24,0)))*$E459</f>
        <v>23152.167697003624</v>
      </c>
      <c r="I459" s="9">
        <f>(INDEX('Resin Fractions'!$A$24:$I$41,MATCH('Disposed Waste by Resin'!$A459,'Resin Fractions'!$A$24:$A$41,0),MATCH('Disposed Waste by Resin'!I$1,'Resin Fractions'!$A$24:$I$24,0)))*$E459</f>
        <v>35972.645870284352</v>
      </c>
      <c r="J459" s="9">
        <f>(INDEX('Resin Fractions'!$A$24:$I$41,MATCH('Disposed Waste by Resin'!$A459,'Resin Fractions'!$A$24:$A$41,0),MATCH('Disposed Waste by Resin'!J$1,'Resin Fractions'!$A$24:$I$24,0)))*$E459</f>
        <v>2035.4958929359886</v>
      </c>
      <c r="K459" s="9">
        <f>(INDEX('Resin Fractions'!$A$24:$I$41,MATCH('Disposed Waste by Resin'!$A459,'Resin Fractions'!$A$24:$A$41,0),MATCH('Disposed Waste by Resin'!K$1,'Resin Fractions'!$A$24:$I$24,0)))*$E459</f>
        <v>5995.3400045832577</v>
      </c>
      <c r="L459" s="9">
        <f>(INDEX('Resin Fractions'!$A$24:$I$41,MATCH('Disposed Waste by Resin'!$A459,'Resin Fractions'!$A$24:$A$41,0),MATCH('Disposed Waste by Resin'!L$1,'Resin Fractions'!$A$24:$I$24,0)))*$E459</f>
        <v>11620.935188253083</v>
      </c>
      <c r="M459" s="9">
        <f>(INDEX('Resin Fractions'!$A$24:$I$41,MATCH('Disposed Waste by Resin'!$A459,'Resin Fractions'!$A$24:$A$41,0),MATCH('Disposed Waste by Resin'!M$1,'Resin Fractions'!$A$24:$I$24,0)))*$E459</f>
        <v>105133.75438095181</v>
      </c>
    </row>
    <row r="460" spans="1:13" x14ac:dyDescent="0.2">
      <c r="A460" s="37">
        <v>2012</v>
      </c>
      <c r="B460" s="68" t="s">
        <v>202</v>
      </c>
      <c r="C460" s="68" t="s">
        <v>191</v>
      </c>
      <c r="D460" s="68">
        <v>1166</v>
      </c>
      <c r="E460" s="81">
        <v>1151.2613430127039</v>
      </c>
      <c r="F460" s="9">
        <f>(INDEX('Resin Fractions'!$A$24:$I$41,MATCH('Disposed Waste by Resin'!$A460,'Resin Fractions'!$A$24:$A$41,0),MATCH('Disposed Waste by Resin'!F$1,'Resin Fractions'!$A$24:$I$24,0)))*$E460</f>
        <v>10.313428263704289</v>
      </c>
      <c r="G460" s="9">
        <f>(INDEX('Resin Fractions'!$A$24:$I$41,MATCH('Disposed Waste by Resin'!$A460,'Resin Fractions'!$A$24:$A$41,0),MATCH('Disposed Waste by Resin'!G$1,'Resin Fractions'!$A$24:$I$24,0)))*$E460</f>
        <v>18.818263650467628</v>
      </c>
      <c r="H460" s="9">
        <f>(INDEX('Resin Fractions'!$A$24:$I$41,MATCH('Disposed Waste by Resin'!$A460,'Resin Fractions'!$A$24:$A$41,0),MATCH('Disposed Waste by Resin'!H$1,'Resin Fractions'!$A$24:$I$24,0)))*$E460</f>
        <v>25.589311123213221</v>
      </c>
      <c r="I460" s="9">
        <f>(INDEX('Resin Fractions'!$A$24:$I$41,MATCH('Disposed Waste by Resin'!$A460,'Resin Fractions'!$A$24:$A$41,0),MATCH('Disposed Waste by Resin'!I$1,'Resin Fractions'!$A$24:$I$24,0)))*$E460</f>
        <v>39.759353817181079</v>
      </c>
      <c r="J460" s="9">
        <f>(INDEX('Resin Fractions'!$A$24:$I$41,MATCH('Disposed Waste by Resin'!$A460,'Resin Fractions'!$A$24:$A$41,0),MATCH('Disposed Waste by Resin'!J$1,'Resin Fractions'!$A$24:$I$24,0)))*$E460</f>
        <v>2.2497650490456174</v>
      </c>
      <c r="K460" s="9">
        <f>(INDEX('Resin Fractions'!$A$24:$I$41,MATCH('Disposed Waste by Resin'!$A460,'Resin Fractions'!$A$24:$A$41,0),MATCH('Disposed Waste by Resin'!K$1,'Resin Fractions'!$A$24:$I$24,0)))*$E460</f>
        <v>6.6264473665929291</v>
      </c>
      <c r="L460" s="9">
        <f>(INDEX('Resin Fractions'!$A$24:$I$41,MATCH('Disposed Waste by Resin'!$A460,'Resin Fractions'!$A$24:$A$41,0),MATCH('Disposed Waste by Resin'!L$1,'Resin Fractions'!$A$24:$I$24,0)))*$E460</f>
        <v>12.844228236710235</v>
      </c>
      <c r="M460" s="9">
        <f>(INDEX('Resin Fractions'!$A$24:$I$41,MATCH('Disposed Waste by Resin'!$A460,'Resin Fractions'!$A$24:$A$41,0),MATCH('Disposed Waste by Resin'!M$1,'Resin Fractions'!$A$24:$I$24,0)))*$E460</f>
        <v>116.20079750691499</v>
      </c>
    </row>
    <row r="461" spans="1:13" x14ac:dyDescent="0.2">
      <c r="A461" s="37">
        <v>2012</v>
      </c>
      <c r="B461" s="68" t="s">
        <v>203</v>
      </c>
      <c r="C461" s="68" t="s">
        <v>191</v>
      </c>
      <c r="D461" s="68">
        <v>36777</v>
      </c>
      <c r="E461" s="81">
        <v>24914.301270417422</v>
      </c>
      <c r="F461" s="9">
        <f>(INDEX('Resin Fractions'!$A$24:$I$41,MATCH('Disposed Waste by Resin'!$A461,'Resin Fractions'!$A$24:$A$41,0),MATCH('Disposed Waste by Resin'!F$1,'Resin Fractions'!$A$24:$I$24,0)))*$E461</f>
        <v>223.1915980261758</v>
      </c>
      <c r="G461" s="9">
        <f>(INDEX('Resin Fractions'!$A$24:$I$41,MATCH('Disposed Waste by Resin'!$A461,'Resin Fractions'!$A$24:$A$41,0),MATCH('Disposed Waste by Resin'!G$1,'Resin Fractions'!$A$24:$I$24,0)))*$E461</f>
        <v>407.24366610537879</v>
      </c>
      <c r="H461" s="9">
        <f>(INDEX('Resin Fractions'!$A$24:$I$41,MATCH('Disposed Waste by Resin'!$A461,'Resin Fractions'!$A$24:$A$41,0),MATCH('Disposed Waste by Resin'!H$1,'Resin Fractions'!$A$24:$I$24,0)))*$E461</f>
        <v>553.77504898915265</v>
      </c>
      <c r="I461" s="9">
        <f>(INDEX('Resin Fractions'!$A$24:$I$41,MATCH('Disposed Waste by Resin'!$A461,'Resin Fractions'!$A$24:$A$41,0),MATCH('Disposed Waste by Resin'!I$1,'Resin Fractions'!$A$24:$I$24,0)))*$E461</f>
        <v>860.42715264473145</v>
      </c>
      <c r="J461" s="9">
        <f>(INDEX('Resin Fractions'!$A$24:$I$41,MATCH('Disposed Waste by Resin'!$A461,'Resin Fractions'!$A$24:$A$41,0),MATCH('Disposed Waste by Resin'!J$1,'Resin Fractions'!$A$24:$I$24,0)))*$E461</f>
        <v>48.68688118450914</v>
      </c>
      <c r="K461" s="9">
        <f>(INDEX('Resin Fractions'!$A$24:$I$41,MATCH('Disposed Waste by Resin'!$A461,'Resin Fractions'!$A$24:$A$41,0),MATCH('Disposed Waste by Resin'!K$1,'Resin Fractions'!$A$24:$I$24,0)))*$E461</f>
        <v>143.40211025572378</v>
      </c>
      <c r="L461" s="9">
        <f>(INDEX('Resin Fractions'!$A$24:$I$41,MATCH('Disposed Waste by Resin'!$A461,'Resin Fractions'!$A$24:$A$41,0),MATCH('Disposed Waste by Resin'!L$1,'Resin Fractions'!$A$24:$I$24,0)))*$E461</f>
        <v>277.96032049333729</v>
      </c>
      <c r="M461" s="9">
        <f>(INDEX('Resin Fractions'!$A$24:$I$41,MATCH('Disposed Waste by Resin'!$A461,'Resin Fractions'!$A$24:$A$41,0),MATCH('Disposed Waste by Resin'!M$1,'Resin Fractions'!$A$24:$I$24,0)))*$E461</f>
        <v>2514.6867776990089</v>
      </c>
    </row>
    <row r="462" spans="1:13" x14ac:dyDescent="0.2">
      <c r="A462" s="37">
        <v>2012</v>
      </c>
      <c r="B462" s="68" t="s">
        <v>204</v>
      </c>
      <c r="C462" s="68" t="s">
        <v>192</v>
      </c>
      <c r="D462" s="68">
        <v>221340</v>
      </c>
      <c r="E462" s="81">
        <v>178430.77132486389</v>
      </c>
      <c r="F462" s="9">
        <f>(INDEX('Resin Fractions'!$A$24:$I$41,MATCH('Disposed Waste by Resin'!$A462,'Resin Fractions'!$A$24:$A$41,0),MATCH('Disposed Waste by Resin'!F$1,'Resin Fractions'!$A$24:$I$24,0)))*$E462</f>
        <v>1598.4493627491681</v>
      </c>
      <c r="G462" s="9">
        <f>(INDEX('Resin Fractions'!$A$24:$I$41,MATCH('Disposed Waste by Resin'!$A462,'Resin Fractions'!$A$24:$A$41,0),MATCH('Disposed Waste by Resin'!G$1,'Resin Fractions'!$A$24:$I$24,0)))*$E462</f>
        <v>2916.5899806561433</v>
      </c>
      <c r="H462" s="9">
        <f>(INDEX('Resin Fractions'!$A$24:$I$41,MATCH('Disposed Waste by Resin'!$A462,'Resin Fractions'!$A$24:$A$41,0),MATCH('Disposed Waste by Resin'!H$1,'Resin Fractions'!$A$24:$I$24,0)))*$E462</f>
        <v>3966.0156654252137</v>
      </c>
      <c r="I462" s="9">
        <f>(INDEX('Resin Fractions'!$A$24:$I$41,MATCH('Disposed Waste by Resin'!$A462,'Resin Fractions'!$A$24:$A$41,0),MATCH('Disposed Waste by Resin'!I$1,'Resin Fractions'!$A$24:$I$24,0)))*$E462</f>
        <v>6162.1908978659303</v>
      </c>
      <c r="J462" s="9">
        <f>(INDEX('Resin Fractions'!$A$24:$I$41,MATCH('Disposed Waste by Resin'!$A462,'Resin Fractions'!$A$24:$A$41,0),MATCH('Disposed Waste by Resin'!J$1,'Resin Fractions'!$A$24:$I$24,0)))*$E462</f>
        <v>348.68478424755034</v>
      </c>
      <c r="K462" s="9">
        <f>(INDEX('Resin Fractions'!$A$24:$I$41,MATCH('Disposed Waste by Resin'!$A462,'Resin Fractions'!$A$24:$A$41,0),MATCH('Disposed Waste by Resin'!K$1,'Resin Fractions'!$A$24:$I$24,0)))*$E462</f>
        <v>1027.0145192842997</v>
      </c>
      <c r="L462" s="9">
        <f>(INDEX('Resin Fractions'!$A$24:$I$41,MATCH('Disposed Waste by Resin'!$A462,'Resin Fractions'!$A$24:$A$41,0),MATCH('Disposed Waste by Resin'!L$1,'Resin Fractions'!$A$24:$I$24,0)))*$E462</f>
        <v>1990.6909627934185</v>
      </c>
      <c r="M462" s="9">
        <f>(INDEX('Resin Fractions'!$A$24:$I$41,MATCH('Disposed Waste by Resin'!$A462,'Resin Fractions'!$A$24:$A$41,0),MATCH('Disposed Waste by Resin'!M$1,'Resin Fractions'!$A$24:$I$24,0)))*$E462</f>
        <v>18009.636173021725</v>
      </c>
    </row>
    <row r="463" spans="1:13" x14ac:dyDescent="0.2">
      <c r="A463" s="37">
        <v>2012</v>
      </c>
      <c r="B463" s="68" t="s">
        <v>205</v>
      </c>
      <c r="C463" s="68" t="s">
        <v>191</v>
      </c>
      <c r="D463" s="68">
        <v>45496</v>
      </c>
      <c r="E463" s="81">
        <v>29668.86569872958</v>
      </c>
      <c r="F463" s="9">
        <f>(INDEX('Resin Fractions'!$A$24:$I$41,MATCH('Disposed Waste by Resin'!$A463,'Resin Fractions'!$A$24:$A$41,0),MATCH('Disposed Waste by Resin'!F$1,'Resin Fractions'!$A$24:$I$24,0)))*$E463</f>
        <v>265.78475852285072</v>
      </c>
      <c r="G463" s="9">
        <f>(INDEX('Resin Fractions'!$A$24:$I$41,MATCH('Disposed Waste by Resin'!$A463,'Resin Fractions'!$A$24:$A$41,0),MATCH('Disposed Waste by Resin'!G$1,'Resin Fractions'!$A$24:$I$24,0)))*$E463</f>
        <v>484.96072617878889</v>
      </c>
      <c r="H463" s="9">
        <f>(INDEX('Resin Fractions'!$A$24:$I$41,MATCH('Disposed Waste by Resin'!$A463,'Resin Fractions'!$A$24:$A$41,0),MATCH('Disposed Waste by Resin'!H$1,'Resin Fractions'!$A$24:$I$24,0)))*$E463</f>
        <v>659.4556827999412</v>
      </c>
      <c r="I463" s="9">
        <f>(INDEX('Resin Fractions'!$A$24:$I$41,MATCH('Disposed Waste by Resin'!$A463,'Resin Fractions'!$A$24:$A$41,0),MATCH('Disposed Waste by Resin'!I$1,'Resin Fractions'!$A$24:$I$24,0)))*$E463</f>
        <v>1024.6282790867581</v>
      </c>
      <c r="J463" s="9">
        <f>(INDEX('Resin Fractions'!$A$24:$I$41,MATCH('Disposed Waste by Resin'!$A463,'Resin Fractions'!$A$24:$A$41,0),MATCH('Disposed Waste by Resin'!J$1,'Resin Fractions'!$A$24:$I$24,0)))*$E463</f>
        <v>57.978127641426106</v>
      </c>
      <c r="K463" s="9">
        <f>(INDEX('Resin Fractions'!$A$24:$I$41,MATCH('Disposed Waste by Resin'!$A463,'Resin Fractions'!$A$24:$A$41,0),MATCH('Disposed Waste by Resin'!K$1,'Resin Fractions'!$A$24:$I$24,0)))*$E463</f>
        <v>170.76850375664571</v>
      </c>
      <c r="L463" s="9">
        <f>(INDEX('Resin Fractions'!$A$24:$I$41,MATCH('Disposed Waste by Resin'!$A463,'Resin Fractions'!$A$24:$A$41,0),MATCH('Disposed Waste by Resin'!L$1,'Resin Fractions'!$A$24:$I$24,0)))*$E463</f>
        <v>331.00536630680659</v>
      </c>
      <c r="M463" s="9">
        <f>(INDEX('Resin Fractions'!$A$24:$I$41,MATCH('Disposed Waste by Resin'!$A463,'Resin Fractions'!$A$24:$A$41,0),MATCH('Disposed Waste by Resin'!M$1,'Resin Fractions'!$A$24:$I$24,0)))*$E463</f>
        <v>2994.5814442932174</v>
      </c>
    </row>
    <row r="464" spans="1:13" x14ac:dyDescent="0.2">
      <c r="A464" s="37">
        <v>2012</v>
      </c>
      <c r="B464" s="68" t="s">
        <v>206</v>
      </c>
      <c r="C464" s="68" t="s">
        <v>192</v>
      </c>
      <c r="D464" s="68">
        <v>21340</v>
      </c>
      <c r="E464" s="81">
        <v>19997.313974591649</v>
      </c>
      <c r="F464" s="9">
        <f>(INDEX('Resin Fractions'!$A$24:$I$41,MATCH('Disposed Waste by Resin'!$A464,'Resin Fractions'!$A$24:$A$41,0),MATCH('Disposed Waste by Resin'!F$1,'Resin Fractions'!$A$24:$I$24,0)))*$E464</f>
        <v>179.1433929363217</v>
      </c>
      <c r="G464" s="9">
        <f>(INDEX('Resin Fractions'!$A$24:$I$41,MATCH('Disposed Waste by Resin'!$A464,'Resin Fractions'!$A$24:$A$41,0),MATCH('Disposed Waste by Resin'!G$1,'Resin Fractions'!$A$24:$I$24,0)))*$E464</f>
        <v>326.87167771157743</v>
      </c>
      <c r="H464" s="9">
        <f>(INDEX('Resin Fractions'!$A$24:$I$41,MATCH('Disposed Waste by Resin'!$A464,'Resin Fractions'!$A$24:$A$41,0),MATCH('Disposed Waste by Resin'!H$1,'Resin Fractions'!$A$24:$I$24,0)))*$E464</f>
        <v>444.48421032300615</v>
      </c>
      <c r="I464" s="9">
        <f>(INDEX('Resin Fractions'!$A$24:$I$41,MATCH('Disposed Waste by Resin'!$A464,'Resin Fractions'!$A$24:$A$41,0),MATCH('Disposed Waste by Resin'!I$1,'Resin Fractions'!$A$24:$I$24,0)))*$E464</f>
        <v>690.6166758178689</v>
      </c>
      <c r="J464" s="9">
        <f>(INDEX('Resin Fractions'!$A$24:$I$41,MATCH('Disposed Waste by Resin'!$A464,'Resin Fractions'!$A$24:$A$41,0),MATCH('Disposed Waste by Resin'!J$1,'Resin Fractions'!$A$24:$I$24,0)))*$E464</f>
        <v>39.078232173675396</v>
      </c>
      <c r="K464" s="9">
        <f>(INDEX('Resin Fractions'!$A$24:$I$41,MATCH('Disposed Waste by Resin'!$A464,'Resin Fractions'!$A$24:$A$41,0),MATCH('Disposed Waste by Resin'!K$1,'Resin Fractions'!$A$24:$I$24,0)))*$E464</f>
        <v>115.10084076922105</v>
      </c>
      <c r="L464" s="9">
        <f>(INDEX('Resin Fractions'!$A$24:$I$41,MATCH('Disposed Waste by Resin'!$A464,'Resin Fractions'!$A$24:$A$41,0),MATCH('Disposed Waste by Resin'!L$1,'Resin Fractions'!$A$24:$I$24,0)))*$E464</f>
        <v>223.10317841357065</v>
      </c>
      <c r="M464" s="9">
        <f>(INDEX('Resin Fractions'!$A$24:$I$41,MATCH('Disposed Waste by Resin'!$A464,'Resin Fractions'!$A$24:$A$41,0),MATCH('Disposed Waste by Resin'!M$1,'Resin Fractions'!$A$24:$I$24,0)))*$E464</f>
        <v>2018.3982081452414</v>
      </c>
    </row>
    <row r="465" spans="1:13" x14ac:dyDescent="0.2">
      <c r="A465" s="37">
        <v>2012</v>
      </c>
      <c r="B465" s="68" t="s">
        <v>207</v>
      </c>
      <c r="C465" s="68" t="s">
        <v>190</v>
      </c>
      <c r="D465" s="68">
        <v>1072470</v>
      </c>
      <c r="E465" s="81">
        <v>606106.96914700535</v>
      </c>
      <c r="F465" s="9">
        <f>(INDEX('Resin Fractions'!$A$24:$I$41,MATCH('Disposed Waste by Resin'!$A465,'Resin Fractions'!$A$24:$A$41,0),MATCH('Disposed Waste by Resin'!F$1,'Resin Fractions'!$A$24:$I$24,0)))*$E465</f>
        <v>5429.7321666952639</v>
      </c>
      <c r="G465" s="9">
        <f>(INDEX('Resin Fractions'!$A$24:$I$41,MATCH('Disposed Waste by Resin'!$A465,'Resin Fractions'!$A$24:$A$41,0),MATCH('Disposed Waste by Resin'!G$1,'Resin Fractions'!$A$24:$I$24,0)))*$E465</f>
        <v>9907.2906556094913</v>
      </c>
      <c r="H465" s="9">
        <f>(INDEX('Resin Fractions'!$A$24:$I$41,MATCH('Disposed Waste by Resin'!$A465,'Resin Fractions'!$A$24:$A$41,0),MATCH('Disposed Waste by Resin'!H$1,'Resin Fractions'!$A$24:$I$24,0)))*$E465</f>
        <v>13472.058192159213</v>
      </c>
      <c r="I465" s="9">
        <f>(INDEX('Resin Fractions'!$A$24:$I$41,MATCH('Disposed Waste by Resin'!$A465,'Resin Fractions'!$A$24:$A$41,0),MATCH('Disposed Waste by Resin'!I$1,'Resin Fractions'!$A$24:$I$24,0)))*$E465</f>
        <v>20932.19023085805</v>
      </c>
      <c r="J465" s="9">
        <f>(INDEX('Resin Fractions'!$A$24:$I$41,MATCH('Disposed Waste by Resin'!$A465,'Resin Fractions'!$A$24:$A$41,0),MATCH('Disposed Waste by Resin'!J$1,'Resin Fractions'!$A$24:$I$24,0)))*$E465</f>
        <v>1184.4385147177272</v>
      </c>
      <c r="K465" s="9">
        <f>(INDEX('Resin Fractions'!$A$24:$I$41,MATCH('Disposed Waste by Resin'!$A465,'Resin Fractions'!$A$24:$A$41,0),MATCH('Disposed Waste by Resin'!K$1,'Resin Fractions'!$A$24:$I$24,0)))*$E465</f>
        <v>3488.6396159776868</v>
      </c>
      <c r="L465" s="9">
        <f>(INDEX('Resin Fractions'!$A$24:$I$41,MATCH('Disposed Waste by Resin'!$A465,'Resin Fractions'!$A$24:$A$41,0),MATCH('Disposed Waste by Resin'!L$1,'Resin Fractions'!$A$24:$I$24,0)))*$E465</f>
        <v>6762.1277261099867</v>
      </c>
      <c r="M465" s="9">
        <f>(INDEX('Resin Fractions'!$A$24:$I$41,MATCH('Disposed Waste by Resin'!$A465,'Resin Fractions'!$A$24:$A$41,0),MATCH('Disposed Waste by Resin'!M$1,'Resin Fractions'!$A$24:$I$24,0)))*$E465</f>
        <v>61176.477102127421</v>
      </c>
    </row>
    <row r="466" spans="1:13" x14ac:dyDescent="0.2">
      <c r="A466" s="37">
        <v>2012</v>
      </c>
      <c r="B466" s="68" t="s">
        <v>208</v>
      </c>
      <c r="C466" s="68" t="s">
        <v>193</v>
      </c>
      <c r="D466" s="68">
        <v>28108</v>
      </c>
      <c r="E466" s="81">
        <v>72.32304900181488</v>
      </c>
      <c r="F466" s="9">
        <f>(INDEX('Resin Fractions'!$A$24:$I$41,MATCH('Disposed Waste by Resin'!$A466,'Resin Fractions'!$A$24:$A$41,0),MATCH('Disposed Waste by Resin'!F$1,'Resin Fractions'!$A$24:$I$24,0)))*$E466</f>
        <v>0.64789683265197329</v>
      </c>
      <c r="G466" s="9">
        <f>(INDEX('Resin Fractions'!$A$24:$I$41,MATCH('Disposed Waste by Resin'!$A466,'Resin Fractions'!$A$24:$A$41,0),MATCH('Disposed Waste by Resin'!G$1,'Resin Fractions'!$A$24:$I$24,0)))*$E466</f>
        <v>1.1821765860393556</v>
      </c>
      <c r="H466" s="9">
        <f>(INDEX('Resin Fractions'!$A$24:$I$41,MATCH('Disposed Waste by Resin'!$A466,'Resin Fractions'!$A$24:$A$41,0),MATCH('Disposed Waste by Resin'!H$1,'Resin Fractions'!$A$24:$I$24,0)))*$E466</f>
        <v>1.6075385606571297</v>
      </c>
      <c r="I466" s="9">
        <f>(INDEX('Resin Fractions'!$A$24:$I$41,MATCH('Disposed Waste by Resin'!$A466,'Resin Fractions'!$A$24:$A$41,0),MATCH('Disposed Waste by Resin'!I$1,'Resin Fractions'!$A$24:$I$24,0)))*$E466</f>
        <v>2.4977106300430623</v>
      </c>
      <c r="J466" s="9">
        <f>(INDEX('Resin Fractions'!$A$24:$I$41,MATCH('Disposed Waste by Resin'!$A466,'Resin Fractions'!$A$24:$A$41,0),MATCH('Disposed Waste by Resin'!J$1,'Resin Fractions'!$A$24:$I$24,0)))*$E466</f>
        <v>0.14133182606384204</v>
      </c>
      <c r="K466" s="9">
        <f>(INDEX('Resin Fractions'!$A$24:$I$41,MATCH('Disposed Waste by Resin'!$A466,'Resin Fractions'!$A$24:$A$41,0),MATCH('Disposed Waste by Resin'!K$1,'Resin Fractions'!$A$24:$I$24,0)))*$E466</f>
        <v>0.41627809403199884</v>
      </c>
      <c r="L466" s="9">
        <f>(INDEX('Resin Fractions'!$A$24:$I$41,MATCH('Disposed Waste by Resin'!$A466,'Resin Fractions'!$A$24:$A$41,0),MATCH('Disposed Waste by Resin'!L$1,'Resin Fractions'!$A$24:$I$24,0)))*$E466</f>
        <v>0.80688347071846223</v>
      </c>
      <c r="M466" s="9">
        <f>(INDEX('Resin Fractions'!$A$24:$I$41,MATCH('Disposed Waste by Resin'!$A466,'Resin Fractions'!$A$24:$A$41,0),MATCH('Disposed Waste by Resin'!M$1,'Resin Fractions'!$A$24:$I$24,0)))*$E466</f>
        <v>7.2998160002058237</v>
      </c>
    </row>
    <row r="467" spans="1:13" x14ac:dyDescent="0.2">
      <c r="A467" s="37">
        <v>2012</v>
      </c>
      <c r="B467" s="68" t="s">
        <v>209</v>
      </c>
      <c r="C467" s="68" t="s">
        <v>191</v>
      </c>
      <c r="D467" s="68">
        <v>180717</v>
      </c>
      <c r="E467" s="81">
        <v>82788.139745916502</v>
      </c>
      <c r="F467" s="9">
        <f>(INDEX('Resin Fractions'!$A$24:$I$41,MATCH('Disposed Waste by Resin'!$A467,'Resin Fractions'!$A$24:$A$41,0),MATCH('Disposed Waste by Resin'!F$1,'Resin Fractions'!$A$24:$I$24,0)))*$E467</f>
        <v>741.64701658502031</v>
      </c>
      <c r="G467" s="9">
        <f>(INDEX('Resin Fractions'!$A$24:$I$41,MATCH('Disposed Waste by Resin'!$A467,'Resin Fractions'!$A$24:$A$41,0),MATCH('Disposed Waste by Resin'!G$1,'Resin Fractions'!$A$24:$I$24,0)))*$E467</f>
        <v>1353.2366480694238</v>
      </c>
      <c r="H467" s="9">
        <f>(INDEX('Resin Fractions'!$A$24:$I$41,MATCH('Disposed Waste by Resin'!$A467,'Resin Fractions'!$A$24:$A$41,0),MATCH('Disposed Waste by Resin'!H$1,'Resin Fractions'!$A$24:$I$24,0)))*$E467</f>
        <v>1840.1481801920752</v>
      </c>
      <c r="I467" s="9">
        <f>(INDEX('Resin Fractions'!$A$24:$I$41,MATCH('Disposed Waste by Resin'!$A467,'Resin Fractions'!$A$24:$A$41,0),MATCH('Disposed Waste by Resin'!I$1,'Resin Fractions'!$A$24:$I$24,0)))*$E467</f>
        <v>2859.1274778760671</v>
      </c>
      <c r="J467" s="9">
        <f>(INDEX('Resin Fractions'!$A$24:$I$41,MATCH('Disposed Waste by Resin'!$A467,'Resin Fractions'!$A$24:$A$41,0),MATCH('Disposed Waste by Resin'!J$1,'Resin Fractions'!$A$24:$I$24,0)))*$E467</f>
        <v>161.78243489741843</v>
      </c>
      <c r="K467" s="9">
        <f>(INDEX('Resin Fractions'!$A$24:$I$41,MATCH('Disposed Waste by Resin'!$A467,'Resin Fractions'!$A$24:$A$41,0),MATCH('Disposed Waste by Resin'!K$1,'Resin Fractions'!$A$24:$I$24,0)))*$E467</f>
        <v>476.51322085466933</v>
      </c>
      <c r="L467" s="9">
        <f>(INDEX('Resin Fractions'!$A$24:$I$41,MATCH('Disposed Waste by Resin'!$A467,'Resin Fractions'!$A$24:$A$41,0),MATCH('Disposed Waste by Resin'!L$1,'Resin Fractions'!$A$24:$I$24,0)))*$E467</f>
        <v>923.63890149091867</v>
      </c>
      <c r="M467" s="9">
        <f>(INDEX('Resin Fractions'!$A$24:$I$41,MATCH('Disposed Waste by Resin'!$A467,'Resin Fractions'!$A$24:$A$41,0),MATCH('Disposed Waste by Resin'!M$1,'Resin Fractions'!$A$24:$I$24,0)))*$E467</f>
        <v>8356.0938799655924</v>
      </c>
    </row>
    <row r="468" spans="1:13" x14ac:dyDescent="0.2">
      <c r="A468" s="37">
        <v>2012</v>
      </c>
      <c r="B468" s="68" t="s">
        <v>210</v>
      </c>
      <c r="C468" s="68" t="s">
        <v>192</v>
      </c>
      <c r="D468" s="68">
        <v>948123</v>
      </c>
      <c r="E468" s="81">
        <v>594224.88203266775</v>
      </c>
      <c r="F468" s="9">
        <f>(INDEX('Resin Fractions'!$A$24:$I$41,MATCH('Disposed Waste by Resin'!$A468,'Resin Fractions'!$A$24:$A$41,0),MATCH('Disposed Waste by Resin'!F$1,'Resin Fractions'!$A$24:$I$24,0)))*$E468</f>
        <v>5323.2880010672225</v>
      </c>
      <c r="G468" s="9">
        <f>(INDEX('Resin Fractions'!$A$24:$I$41,MATCH('Disposed Waste by Resin'!$A468,'Resin Fractions'!$A$24:$A$41,0),MATCH('Disposed Waste by Resin'!G$1,'Resin Fractions'!$A$24:$I$24,0)))*$E468</f>
        <v>9713.0686838630099</v>
      </c>
      <c r="H468" s="9">
        <f>(INDEX('Resin Fractions'!$A$24:$I$41,MATCH('Disposed Waste by Resin'!$A468,'Resin Fractions'!$A$24:$A$41,0),MATCH('Disposed Waste by Resin'!H$1,'Resin Fractions'!$A$24:$I$24,0)))*$E468</f>
        <v>13207.952717058108</v>
      </c>
      <c r="I468" s="9">
        <f>(INDEX('Resin Fractions'!$A$24:$I$41,MATCH('Disposed Waste by Resin'!$A468,'Resin Fractions'!$A$24:$A$41,0),MATCH('Disposed Waste by Resin'!I$1,'Resin Fractions'!$A$24:$I$24,0)))*$E468</f>
        <v>20521.836744629421</v>
      </c>
      <c r="J468" s="9">
        <f>(INDEX('Resin Fractions'!$A$24:$I$41,MATCH('Disposed Waste by Resin'!$A468,'Resin Fractions'!$A$24:$A$41,0),MATCH('Disposed Waste by Resin'!J$1,'Resin Fractions'!$A$24:$I$24,0)))*$E468</f>
        <v>1161.218848338938</v>
      </c>
      <c r="K468" s="9">
        <f>(INDEX('Resin Fractions'!$A$24:$I$41,MATCH('Disposed Waste by Resin'!$A468,'Resin Fractions'!$A$24:$A$41,0),MATCH('Disposed Waste by Resin'!K$1,'Resin Fractions'!$A$24:$I$24,0)))*$E468</f>
        <v>3420.2485201189584</v>
      </c>
      <c r="L468" s="9">
        <f>(INDEX('Resin Fractions'!$A$24:$I$41,MATCH('Disposed Waste by Resin'!$A468,'Resin Fractions'!$A$24:$A$41,0),MATCH('Disposed Waste by Resin'!L$1,'Resin Fractions'!$A$24:$I$24,0)))*$E468</f>
        <v>6629.5633524764135</v>
      </c>
      <c r="M468" s="9">
        <f>(INDEX('Resin Fractions'!$A$24:$I$41,MATCH('Disposed Waste by Resin'!$A468,'Resin Fractions'!$A$24:$A$41,0),MATCH('Disposed Waste by Resin'!M$1,'Resin Fractions'!$A$24:$I$24,0)))*$E468</f>
        <v>59977.176867552073</v>
      </c>
    </row>
    <row r="469" spans="1:13" x14ac:dyDescent="0.2">
      <c r="A469" s="37">
        <v>2012</v>
      </c>
      <c r="B469" s="68" t="s">
        <v>211</v>
      </c>
      <c r="C469" s="68" t="s">
        <v>192</v>
      </c>
      <c r="D469" s="68">
        <v>28243</v>
      </c>
      <c r="E469" s="81">
        <v>17347.25045372051</v>
      </c>
      <c r="F469" s="9">
        <f>(INDEX('Resin Fractions'!$A$24:$I$41,MATCH('Disposed Waste by Resin'!$A469,'Resin Fractions'!$A$24:$A$41,0),MATCH('Disposed Waste by Resin'!F$1,'Resin Fractions'!$A$24:$I$24,0)))*$E469</f>
        <v>155.40313605838142</v>
      </c>
      <c r="G469" s="9">
        <f>(INDEX('Resin Fractions'!$A$24:$I$41,MATCH('Disposed Waste by Resin'!$A469,'Resin Fractions'!$A$24:$A$41,0),MATCH('Disposed Waste by Resin'!G$1,'Resin Fractions'!$A$24:$I$24,0)))*$E469</f>
        <v>283.55432468056426</v>
      </c>
      <c r="H469" s="9">
        <f>(INDEX('Resin Fractions'!$A$24:$I$41,MATCH('Disposed Waste by Resin'!$A469,'Resin Fractions'!$A$24:$A$41,0),MATCH('Disposed Waste by Resin'!H$1,'Resin Fractions'!$A$24:$I$24,0)))*$E469</f>
        <v>385.58072994174825</v>
      </c>
      <c r="I469" s="9">
        <f>(INDEX('Resin Fractions'!$A$24:$I$41,MATCH('Disposed Waste by Resin'!$A469,'Resin Fractions'!$A$24:$A$41,0),MATCH('Disposed Waste by Resin'!I$1,'Resin Fractions'!$A$24:$I$24,0)))*$E469</f>
        <v>599.09548143068139</v>
      </c>
      <c r="J469" s="9">
        <f>(INDEX('Resin Fractions'!$A$24:$I$41,MATCH('Disposed Waste by Resin'!$A469,'Resin Fractions'!$A$24:$A$41,0),MATCH('Disposed Waste by Resin'!J$1,'Resin Fractions'!$A$24:$I$24,0)))*$E469</f>
        <v>33.899546792470105</v>
      </c>
      <c r="K469" s="9">
        <f>(INDEX('Resin Fractions'!$A$24:$I$41,MATCH('Disposed Waste by Resin'!$A469,'Resin Fractions'!$A$24:$A$41,0),MATCH('Disposed Waste by Resin'!K$1,'Resin Fractions'!$A$24:$I$24,0)))*$E469</f>
        <v>99.847565267737664</v>
      </c>
      <c r="L469" s="9">
        <f>(INDEX('Resin Fractions'!$A$24:$I$41,MATCH('Disposed Waste by Resin'!$A469,'Resin Fractions'!$A$24:$A$41,0),MATCH('Disposed Waste by Resin'!L$1,'Resin Fractions'!$A$24:$I$24,0)))*$E469</f>
        <v>193.53732795708291</v>
      </c>
      <c r="M469" s="9">
        <f>(INDEX('Resin Fractions'!$A$24:$I$41,MATCH('Disposed Waste by Resin'!$A469,'Resin Fractions'!$A$24:$A$41,0),MATCH('Disposed Waste by Resin'!M$1,'Resin Fractions'!$A$24:$I$24,0)))*$E469</f>
        <v>1750.9181121286661</v>
      </c>
    </row>
    <row r="470" spans="1:13" x14ac:dyDescent="0.2">
      <c r="A470" s="37">
        <v>2012</v>
      </c>
      <c r="B470" s="68" t="s">
        <v>212</v>
      </c>
      <c r="C470" s="68" t="s">
        <v>193</v>
      </c>
      <c r="D470" s="68">
        <v>135219</v>
      </c>
      <c r="E470" s="81">
        <v>53202.903811252261</v>
      </c>
      <c r="F470" s="9">
        <f>(INDEX('Resin Fractions'!$A$24:$I$41,MATCH('Disposed Waste by Resin'!$A470,'Resin Fractions'!$A$24:$A$41,0),MATCH('Disposed Waste by Resin'!F$1,'Resin Fractions'!$A$24:$I$24,0)))*$E470</f>
        <v>476.61144466313834</v>
      </c>
      <c r="G470" s="9">
        <f>(INDEX('Resin Fractions'!$A$24:$I$41,MATCH('Disposed Waste by Resin'!$A470,'Resin Fractions'!$A$24:$A$41,0),MATCH('Disposed Waste by Resin'!G$1,'Resin Fractions'!$A$24:$I$24,0)))*$E470</f>
        <v>869.64291554395231</v>
      </c>
      <c r="H470" s="9">
        <f>(INDEX('Resin Fractions'!$A$24:$I$41,MATCH('Disposed Waste by Resin'!$A470,'Resin Fractions'!$A$24:$A$41,0),MATCH('Disposed Waste by Resin'!H$1,'Resin Fractions'!$A$24:$I$24,0)))*$E470</f>
        <v>1182.5513525207434</v>
      </c>
      <c r="I470" s="9">
        <f>(INDEX('Resin Fractions'!$A$24:$I$41,MATCH('Disposed Waste by Resin'!$A470,'Resin Fractions'!$A$24:$A$41,0),MATCH('Disposed Waste by Resin'!I$1,'Resin Fractions'!$A$24:$I$24,0)))*$E470</f>
        <v>1837.3873921602597</v>
      </c>
      <c r="J470" s="9">
        <f>(INDEX('Resin Fractions'!$A$24:$I$41,MATCH('Disposed Waste by Resin'!$A470,'Resin Fractions'!$A$24:$A$41,0),MATCH('Disposed Waste by Resin'!J$1,'Resin Fractions'!$A$24:$I$24,0)))*$E470</f>
        <v>103.96773437130027</v>
      </c>
      <c r="K470" s="9">
        <f>(INDEX('Resin Fractions'!$A$24:$I$41,MATCH('Disposed Waste by Resin'!$A470,'Resin Fractions'!$A$24:$A$41,0),MATCH('Disposed Waste by Resin'!K$1,'Resin Fractions'!$A$24:$I$24,0)))*$E470</f>
        <v>306.22607455280394</v>
      </c>
      <c r="L470" s="9">
        <f>(INDEX('Resin Fractions'!$A$24:$I$41,MATCH('Disposed Waste by Resin'!$A470,'Resin Fractions'!$A$24:$A$41,0),MATCH('Disposed Waste by Resin'!L$1,'Resin Fractions'!$A$24:$I$24,0)))*$E470</f>
        <v>593.5665637996882</v>
      </c>
      <c r="M470" s="9">
        <f>(INDEX('Resin Fractions'!$A$24:$I$41,MATCH('Disposed Waste by Resin'!$A470,'Resin Fractions'!$A$24:$A$41,0),MATCH('Disposed Waste by Resin'!M$1,'Resin Fractions'!$A$24:$I$24,0)))*$E470</f>
        <v>5369.9534776118862</v>
      </c>
    </row>
    <row r="471" spans="1:13" x14ac:dyDescent="0.2">
      <c r="A471" s="37">
        <v>2012</v>
      </c>
      <c r="B471" s="68" t="s">
        <v>213</v>
      </c>
      <c r="C471" s="68" t="s">
        <v>194</v>
      </c>
      <c r="D471" s="68">
        <v>179106</v>
      </c>
      <c r="E471" s="81">
        <v>162354.7096188748</v>
      </c>
      <c r="F471" s="9">
        <f>(INDEX('Resin Fractions'!$A$24:$I$41,MATCH('Disposed Waste by Resin'!$A471,'Resin Fractions'!$A$24:$A$41,0),MATCH('Disposed Waste by Resin'!F$1,'Resin Fractions'!$A$24:$I$24,0)))*$E471</f>
        <v>1454.4340093510191</v>
      </c>
      <c r="G471" s="9">
        <f>(INDEX('Resin Fractions'!$A$24:$I$41,MATCH('Disposed Waste by Resin'!$A471,'Resin Fractions'!$A$24:$A$41,0),MATCH('Disposed Waste by Resin'!G$1,'Resin Fractions'!$A$24:$I$24,0)))*$E471</f>
        <v>2653.8142264969497</v>
      </c>
      <c r="H471" s="9">
        <f>(INDEX('Resin Fractions'!$A$24:$I$41,MATCH('Disposed Waste by Resin'!$A471,'Resin Fractions'!$A$24:$A$41,0),MATCH('Disposed Waste by Resin'!H$1,'Resin Fractions'!$A$24:$I$24,0)))*$E471</f>
        <v>3608.6898964959692</v>
      </c>
      <c r="I471" s="9">
        <f>(INDEX('Resin Fractions'!$A$24:$I$41,MATCH('Disposed Waste by Resin'!$A471,'Resin Fractions'!$A$24:$A$41,0),MATCH('Disposed Waste by Resin'!I$1,'Resin Fractions'!$A$24:$I$24,0)))*$E471</f>
        <v>5606.9965197739675</v>
      </c>
      <c r="J471" s="9">
        <f>(INDEX('Resin Fractions'!$A$24:$I$41,MATCH('Disposed Waste by Resin'!$A471,'Resin Fractions'!$A$24:$A$41,0),MATCH('Disposed Waste by Resin'!J$1,'Resin Fractions'!$A$24:$I$24,0)))*$E471</f>
        <v>317.2693615271196</v>
      </c>
      <c r="K471" s="9">
        <f>(INDEX('Resin Fractions'!$A$24:$I$41,MATCH('Disposed Waste by Resin'!$A471,'Resin Fractions'!$A$24:$A$41,0),MATCH('Disposed Waste by Resin'!K$1,'Resin Fractions'!$A$24:$I$24,0)))*$E471</f>
        <v>934.48368134435054</v>
      </c>
      <c r="L471" s="9">
        <f>(INDEX('Resin Fractions'!$A$24:$I$41,MATCH('Disposed Waste by Resin'!$A471,'Resin Fractions'!$A$24:$A$41,0),MATCH('Disposed Waste by Resin'!L$1,'Resin Fractions'!$A$24:$I$24,0)))*$E471</f>
        <v>1811.3358520252436</v>
      </c>
      <c r="M471" s="9">
        <f>(INDEX('Resin Fractions'!$A$24:$I$41,MATCH('Disposed Waste by Resin'!$A471,'Resin Fractions'!$A$24:$A$41,0),MATCH('Disposed Waste by Resin'!M$1,'Resin Fractions'!$A$24:$I$24,0)))*$E471</f>
        <v>16387.023547014618</v>
      </c>
    </row>
    <row r="472" spans="1:13" x14ac:dyDescent="0.2">
      <c r="A472" s="37">
        <v>2012</v>
      </c>
      <c r="B472" s="68" t="s">
        <v>214</v>
      </c>
      <c r="C472" s="68" t="s">
        <v>191</v>
      </c>
      <c r="D472" s="68">
        <v>18543</v>
      </c>
      <c r="E472" s="81">
        <v>18509.17422867514</v>
      </c>
      <c r="F472" s="9">
        <f>(INDEX('Resin Fractions'!$A$24:$I$41,MATCH('Disposed Waste by Resin'!$A472,'Resin Fractions'!$A$24:$A$41,0),MATCH('Disposed Waste by Resin'!F$1,'Resin Fractions'!$A$24:$I$24,0)))*$E472</f>
        <v>165.81208236203128</v>
      </c>
      <c r="G472" s="9">
        <f>(INDEX('Resin Fractions'!$A$24:$I$41,MATCH('Disposed Waste by Resin'!$A472,'Resin Fractions'!$A$24:$A$41,0),MATCH('Disposed Waste by Resin'!G$1,'Resin Fractions'!$A$24:$I$24,0)))*$E472</f>
        <v>302.54687408869773</v>
      </c>
      <c r="H472" s="9">
        <f>(INDEX('Resin Fractions'!$A$24:$I$41,MATCH('Disposed Waste by Resin'!$A472,'Resin Fractions'!$A$24:$A$41,0),MATCH('Disposed Waste by Resin'!H$1,'Resin Fractions'!$A$24:$I$24,0)))*$E472</f>
        <v>411.40703702591162</v>
      </c>
      <c r="I472" s="9">
        <f>(INDEX('Resin Fractions'!$A$24:$I$41,MATCH('Disposed Waste by Resin'!$A472,'Resin Fractions'!$A$24:$A$41,0),MATCH('Disposed Waste by Resin'!I$1,'Resin Fractions'!$A$24:$I$24,0)))*$E472</f>
        <v>639.22306736709731</v>
      </c>
      <c r="J472" s="9">
        <f>(INDEX('Resin Fractions'!$A$24:$I$41,MATCH('Disposed Waste by Resin'!$A472,'Resin Fractions'!$A$24:$A$41,0),MATCH('Disposed Waste by Resin'!J$1,'Resin Fractions'!$A$24:$I$24,0)))*$E472</f>
        <v>36.17014808939841</v>
      </c>
      <c r="K472" s="9">
        <f>(INDEX('Resin Fractions'!$A$24:$I$41,MATCH('Disposed Waste by Resin'!$A472,'Resin Fractions'!$A$24:$A$41,0),MATCH('Disposed Waste by Resin'!K$1,'Resin Fractions'!$A$24:$I$24,0)))*$E472</f>
        <v>106.53538362059003</v>
      </c>
      <c r="L472" s="9">
        <f>(INDEX('Resin Fractions'!$A$24:$I$41,MATCH('Disposed Waste by Resin'!$A472,'Resin Fractions'!$A$24:$A$41,0),MATCH('Disposed Waste by Resin'!L$1,'Resin Fractions'!$A$24:$I$24,0)))*$E472</f>
        <v>206.50051329267575</v>
      </c>
      <c r="M472" s="9">
        <f>(INDEX('Resin Fractions'!$A$24:$I$41,MATCH('Disposed Waste by Resin'!$A472,'Resin Fractions'!$A$24:$A$41,0),MATCH('Disposed Waste by Resin'!M$1,'Resin Fractions'!$A$24:$I$24,0)))*$E472</f>
        <v>1868.1951058464022</v>
      </c>
    </row>
    <row r="473" spans="1:13" x14ac:dyDescent="0.2">
      <c r="A473" s="37">
        <v>2012</v>
      </c>
      <c r="B473" s="68" t="s">
        <v>215</v>
      </c>
      <c r="C473" s="68" t="s">
        <v>192</v>
      </c>
      <c r="D473" s="68">
        <v>855275</v>
      </c>
      <c r="E473" s="81">
        <v>705475.57168784016</v>
      </c>
      <c r="F473" s="9">
        <f>(INDEX('Resin Fractions'!$A$24:$I$41,MATCH('Disposed Waste by Resin'!$A473,'Resin Fractions'!$A$24:$A$41,0),MATCH('Disposed Waste by Resin'!F$1,'Resin Fractions'!$A$24:$I$24,0)))*$E473</f>
        <v>6319.9131496574746</v>
      </c>
      <c r="G473" s="9">
        <f>(INDEX('Resin Fractions'!$A$24:$I$41,MATCH('Disposed Waste by Resin'!$A473,'Resin Fractions'!$A$24:$A$41,0),MATCH('Disposed Waste by Resin'!G$1,'Resin Fractions'!$A$24:$I$24,0)))*$E473</f>
        <v>11531.547886637982</v>
      </c>
      <c r="H473" s="9">
        <f>(INDEX('Resin Fractions'!$A$24:$I$41,MATCH('Disposed Waste by Resin'!$A473,'Resin Fractions'!$A$24:$A$41,0),MATCH('Disposed Waste by Resin'!H$1,'Resin Fractions'!$A$24:$I$24,0)))*$E473</f>
        <v>15680.743562973648</v>
      </c>
      <c r="I473" s="9">
        <f>(INDEX('Resin Fractions'!$A$24:$I$41,MATCH('Disposed Waste by Resin'!$A473,'Resin Fractions'!$A$24:$A$41,0),MATCH('Disposed Waste by Resin'!I$1,'Resin Fractions'!$A$24:$I$24,0)))*$E473</f>
        <v>24363.931816483666</v>
      </c>
      <c r="J473" s="9">
        <f>(INDEX('Resin Fractions'!$A$24:$I$41,MATCH('Disposed Waste by Resin'!$A473,'Resin Fractions'!$A$24:$A$41,0),MATCH('Disposed Waste by Resin'!J$1,'Resin Fractions'!$A$24:$I$24,0)))*$E473</f>
        <v>1378.6220598577545</v>
      </c>
      <c r="K473" s="9">
        <f>(INDEX('Resin Fractions'!$A$24:$I$41,MATCH('Disposed Waste by Resin'!$A473,'Resin Fractions'!$A$24:$A$41,0),MATCH('Disposed Waste by Resin'!K$1,'Resin Fractions'!$A$24:$I$24,0)))*$E473</f>
        <v>4060.5869141520757</v>
      </c>
      <c r="L473" s="9">
        <f>(INDEX('Resin Fractions'!$A$24:$I$41,MATCH('Disposed Waste by Resin'!$A473,'Resin Fractions'!$A$24:$A$41,0),MATCH('Disposed Waste by Resin'!L$1,'Resin Fractions'!$A$24:$I$24,0)))*$E473</f>
        <v>7870.7491684468578</v>
      </c>
      <c r="M473" s="9">
        <f>(INDEX('Resin Fractions'!$A$24:$I$41,MATCH('Disposed Waste by Resin'!$A473,'Resin Fractions'!$A$24:$A$41,0),MATCH('Disposed Waste by Resin'!M$1,'Resin Fractions'!$A$24:$I$24,0)))*$E473</f>
        <v>71206.094558209457</v>
      </c>
    </row>
    <row r="474" spans="1:13" x14ac:dyDescent="0.2">
      <c r="A474" s="37">
        <v>2012</v>
      </c>
      <c r="B474" s="68" t="s">
        <v>216</v>
      </c>
      <c r="C474" s="68" t="s">
        <v>192</v>
      </c>
      <c r="D474" s="68">
        <v>151411</v>
      </c>
      <c r="E474" s="81">
        <v>85980.335753176041</v>
      </c>
      <c r="F474" s="9">
        <f>(INDEX('Resin Fractions'!$A$24:$I$41,MATCH('Disposed Waste by Resin'!$A474,'Resin Fractions'!$A$24:$A$41,0),MATCH('Disposed Waste by Resin'!F$1,'Resin Fractions'!$A$24:$I$24,0)))*$E474</f>
        <v>770.24389836548607</v>
      </c>
      <c r="G474" s="9">
        <f>(INDEX('Resin Fractions'!$A$24:$I$41,MATCH('Disposed Waste by Resin'!$A474,'Resin Fractions'!$A$24:$A$41,0),MATCH('Disposed Waste by Resin'!G$1,'Resin Fractions'!$A$24:$I$24,0)))*$E474</f>
        <v>1405.4155789899917</v>
      </c>
      <c r="H474" s="9">
        <f>(INDEX('Resin Fractions'!$A$24:$I$41,MATCH('Disposed Waste by Resin'!$A474,'Resin Fractions'!$A$24:$A$41,0),MATCH('Disposed Waste by Resin'!H$1,'Resin Fractions'!$A$24:$I$24,0)))*$E474</f>
        <v>1911.1017454201765</v>
      </c>
      <c r="I474" s="9">
        <f>(INDEX('Resin Fractions'!$A$24:$I$41,MATCH('Disposed Waste by Resin'!$A474,'Resin Fractions'!$A$24:$A$41,0),MATCH('Disposed Waste by Resin'!I$1,'Resin Fractions'!$A$24:$I$24,0)))*$E474</f>
        <v>2969.3714735393733</v>
      </c>
      <c r="J474" s="9">
        <f>(INDEX('Resin Fractions'!$A$24:$I$41,MATCH('Disposed Waste by Resin'!$A474,'Resin Fractions'!$A$24:$A$41,0),MATCH('Disposed Waste by Resin'!J$1,'Resin Fractions'!$A$24:$I$24,0)))*$E474</f>
        <v>168.02054151884107</v>
      </c>
      <c r="K474" s="9">
        <f>(INDEX('Resin Fractions'!$A$24:$I$41,MATCH('Disposed Waste by Resin'!$A474,'Resin Fractions'!$A$24:$A$41,0),MATCH('Disposed Waste by Resin'!K$1,'Resin Fractions'!$A$24:$I$24,0)))*$E474</f>
        <v>494.88691068134153</v>
      </c>
      <c r="L474" s="9">
        <f>(INDEX('Resin Fractions'!$A$24:$I$41,MATCH('Disposed Waste by Resin'!$A474,'Resin Fractions'!$A$24:$A$41,0),MATCH('Disposed Waste by Resin'!L$1,'Resin Fractions'!$A$24:$I$24,0)))*$E474</f>
        <v>959.25313829510208</v>
      </c>
      <c r="M474" s="9">
        <f>(INDEX('Resin Fractions'!$A$24:$I$41,MATCH('Disposed Waste by Resin'!$A474,'Resin Fractions'!$A$24:$A$41,0),MATCH('Disposed Waste by Resin'!M$1,'Resin Fractions'!$A$24:$I$24,0)))*$E474</f>
        <v>8678.2932868103126</v>
      </c>
    </row>
    <row r="475" spans="1:13" x14ac:dyDescent="0.2">
      <c r="A475" s="37">
        <v>2012</v>
      </c>
      <c r="B475" s="68" t="s">
        <v>217</v>
      </c>
      <c r="C475" s="68" t="s">
        <v>193</v>
      </c>
      <c r="D475" s="68">
        <v>64829</v>
      </c>
      <c r="E475" s="81">
        <v>32330.226860254079</v>
      </c>
      <c r="F475" s="9">
        <f>(INDEX('Resin Fractions'!$A$24:$I$41,MATCH('Disposed Waste by Resin'!$A475,'Resin Fractions'!$A$24:$A$41,0),MATCH('Disposed Waste by Resin'!F$1,'Resin Fractions'!$A$24:$I$24,0)))*$E475</f>
        <v>289.62622387715885</v>
      </c>
      <c r="G475" s="9">
        <f>(INDEX('Resin Fractions'!$A$24:$I$41,MATCH('Disposed Waste by Resin'!$A475,'Resin Fractions'!$A$24:$A$41,0),MATCH('Disposed Waste by Resin'!G$1,'Resin Fractions'!$A$24:$I$24,0)))*$E475</f>
        <v>528.46274794877559</v>
      </c>
      <c r="H475" s="9">
        <f>(INDEX('Resin Fractions'!$A$24:$I$41,MATCH('Disposed Waste by Resin'!$A475,'Resin Fractions'!$A$24:$A$41,0),MATCH('Disposed Waste by Resin'!H$1,'Resin Fractions'!$A$24:$I$24,0)))*$E475</f>
        <v>718.61027805046115</v>
      </c>
      <c r="I475" s="9">
        <f>(INDEX('Resin Fractions'!$A$24:$I$41,MATCH('Disposed Waste by Resin'!$A475,'Resin Fractions'!$A$24:$A$41,0),MATCH('Disposed Waste by Resin'!I$1,'Resin Fractions'!$A$24:$I$24,0)))*$E475</f>
        <v>1116.5396428258157</v>
      </c>
      <c r="J475" s="9">
        <f>(INDEX('Resin Fractions'!$A$24:$I$41,MATCH('Disposed Waste by Resin'!$A475,'Resin Fractions'!$A$24:$A$41,0),MATCH('Disposed Waste by Resin'!J$1,'Resin Fractions'!$A$24:$I$24,0)))*$E475</f>
        <v>63.178890578898589</v>
      </c>
      <c r="K475" s="9">
        <f>(INDEX('Resin Fractions'!$A$24:$I$41,MATCH('Disposed Waste by Resin'!$A475,'Resin Fractions'!$A$24:$A$41,0),MATCH('Disposed Waste by Resin'!K$1,'Resin Fractions'!$A$24:$I$24,0)))*$E475</f>
        <v>186.08680638825081</v>
      </c>
      <c r="L475" s="9">
        <f>(INDEX('Resin Fractions'!$A$24:$I$41,MATCH('Disposed Waste by Resin'!$A475,'Resin Fractions'!$A$24:$A$41,0),MATCH('Disposed Waste by Resin'!L$1,'Resin Fractions'!$A$24:$I$24,0)))*$E475</f>
        <v>360.69726066806783</v>
      </c>
      <c r="M475" s="9">
        <f>(INDEX('Resin Fractions'!$A$24:$I$41,MATCH('Disposed Waste by Resin'!$A475,'Resin Fractions'!$A$24:$A$41,0),MATCH('Disposed Waste by Resin'!M$1,'Resin Fractions'!$A$24:$I$24,0)))*$E475</f>
        <v>3263.2018503374284</v>
      </c>
    </row>
    <row r="476" spans="1:13" x14ac:dyDescent="0.2">
      <c r="A476" s="37">
        <v>2012</v>
      </c>
      <c r="B476" s="68" t="s">
        <v>218</v>
      </c>
      <c r="C476" s="68" t="s">
        <v>191</v>
      </c>
      <c r="D476" s="68">
        <v>33523</v>
      </c>
      <c r="E476" s="81">
        <v>16314.74591651542</v>
      </c>
      <c r="F476" s="9">
        <f>(INDEX('Resin Fractions'!$A$24:$I$41,MATCH('Disposed Waste by Resin'!$A476,'Resin Fractions'!$A$24:$A$41,0),MATCH('Disposed Waste by Resin'!F$1,'Resin Fractions'!$A$24:$I$24,0)))*$E476</f>
        <v>146.1535755297983</v>
      </c>
      <c r="G476" s="9">
        <f>(INDEX('Resin Fractions'!$A$24:$I$41,MATCH('Disposed Waste by Resin'!$A476,'Resin Fractions'!$A$24:$A$41,0),MATCH('Disposed Waste by Resin'!G$1,'Resin Fractions'!$A$24:$I$24,0)))*$E476</f>
        <v>266.67723354973225</v>
      </c>
      <c r="H476" s="9">
        <f>(INDEX('Resin Fractions'!$A$24:$I$41,MATCH('Disposed Waste by Resin'!$A476,'Resin Fractions'!$A$24:$A$41,0),MATCH('Disposed Waste by Resin'!H$1,'Resin Fractions'!$A$24:$I$24,0)))*$E476</f>
        <v>362.63104957679332</v>
      </c>
      <c r="I476" s="9">
        <f>(INDEX('Resin Fractions'!$A$24:$I$41,MATCH('Disposed Waste by Resin'!$A476,'Resin Fractions'!$A$24:$A$41,0),MATCH('Disposed Waste by Resin'!I$1,'Resin Fractions'!$A$24:$I$24,0)))*$E476</f>
        <v>563.43744994918052</v>
      </c>
      <c r="J476" s="9">
        <f>(INDEX('Resin Fractions'!$A$24:$I$41,MATCH('Disposed Waste by Resin'!$A476,'Resin Fractions'!$A$24:$A$41,0),MATCH('Disposed Waste by Resin'!J$1,'Resin Fractions'!$A$24:$I$24,0)))*$E476</f>
        <v>31.881853212395296</v>
      </c>
      <c r="K476" s="9">
        <f>(INDEX('Resin Fractions'!$A$24:$I$41,MATCH('Disposed Waste by Resin'!$A476,'Resin Fractions'!$A$24:$A$41,0),MATCH('Disposed Waste by Resin'!K$1,'Resin Fractions'!$A$24:$I$24,0)))*$E476</f>
        <v>93.904660111508136</v>
      </c>
      <c r="L476" s="9">
        <f>(INDEX('Resin Fractions'!$A$24:$I$41,MATCH('Disposed Waste by Resin'!$A476,'Resin Fractions'!$A$24:$A$41,0),MATCH('Disposed Waste by Resin'!L$1,'Resin Fractions'!$A$24:$I$24,0)))*$E476</f>
        <v>182.01802870171417</v>
      </c>
      <c r="M476" s="9">
        <f>(INDEX('Resin Fractions'!$A$24:$I$41,MATCH('Disposed Waste by Resin'!$A476,'Resin Fractions'!$A$24:$A$41,0),MATCH('Disposed Waste by Resin'!M$1,'Resin Fractions'!$A$24:$I$24,0)))*$E476</f>
        <v>1646.7038506311221</v>
      </c>
    </row>
    <row r="477" spans="1:13" x14ac:dyDescent="0.2">
      <c r="A477" s="37">
        <v>2012</v>
      </c>
      <c r="B477" s="68" t="s">
        <v>219</v>
      </c>
      <c r="C477" s="68" t="s">
        <v>194</v>
      </c>
      <c r="D477" s="68">
        <v>9956888</v>
      </c>
      <c r="E477" s="81">
        <v>7388123.8566243192</v>
      </c>
      <c r="F477" s="9">
        <f>(INDEX('Resin Fractions'!$A$24:$I$41,MATCH('Disposed Waste by Resin'!$A477,'Resin Fractions'!$A$24:$A$41,0),MATCH('Disposed Waste by Resin'!F$1,'Resin Fractions'!$A$24:$I$24,0)))*$E477</f>
        <v>66185.567561279924</v>
      </c>
      <c r="G477" s="9">
        <f>(INDEX('Resin Fractions'!$A$24:$I$41,MATCH('Disposed Waste by Resin'!$A477,'Resin Fractions'!$A$24:$A$41,0),MATCH('Disposed Waste by Resin'!G$1,'Resin Fractions'!$A$24:$I$24,0)))*$E477</f>
        <v>120764.64085247405</v>
      </c>
      <c r="H477" s="9">
        <f>(INDEX('Resin Fractions'!$A$24:$I$41,MATCH('Disposed Waste by Resin'!$A477,'Resin Fractions'!$A$24:$A$41,0),MATCH('Disposed Waste by Resin'!H$1,'Resin Fractions'!$A$24:$I$24,0)))*$E477</f>
        <v>164217.27449760071</v>
      </c>
      <c r="I477" s="9">
        <f>(INDEX('Resin Fractions'!$A$24:$I$41,MATCH('Disposed Waste by Resin'!$A477,'Resin Fractions'!$A$24:$A$41,0),MATCH('Disposed Waste by Resin'!I$1,'Resin Fractions'!$A$24:$I$24,0)))*$E477</f>
        <v>255152.34420360564</v>
      </c>
      <c r="J477" s="9">
        <f>(INDEX('Resin Fractions'!$A$24:$I$41,MATCH('Disposed Waste by Resin'!$A477,'Resin Fractions'!$A$24:$A$41,0),MATCH('Disposed Waste by Resin'!J$1,'Resin Fractions'!$A$24:$I$24,0)))*$E477</f>
        <v>14437.679968613427</v>
      </c>
      <c r="K477" s="9">
        <f>(INDEX('Resin Fractions'!$A$24:$I$41,MATCH('Disposed Waste by Resin'!$A477,'Resin Fractions'!$A$24:$A$41,0),MATCH('Disposed Waste by Resin'!K$1,'Resin Fractions'!$A$24:$I$24,0)))*$E477</f>
        <v>42524.674498039138</v>
      </c>
      <c r="L477" s="9">
        <f>(INDEX('Resin Fractions'!$A$24:$I$41,MATCH('Disposed Waste by Resin'!$A477,'Resin Fractions'!$A$24:$A$41,0),MATCH('Disposed Waste by Resin'!L$1,'Resin Fractions'!$A$24:$I$24,0)))*$E477</f>
        <v>82426.765765659395</v>
      </c>
      <c r="M477" s="9">
        <f>(INDEX('Resin Fractions'!$A$24:$I$41,MATCH('Disposed Waste by Resin'!$A477,'Resin Fractions'!$A$24:$A$41,0),MATCH('Disposed Waste by Resin'!M$1,'Resin Fractions'!$A$24:$I$24,0)))*$E477</f>
        <v>745708.9473472723</v>
      </c>
    </row>
    <row r="478" spans="1:13" x14ac:dyDescent="0.2">
      <c r="A478" s="37">
        <v>2012</v>
      </c>
      <c r="B478" s="68" t="s">
        <v>220</v>
      </c>
      <c r="C478" s="68" t="s">
        <v>192</v>
      </c>
      <c r="D478" s="68">
        <v>151628</v>
      </c>
      <c r="E478" s="81">
        <v>106491.778584392</v>
      </c>
      <c r="F478" s="9">
        <f>(INDEX('Resin Fractions'!$A$24:$I$41,MATCH('Disposed Waste by Resin'!$A478,'Resin Fractions'!$A$24:$A$41,0),MATCH('Disposed Waste by Resin'!F$1,'Resin Fractions'!$A$24:$I$24,0)))*$E478</f>
        <v>953.99304925005902</v>
      </c>
      <c r="G478" s="9">
        <f>(INDEX('Resin Fractions'!$A$24:$I$41,MATCH('Disposed Waste by Resin'!$A478,'Resin Fractions'!$A$24:$A$41,0),MATCH('Disposed Waste by Resin'!G$1,'Resin Fractions'!$A$24:$I$24,0)))*$E478</f>
        <v>1740.6910934437562</v>
      </c>
      <c r="H478" s="9">
        <f>(INDEX('Resin Fractions'!$A$24:$I$41,MATCH('Disposed Waste by Resin'!$A478,'Resin Fractions'!$A$24:$A$41,0),MATCH('Disposed Waste by Resin'!H$1,'Resin Fractions'!$A$24:$I$24,0)))*$E478</f>
        <v>2367.0135984321601</v>
      </c>
      <c r="I478" s="9">
        <f>(INDEX('Resin Fractions'!$A$24:$I$41,MATCH('Disposed Waste by Resin'!$A478,'Resin Fractions'!$A$24:$A$41,0),MATCH('Disposed Waste by Resin'!I$1,'Resin Fractions'!$A$24:$I$24,0)))*$E478</f>
        <v>3677.7438320631827</v>
      </c>
      <c r="J478" s="9">
        <f>(INDEX('Resin Fractions'!$A$24:$I$41,MATCH('Disposed Waste by Resin'!$A478,'Resin Fractions'!$A$24:$A$41,0),MATCH('Disposed Waste by Resin'!J$1,'Resin Fractions'!$A$24:$I$24,0)))*$E478</f>
        <v>208.10347096595422</v>
      </c>
      <c r="K478" s="9">
        <f>(INDEX('Resin Fractions'!$A$24:$I$41,MATCH('Disposed Waste by Resin'!$A478,'Resin Fractions'!$A$24:$A$41,0),MATCH('Disposed Waste by Resin'!K$1,'Resin Fractions'!$A$24:$I$24,0)))*$E478</f>
        <v>612.94698206205192</v>
      </c>
      <c r="L478" s="9">
        <f>(INDEX('Resin Fractions'!$A$24:$I$41,MATCH('Disposed Waste by Resin'!$A478,'Resin Fractions'!$A$24:$A$41,0),MATCH('Disposed Waste by Resin'!L$1,'Resin Fractions'!$A$24:$I$24,0)))*$E478</f>
        <v>1188.0922761566646</v>
      </c>
      <c r="M478" s="9">
        <f>(INDEX('Resin Fractions'!$A$24:$I$41,MATCH('Disposed Waste by Resin'!$A478,'Resin Fractions'!$A$24:$A$41,0),MATCH('Disposed Waste by Resin'!M$1,'Resin Fractions'!$A$24:$I$24,0)))*$E478</f>
        <v>10748.584302373829</v>
      </c>
    </row>
    <row r="479" spans="1:13" x14ac:dyDescent="0.2">
      <c r="A479" s="37">
        <v>2012</v>
      </c>
      <c r="B479" s="68" t="s">
        <v>221</v>
      </c>
      <c r="C479" s="68" t="s">
        <v>190</v>
      </c>
      <c r="D479" s="68">
        <v>256662</v>
      </c>
      <c r="E479" s="81">
        <v>163978.4210526316</v>
      </c>
      <c r="F479" s="9">
        <f>(INDEX('Resin Fractions'!$A$24:$I$41,MATCH('Disposed Waste by Resin'!$A479,'Resin Fractions'!$A$24:$A$41,0),MATCH('Disposed Waste by Resin'!F$1,'Resin Fractions'!$A$24:$I$24,0)))*$E479</f>
        <v>1468.9798216417237</v>
      </c>
      <c r="G479" s="9">
        <f>(INDEX('Resin Fractions'!$A$24:$I$41,MATCH('Disposed Waste by Resin'!$A479,'Resin Fractions'!$A$24:$A$41,0),MATCH('Disposed Waste by Resin'!G$1,'Resin Fractions'!$A$24:$I$24,0)))*$E479</f>
        <v>2680.3550549875117</v>
      </c>
      <c r="H479" s="9">
        <f>(INDEX('Resin Fractions'!$A$24:$I$41,MATCH('Disposed Waste by Resin'!$A479,'Resin Fractions'!$A$24:$A$41,0),MATCH('Disposed Waste by Resin'!H$1,'Resin Fractions'!$A$24:$I$24,0)))*$E479</f>
        <v>3644.7804482242082</v>
      </c>
      <c r="I479" s="9">
        <f>(INDEX('Resin Fractions'!$A$24:$I$41,MATCH('Disposed Waste by Resin'!$A479,'Resin Fractions'!$A$24:$A$41,0),MATCH('Disposed Waste by Resin'!I$1,'Resin Fractions'!$A$24:$I$24,0)))*$E479</f>
        <v>5663.0721604471792</v>
      </c>
      <c r="J479" s="9">
        <f>(INDEX('Resin Fractions'!$A$24:$I$41,MATCH('Disposed Waste by Resin'!$A479,'Resin Fractions'!$A$24:$A$41,0),MATCH('Disposed Waste by Resin'!J$1,'Resin Fractions'!$A$24:$I$24,0)))*$E479</f>
        <v>320.44237628660284</v>
      </c>
      <c r="K479" s="9">
        <f>(INDEX('Resin Fractions'!$A$24:$I$41,MATCH('Disposed Waste by Resin'!$A479,'Resin Fractions'!$A$24:$A$41,0),MATCH('Disposed Waste by Resin'!K$1,'Resin Fractions'!$A$24:$I$24,0)))*$E479</f>
        <v>943.82946405444181</v>
      </c>
      <c r="L479" s="9">
        <f>(INDEX('Resin Fractions'!$A$24:$I$41,MATCH('Disposed Waste by Resin'!$A479,'Resin Fractions'!$A$24:$A$41,0),MATCH('Disposed Waste by Resin'!L$1,'Resin Fractions'!$A$24:$I$24,0)))*$E479</f>
        <v>1829.4510440034201</v>
      </c>
      <c r="M479" s="9">
        <f>(INDEX('Resin Fractions'!$A$24:$I$41,MATCH('Disposed Waste by Resin'!$A479,'Resin Fractions'!$A$24:$A$41,0),MATCH('Disposed Waste by Resin'!M$1,'Resin Fractions'!$A$24:$I$24,0)))*$E479</f>
        <v>16550.910369645087</v>
      </c>
    </row>
    <row r="480" spans="1:13" x14ac:dyDescent="0.2">
      <c r="A480" s="37">
        <v>2012</v>
      </c>
      <c r="B480" s="68" t="s">
        <v>222</v>
      </c>
      <c r="C480" s="68" t="s">
        <v>191</v>
      </c>
      <c r="D480" s="68">
        <v>18249</v>
      </c>
      <c r="E480" s="81">
        <v>10310.68058076225</v>
      </c>
      <c r="F480" s="9">
        <f>(INDEX('Resin Fractions'!$A$24:$I$41,MATCH('Disposed Waste by Resin'!$A480,'Resin Fractions'!$A$24:$A$41,0),MATCH('Disposed Waste by Resin'!F$1,'Resin Fractions'!$A$24:$I$24,0)))*$E480</f>
        <v>92.366920130737782</v>
      </c>
      <c r="G480" s="9">
        <f>(INDEX('Resin Fractions'!$A$24:$I$41,MATCH('Disposed Waste by Resin'!$A480,'Resin Fractions'!$A$24:$A$41,0),MATCH('Disposed Waste by Resin'!G$1,'Resin Fractions'!$A$24:$I$24,0)))*$E480</f>
        <v>168.53610760245914</v>
      </c>
      <c r="H480" s="9">
        <f>(INDEX('Resin Fractions'!$A$24:$I$41,MATCH('Disposed Waste by Resin'!$A480,'Resin Fractions'!$A$24:$A$41,0),MATCH('Disposed Waste by Resin'!H$1,'Resin Fractions'!$A$24:$I$24,0)))*$E480</f>
        <v>229.17751462300816</v>
      </c>
      <c r="I480" s="9">
        <f>(INDEX('Resin Fractions'!$A$24:$I$41,MATCH('Disposed Waste by Resin'!$A480,'Resin Fractions'!$A$24:$A$41,0),MATCH('Disposed Waste by Resin'!I$1,'Resin Fractions'!$A$24:$I$24,0)))*$E480</f>
        <v>356.08421996841139</v>
      </c>
      <c r="J480" s="9">
        <f>(INDEX('Resin Fractions'!$A$24:$I$41,MATCH('Disposed Waste by Resin'!$A480,'Resin Fractions'!$A$24:$A$41,0),MATCH('Disposed Waste by Resin'!J$1,'Resin Fractions'!$A$24:$I$24,0)))*$E480</f>
        <v>20.148864498281263</v>
      </c>
      <c r="K480" s="9">
        <f>(INDEX('Resin Fractions'!$A$24:$I$41,MATCH('Disposed Waste by Resin'!$A480,'Resin Fractions'!$A$24:$A$41,0),MATCH('Disposed Waste by Resin'!K$1,'Resin Fractions'!$A$24:$I$24,0)))*$E480</f>
        <v>59.346370480380955</v>
      </c>
      <c r="L480" s="9">
        <f>(INDEX('Resin Fractions'!$A$24:$I$41,MATCH('Disposed Waste by Resin'!$A480,'Resin Fractions'!$A$24:$A$41,0),MATCH('Disposed Waste by Resin'!L$1,'Resin Fractions'!$A$24:$I$24,0)))*$E480</f>
        <v>115.03272950046842</v>
      </c>
      <c r="M480" s="9">
        <f>(INDEX('Resin Fractions'!$A$24:$I$41,MATCH('Disposed Waste by Resin'!$A480,'Resin Fractions'!$A$24:$A$41,0),MATCH('Disposed Waste by Resin'!M$1,'Resin Fractions'!$A$24:$I$24,0)))*$E480</f>
        <v>1040.6927268037471</v>
      </c>
    </row>
    <row r="481" spans="1:13" x14ac:dyDescent="0.2">
      <c r="A481" s="37">
        <v>2012</v>
      </c>
      <c r="B481" s="68" t="s">
        <v>223</v>
      </c>
      <c r="C481" s="68" t="s">
        <v>193</v>
      </c>
      <c r="D481" s="68">
        <v>87696</v>
      </c>
      <c r="E481" s="81">
        <v>46482.885662431938</v>
      </c>
      <c r="F481" s="9">
        <f>(INDEX('Resin Fractions'!$A$24:$I$41,MATCH('Disposed Waste by Resin'!$A481,'Resin Fractions'!$A$24:$A$41,0),MATCH('Disposed Waste by Resin'!F$1,'Resin Fractions'!$A$24:$I$24,0)))*$E481</f>
        <v>416.41101708056772</v>
      </c>
      <c r="G481" s="9">
        <f>(INDEX('Resin Fractions'!$A$24:$I$41,MATCH('Disposed Waste by Resin'!$A481,'Resin Fractions'!$A$24:$A$41,0),MATCH('Disposed Waste by Resin'!G$1,'Resin Fractions'!$A$24:$I$24,0)))*$E481</f>
        <v>759.79898303641153</v>
      </c>
      <c r="H481" s="9">
        <f>(INDEX('Resin Fractions'!$A$24:$I$41,MATCH('Disposed Waste by Resin'!$A481,'Resin Fractions'!$A$24:$A$41,0),MATCH('Disposed Waste by Resin'!H$1,'Resin Fractions'!$A$24:$I$24,0)))*$E481</f>
        <v>1033.1841943099034</v>
      </c>
      <c r="I481" s="9">
        <f>(INDEX('Resin Fractions'!$A$24:$I$41,MATCH('Disposed Waste by Resin'!$A481,'Resin Fractions'!$A$24:$A$41,0),MATCH('Disposed Waste by Resin'!I$1,'Resin Fractions'!$A$24:$I$24,0)))*$E481</f>
        <v>1605.3083938872524</v>
      </c>
      <c r="J481" s="9">
        <f>(INDEX('Resin Fractions'!$A$24:$I$41,MATCH('Disposed Waste by Resin'!$A481,'Resin Fractions'!$A$24:$A$41,0),MATCH('Disposed Waste by Resin'!J$1,'Resin Fractions'!$A$24:$I$24,0)))*$E481</f>
        <v>90.835649244038805</v>
      </c>
      <c r="K481" s="9">
        <f>(INDEX('Resin Fractions'!$A$24:$I$41,MATCH('Disposed Waste by Resin'!$A481,'Resin Fractions'!$A$24:$A$41,0),MATCH('Disposed Waste by Resin'!K$1,'Resin Fractions'!$A$24:$I$24,0)))*$E481</f>
        <v>267.546892943893</v>
      </c>
      <c r="L481" s="9">
        <f>(INDEX('Resin Fractions'!$A$24:$I$41,MATCH('Disposed Waste by Resin'!$A481,'Resin Fractions'!$A$24:$A$41,0),MATCH('Disposed Waste by Resin'!L$1,'Resin Fractions'!$A$24:$I$24,0)))*$E481</f>
        <v>518.59362443875045</v>
      </c>
      <c r="M481" s="9">
        <f>(INDEX('Resin Fractions'!$A$24:$I$41,MATCH('Disposed Waste by Resin'!$A481,'Resin Fractions'!$A$24:$A$41,0),MATCH('Disposed Waste by Resin'!M$1,'Resin Fractions'!$A$24:$I$24,0)))*$E481</f>
        <v>4691.6787549408173</v>
      </c>
    </row>
    <row r="482" spans="1:13" x14ac:dyDescent="0.2">
      <c r="A482" s="37">
        <v>2012</v>
      </c>
      <c r="B482" s="68" t="s">
        <v>224</v>
      </c>
      <c r="C482" s="68" t="s">
        <v>192</v>
      </c>
      <c r="D482" s="68">
        <v>262329</v>
      </c>
      <c r="E482" s="81">
        <v>183176.6152450091</v>
      </c>
      <c r="F482" s="9">
        <f>(INDEX('Resin Fractions'!$A$24:$I$41,MATCH('Disposed Waste by Resin'!$A482,'Resin Fractions'!$A$24:$A$41,0),MATCH('Disposed Waste by Resin'!F$1,'Resin Fractions'!$A$24:$I$24,0)))*$E482</f>
        <v>1640.96440168296</v>
      </c>
      <c r="G482" s="9">
        <f>(INDEX('Resin Fractions'!$A$24:$I$41,MATCH('Disposed Waste by Resin'!$A482,'Resin Fractions'!$A$24:$A$41,0),MATCH('Disposed Waste by Resin'!G$1,'Resin Fractions'!$A$24:$I$24,0)))*$E482</f>
        <v>2994.1644972290287</v>
      </c>
      <c r="H482" s="9">
        <f>(INDEX('Resin Fractions'!$A$24:$I$41,MATCH('Disposed Waste by Resin'!$A482,'Resin Fractions'!$A$24:$A$41,0),MATCH('Disposed Waste by Resin'!H$1,'Resin Fractions'!$A$24:$I$24,0)))*$E482</f>
        <v>4071.5024667947491</v>
      </c>
      <c r="I482" s="9">
        <f>(INDEX('Resin Fractions'!$A$24:$I$41,MATCH('Disposed Waste by Resin'!$A482,'Resin Fractions'!$A$24:$A$41,0),MATCH('Disposed Waste by Resin'!I$1,'Resin Fractions'!$A$24:$I$24,0)))*$E482</f>
        <v>6326.0908574427795</v>
      </c>
      <c r="J482" s="9">
        <f>(INDEX('Resin Fractions'!$A$24:$I$41,MATCH('Disposed Waste by Resin'!$A482,'Resin Fractions'!$A$24:$A$41,0),MATCH('Disposed Waste by Resin'!J$1,'Resin Fractions'!$A$24:$I$24,0)))*$E482</f>
        <v>357.95898931364587</v>
      </c>
      <c r="K482" s="9">
        <f>(INDEX('Resin Fractions'!$A$24:$I$41,MATCH('Disposed Waste by Resin'!$A482,'Resin Fractions'!$A$24:$A$41,0),MATCH('Disposed Waste by Resin'!K$1,'Resin Fractions'!$A$24:$I$24,0)))*$E482</f>
        <v>1054.3307191530557</v>
      </c>
      <c r="L482" s="9">
        <f>(INDEX('Resin Fractions'!$A$24:$I$41,MATCH('Disposed Waste by Resin'!$A482,'Resin Fractions'!$A$24:$A$41,0),MATCH('Disposed Waste by Resin'!L$1,'Resin Fractions'!$A$24:$I$24,0)))*$E482</f>
        <v>2043.6387168860147</v>
      </c>
      <c r="M482" s="9">
        <f>(INDEX('Resin Fractions'!$A$24:$I$41,MATCH('Disposed Waste by Resin'!$A482,'Resin Fractions'!$A$24:$A$41,0),MATCH('Disposed Waste by Resin'!M$1,'Resin Fractions'!$A$24:$I$24,0)))*$E482</f>
        <v>18488.650648502233</v>
      </c>
    </row>
    <row r="483" spans="1:13" x14ac:dyDescent="0.2">
      <c r="A483" s="37">
        <v>2012</v>
      </c>
      <c r="B483" s="68" t="s">
        <v>225</v>
      </c>
      <c r="C483" s="68" t="s">
        <v>191</v>
      </c>
      <c r="D483" s="68">
        <v>9659</v>
      </c>
      <c r="E483" s="81">
        <v>97.921960072595269</v>
      </c>
      <c r="F483" s="9">
        <f>(INDEX('Resin Fractions'!$A$24:$I$41,MATCH('Disposed Waste by Resin'!$A483,'Resin Fractions'!$A$24:$A$41,0),MATCH('Disposed Waste by Resin'!F$1,'Resin Fractions'!$A$24:$I$24,0)))*$E483</f>
        <v>0.87722142047019358</v>
      </c>
      <c r="G483" s="9">
        <f>(INDEX('Resin Fractions'!$A$24:$I$41,MATCH('Disposed Waste by Resin'!$A483,'Resin Fractions'!$A$24:$A$41,0),MATCH('Disposed Waste by Resin'!G$1,'Resin Fractions'!$A$24:$I$24,0)))*$E483</f>
        <v>1.6006107327416168</v>
      </c>
      <c r="H483" s="9">
        <f>(INDEX('Resin Fractions'!$A$24:$I$41,MATCH('Disposed Waste by Resin'!$A483,'Resin Fractions'!$A$24:$A$41,0),MATCH('Disposed Waste by Resin'!H$1,'Resin Fractions'!$A$24:$I$24,0)))*$E483</f>
        <v>2.1765305656274889</v>
      </c>
      <c r="I483" s="9">
        <f>(INDEX('Resin Fractions'!$A$24:$I$41,MATCH('Disposed Waste by Resin'!$A483,'Resin Fractions'!$A$24:$A$41,0),MATCH('Disposed Waste by Resin'!I$1,'Resin Fractions'!$A$24:$I$24,0)))*$E483</f>
        <v>3.3817811052439999</v>
      </c>
      <c r="J483" s="9">
        <f>(INDEX('Resin Fractions'!$A$24:$I$41,MATCH('Disposed Waste by Resin'!$A483,'Resin Fractions'!$A$24:$A$41,0),MATCH('Disposed Waste by Resin'!J$1,'Resin Fractions'!$A$24:$I$24,0)))*$E483</f>
        <v>0.19135655395921194</v>
      </c>
      <c r="K483" s="9">
        <f>(INDEX('Resin Fractions'!$A$24:$I$41,MATCH('Disposed Waste by Resin'!$A483,'Resin Fractions'!$A$24:$A$41,0),MATCH('Disposed Waste by Resin'!K$1,'Resin Fractions'!$A$24:$I$24,0)))*$E483</f>
        <v>0.56362069168121687</v>
      </c>
      <c r="L483" s="9">
        <f>(INDEX('Resin Fractions'!$A$24:$I$41,MATCH('Disposed Waste by Resin'!$A483,'Resin Fractions'!$A$24:$A$41,0),MATCH('Disposed Waste by Resin'!L$1,'Resin Fractions'!$A$24:$I$24,0)))*$E483</f>
        <v>1.0924817481208187</v>
      </c>
      <c r="M483" s="9">
        <f>(INDEX('Resin Fractions'!$A$24:$I$41,MATCH('Disposed Waste by Resin'!$A483,'Resin Fractions'!$A$24:$A$41,0),MATCH('Disposed Waste by Resin'!M$1,'Resin Fractions'!$A$24:$I$24,0)))*$E483</f>
        <v>9.8836028178445474</v>
      </c>
    </row>
    <row r="484" spans="1:13" x14ac:dyDescent="0.2">
      <c r="A484" s="37">
        <v>2012</v>
      </c>
      <c r="B484" s="68" t="s">
        <v>226</v>
      </c>
      <c r="C484" s="68" t="s">
        <v>191</v>
      </c>
      <c r="D484" s="68">
        <v>14225</v>
      </c>
      <c r="E484" s="81">
        <v>19386.905626134299</v>
      </c>
      <c r="F484" s="9">
        <f>(INDEX('Resin Fractions'!$A$24:$I$41,MATCH('Disposed Waste by Resin'!$A484,'Resin Fractions'!$A$24:$A$41,0),MATCH('Disposed Waste by Resin'!F$1,'Resin Fractions'!$A$24:$I$24,0)))*$E484</f>
        <v>173.67512741034926</v>
      </c>
      <c r="G484" s="9">
        <f>(INDEX('Resin Fractions'!$A$24:$I$41,MATCH('Disposed Waste by Resin'!$A484,'Resin Fractions'!$A$24:$A$41,0),MATCH('Disposed Waste by Resin'!G$1,'Resin Fractions'!$A$24:$I$24,0)))*$E484</f>
        <v>316.89407765974437</v>
      </c>
      <c r="H484" s="9">
        <f>(INDEX('Resin Fractions'!$A$24:$I$41,MATCH('Disposed Waste by Resin'!$A484,'Resin Fractions'!$A$24:$A$41,0),MATCH('Disposed Waste by Resin'!H$1,'Resin Fractions'!$A$24:$I$24,0)))*$E484</f>
        <v>430.91654453132196</v>
      </c>
      <c r="I484" s="9">
        <f>(INDEX('Resin Fractions'!$A$24:$I$41,MATCH('Disposed Waste by Resin'!$A484,'Resin Fractions'!$A$24:$A$41,0),MATCH('Disposed Waste by Resin'!I$1,'Resin Fractions'!$A$24:$I$24,0)))*$E484</f>
        <v>669.53593542249803</v>
      </c>
      <c r="J484" s="9">
        <f>(INDEX('Resin Fractions'!$A$24:$I$41,MATCH('Disposed Waste by Resin'!$A484,'Resin Fractions'!$A$24:$A$41,0),MATCH('Disposed Waste by Resin'!J$1,'Resin Fractions'!$A$24:$I$24,0)))*$E484</f>
        <v>37.885388015101185</v>
      </c>
      <c r="K484" s="9">
        <f>(INDEX('Resin Fractions'!$A$24:$I$41,MATCH('Disposed Waste by Resin'!$A484,'Resin Fractions'!$A$24:$A$41,0),MATCH('Disposed Waste by Resin'!K$1,'Resin Fractions'!$A$24:$I$24,0)))*$E484</f>
        <v>111.58744320946568</v>
      </c>
      <c r="L484" s="9">
        <f>(INDEX('Resin Fractions'!$A$24:$I$41,MATCH('Disposed Waste by Resin'!$A484,'Resin Fractions'!$A$24:$A$41,0),MATCH('Disposed Waste by Resin'!L$1,'Resin Fractions'!$A$24:$I$24,0)))*$E484</f>
        <v>216.29306167268999</v>
      </c>
      <c r="M484" s="9">
        <f>(INDEX('Resin Fractions'!$A$24:$I$41,MATCH('Disposed Waste by Resin'!$A484,'Resin Fractions'!$A$24:$A$41,0),MATCH('Disposed Waste by Resin'!M$1,'Resin Fractions'!$A$24:$I$24,0)))*$E484</f>
        <v>1956.7875779211704</v>
      </c>
    </row>
    <row r="485" spans="1:13" x14ac:dyDescent="0.2">
      <c r="A485" s="37">
        <v>2012</v>
      </c>
      <c r="B485" s="68" t="s">
        <v>227</v>
      </c>
      <c r="C485" s="68" t="s">
        <v>193</v>
      </c>
      <c r="D485" s="68">
        <v>422621</v>
      </c>
      <c r="E485" s="81">
        <v>295828.66606170603</v>
      </c>
      <c r="F485" s="9">
        <f>(INDEX('Resin Fractions'!$A$24:$I$41,MATCH('Disposed Waste by Resin'!$A485,'Resin Fractions'!$A$24:$A$41,0),MATCH('Disposed Waste by Resin'!F$1,'Resin Fractions'!$A$24:$I$24,0)))*$E485</f>
        <v>2650.1434659402694</v>
      </c>
      <c r="G485" s="9">
        <f>(INDEX('Resin Fractions'!$A$24:$I$41,MATCH('Disposed Waste by Resin'!$A485,'Resin Fractions'!$A$24:$A$41,0),MATCH('Disposed Waste by Resin'!G$1,'Resin Fractions'!$A$24:$I$24,0)))*$E485</f>
        <v>4835.5500400519386</v>
      </c>
      <c r="H485" s="9">
        <f>(INDEX('Resin Fractions'!$A$24:$I$41,MATCH('Disposed Waste by Resin'!$A485,'Resin Fractions'!$A$24:$A$41,0),MATCH('Disposed Waste by Resin'!H$1,'Resin Fractions'!$A$24:$I$24,0)))*$E485</f>
        <v>6575.4416414332863</v>
      </c>
      <c r="I485" s="9">
        <f>(INDEX('Resin Fractions'!$A$24:$I$41,MATCH('Disposed Waste by Resin'!$A485,'Resin Fractions'!$A$24:$A$41,0),MATCH('Disposed Waste by Resin'!I$1,'Resin Fractions'!$A$24:$I$24,0)))*$E485</f>
        <v>10216.582598380781</v>
      </c>
      <c r="J485" s="9">
        <f>(INDEX('Resin Fractions'!$A$24:$I$41,MATCH('Disposed Waste by Resin'!$A485,'Resin Fractions'!$A$24:$A$41,0),MATCH('Disposed Waste by Resin'!J$1,'Resin Fractions'!$A$24:$I$24,0)))*$E485</f>
        <v>578.10070445843974</v>
      </c>
      <c r="K485" s="9">
        <f>(INDEX('Resin Fractions'!$A$24:$I$41,MATCH('Disposed Waste by Resin'!$A485,'Resin Fractions'!$A$24:$A$41,0),MATCH('Disposed Waste by Resin'!K$1,'Resin Fractions'!$A$24:$I$24,0)))*$E485</f>
        <v>1702.7350888525921</v>
      </c>
      <c r="L485" s="9">
        <f>(INDEX('Resin Fractions'!$A$24:$I$41,MATCH('Disposed Waste by Resin'!$A485,'Resin Fractions'!$A$24:$A$41,0),MATCH('Disposed Waste by Resin'!L$1,'Resin Fractions'!$A$24:$I$24,0)))*$E485</f>
        <v>3300.4590390525764</v>
      </c>
      <c r="M485" s="9">
        <f>(INDEX('Resin Fractions'!$A$24:$I$41,MATCH('Disposed Waste by Resin'!$A485,'Resin Fractions'!$A$24:$A$41,0),MATCH('Disposed Waste by Resin'!M$1,'Resin Fractions'!$A$24:$I$24,0)))*$E485</f>
        <v>29859.012578169884</v>
      </c>
    </row>
    <row r="486" spans="1:13" x14ac:dyDescent="0.2">
      <c r="A486" s="37">
        <v>2012</v>
      </c>
      <c r="B486" s="68" t="s">
        <v>228</v>
      </c>
      <c r="C486" s="68" t="s">
        <v>190</v>
      </c>
      <c r="D486" s="68">
        <v>138374</v>
      </c>
      <c r="E486" s="81">
        <v>90306.823956442822</v>
      </c>
      <c r="F486" s="9">
        <f>(INDEX('Resin Fractions'!$A$24:$I$41,MATCH('Disposed Waste by Resin'!$A486,'Resin Fractions'!$A$24:$A$41,0),MATCH('Disposed Waste by Resin'!F$1,'Resin Fractions'!$A$24:$I$24,0)))*$E486</f>
        <v>809.00219246523193</v>
      </c>
      <c r="G486" s="9">
        <f>(INDEX('Resin Fractions'!$A$24:$I$41,MATCH('Disposed Waste by Resin'!$A486,'Resin Fractions'!$A$24:$A$41,0),MATCH('Disposed Waste by Resin'!G$1,'Resin Fractions'!$A$24:$I$24,0)))*$E486</f>
        <v>1476.1353996318057</v>
      </c>
      <c r="H486" s="9">
        <f>(INDEX('Resin Fractions'!$A$24:$I$41,MATCH('Disposed Waste by Resin'!$A486,'Resin Fractions'!$A$24:$A$41,0),MATCH('Disposed Waste by Resin'!H$1,'Resin Fractions'!$A$24:$I$24,0)))*$E486</f>
        <v>2007.2674452208721</v>
      </c>
      <c r="I486" s="9">
        <f>(INDEX('Resin Fractions'!$A$24:$I$41,MATCH('Disposed Waste by Resin'!$A486,'Resin Fractions'!$A$24:$A$41,0),MATCH('Disposed Waste by Resin'!I$1,'Resin Fractions'!$A$24:$I$24,0)))*$E486</f>
        <v>3118.7887855194608</v>
      </c>
      <c r="J486" s="9">
        <f>(INDEX('Resin Fractions'!$A$24:$I$41,MATCH('Disposed Waste by Resin'!$A486,'Resin Fractions'!$A$24:$A$41,0),MATCH('Disposed Waste by Resin'!J$1,'Resin Fractions'!$A$24:$I$24,0)))*$E486</f>
        <v>176.47525252246621</v>
      </c>
      <c r="K486" s="9">
        <f>(INDEX('Resin Fractions'!$A$24:$I$41,MATCH('Disposed Waste by Resin'!$A486,'Resin Fractions'!$A$24:$A$41,0),MATCH('Disposed Waste by Resin'!K$1,'Resin Fractions'!$A$24:$I$24,0)))*$E486</f>
        <v>519.78937660285749</v>
      </c>
      <c r="L486" s="9">
        <f>(INDEX('Resin Fractions'!$A$24:$I$41,MATCH('Disposed Waste by Resin'!$A486,'Resin Fractions'!$A$24:$A$41,0),MATCH('Disposed Waste by Resin'!L$1,'Resin Fractions'!$A$24:$I$24,0)))*$E486</f>
        <v>1007.5222843786249</v>
      </c>
      <c r="M486" s="9">
        <f>(INDEX('Resin Fractions'!$A$24:$I$41,MATCH('Disposed Waste by Resin'!$A486,'Resin Fractions'!$A$24:$A$41,0),MATCH('Disposed Waste by Resin'!M$1,'Resin Fractions'!$A$24:$I$24,0)))*$E486</f>
        <v>9114.9807363413202</v>
      </c>
    </row>
    <row r="487" spans="1:13" x14ac:dyDescent="0.2">
      <c r="A487" s="37">
        <v>2012</v>
      </c>
      <c r="B487" s="68" t="s">
        <v>229</v>
      </c>
      <c r="C487" s="68" t="s">
        <v>191</v>
      </c>
      <c r="D487" s="68">
        <v>98090</v>
      </c>
      <c r="E487" s="81">
        <v>30702.940108892919</v>
      </c>
      <c r="F487" s="9">
        <f>(INDEX('Resin Fractions'!$A$24:$I$41,MATCH('Disposed Waste by Resin'!$A487,'Resin Fractions'!$A$24:$A$41,0),MATCH('Disposed Waste by Resin'!F$1,'Resin Fractions'!$A$24:$I$24,0)))*$E487</f>
        <v>275.0483825585917</v>
      </c>
      <c r="G487" s="9">
        <f>(INDEX('Resin Fractions'!$A$24:$I$41,MATCH('Disposed Waste by Resin'!$A487,'Resin Fractions'!$A$24:$A$41,0),MATCH('Disposed Waste by Resin'!G$1,'Resin Fractions'!$A$24:$I$24,0)))*$E487</f>
        <v>501.86347810628132</v>
      </c>
      <c r="H487" s="9">
        <f>(INDEX('Resin Fractions'!$A$24:$I$41,MATCH('Disposed Waste by Resin'!$A487,'Resin Fractions'!$A$24:$A$41,0),MATCH('Disposed Waste by Resin'!H$1,'Resin Fractions'!$A$24:$I$24,0)))*$E487</f>
        <v>682.44025703829539</v>
      </c>
      <c r="I487" s="9">
        <f>(INDEX('Resin Fractions'!$A$24:$I$41,MATCH('Disposed Waste by Resin'!$A487,'Resin Fractions'!$A$24:$A$41,0),MATCH('Disposed Waste by Resin'!I$1,'Resin Fractions'!$A$24:$I$24,0)))*$E487</f>
        <v>1060.3405268717715</v>
      </c>
      <c r="J487" s="9">
        <f>(INDEX('Resin Fractions'!$A$24:$I$41,MATCH('Disposed Waste by Resin'!$A487,'Resin Fractions'!$A$24:$A$41,0),MATCH('Disposed Waste by Resin'!J$1,'Resin Fractions'!$A$24:$I$24,0)))*$E487</f>
        <v>59.998889026508301</v>
      </c>
      <c r="K487" s="9">
        <f>(INDEX('Resin Fractions'!$A$24:$I$41,MATCH('Disposed Waste by Resin'!$A487,'Resin Fractions'!$A$24:$A$41,0),MATCH('Disposed Waste by Resin'!K$1,'Resin Fractions'!$A$24:$I$24,0)))*$E487</f>
        <v>176.72044481127764</v>
      </c>
      <c r="L487" s="9">
        <f>(INDEX('Resin Fractions'!$A$24:$I$41,MATCH('Disposed Waste by Resin'!$A487,'Resin Fractions'!$A$24:$A$41,0),MATCH('Disposed Waste by Resin'!L$1,'Resin Fractions'!$A$24:$I$24,0)))*$E487</f>
        <v>342.54218009673411</v>
      </c>
      <c r="M487" s="9">
        <f>(INDEX('Resin Fractions'!$A$24:$I$41,MATCH('Disposed Waste by Resin'!$A487,'Resin Fractions'!$A$24:$A$41,0),MATCH('Disposed Waste by Resin'!M$1,'Resin Fractions'!$A$24:$I$24,0)))*$E487</f>
        <v>3098.9541585094598</v>
      </c>
    </row>
    <row r="488" spans="1:13" x14ac:dyDescent="0.2">
      <c r="A488" s="37">
        <v>2012</v>
      </c>
      <c r="B488" s="68" t="s">
        <v>230</v>
      </c>
      <c r="C488" s="68" t="s">
        <v>194</v>
      </c>
      <c r="D488" s="68">
        <v>3072381</v>
      </c>
      <c r="E488" s="81">
        <v>2446204.8638838469</v>
      </c>
      <c r="F488" s="9">
        <f>(INDEX('Resin Fractions'!$A$24:$I$41,MATCH('Disposed Waste by Resin'!$A488,'Resin Fractions'!$A$24:$A$41,0),MATCH('Disposed Waste by Resin'!F$1,'Resin Fractions'!$A$24:$I$24,0)))*$E488</f>
        <v>21914.01503673365</v>
      </c>
      <c r="G488" s="9">
        <f>(INDEX('Resin Fractions'!$A$24:$I$41,MATCH('Disposed Waste by Resin'!$A488,'Resin Fractions'!$A$24:$A$41,0),MATCH('Disposed Waste by Resin'!G$1,'Resin Fractions'!$A$24:$I$24,0)))*$E488</f>
        <v>39985.12444720776</v>
      </c>
      <c r="H488" s="9">
        <f>(INDEX('Resin Fractions'!$A$24:$I$41,MATCH('Disposed Waste by Resin'!$A488,'Resin Fractions'!$A$24:$A$41,0),MATCH('Disposed Waste by Resin'!H$1,'Resin Fractions'!$A$24:$I$24,0)))*$E488</f>
        <v>54372.274126076045</v>
      </c>
      <c r="I488" s="9">
        <f>(INDEX('Resin Fractions'!$A$24:$I$41,MATCH('Disposed Waste by Resin'!$A488,'Resin Fractions'!$A$24:$A$41,0),MATCH('Disposed Waste by Resin'!I$1,'Resin Fractions'!$A$24:$I$24,0)))*$E488</f>
        <v>84480.839457313312</v>
      </c>
      <c r="J488" s="9">
        <f>(INDEX('Resin Fractions'!$A$24:$I$41,MATCH('Disposed Waste by Resin'!$A488,'Resin Fractions'!$A$24:$A$41,0),MATCH('Disposed Waste by Resin'!J$1,'Resin Fractions'!$A$24:$I$24,0)))*$E488</f>
        <v>4780.310082478416</v>
      </c>
      <c r="K488" s="9">
        <f>(INDEX('Resin Fractions'!$A$24:$I$41,MATCH('Disposed Waste by Resin'!$A488,'Resin Fractions'!$A$24:$A$41,0),MATCH('Disposed Waste by Resin'!K$1,'Resin Fractions'!$A$24:$I$24,0)))*$E488</f>
        <v>14079.902775169498</v>
      </c>
      <c r="L488" s="9">
        <f>(INDEX('Resin Fractions'!$A$24:$I$41,MATCH('Disposed Waste by Resin'!$A488,'Resin Fractions'!$A$24:$A$41,0),MATCH('Disposed Waste by Resin'!L$1,'Resin Fractions'!$A$24:$I$24,0)))*$E488</f>
        <v>27291.46928815807</v>
      </c>
      <c r="M488" s="9">
        <f>(INDEX('Resin Fractions'!$A$24:$I$41,MATCH('Disposed Waste by Resin'!$A488,'Resin Fractions'!$A$24:$A$41,0),MATCH('Disposed Waste by Resin'!M$1,'Resin Fractions'!$A$24:$I$24,0)))*$E488</f>
        <v>246903.93521313675</v>
      </c>
    </row>
    <row r="489" spans="1:13" x14ac:dyDescent="0.2">
      <c r="A489" s="37">
        <v>2012</v>
      </c>
      <c r="B489" s="68" t="s">
        <v>231</v>
      </c>
      <c r="C489" s="68" t="s">
        <v>192</v>
      </c>
      <c r="D489" s="68">
        <v>359648</v>
      </c>
      <c r="E489" s="81">
        <v>189074.43738656989</v>
      </c>
      <c r="F489" s="9">
        <f>(INDEX('Resin Fractions'!$A$24:$I$41,MATCH('Disposed Waste by Resin'!$A489,'Resin Fractions'!$A$24:$A$41,0),MATCH('Disposed Waste by Resin'!F$1,'Resin Fractions'!$A$24:$I$24,0)))*$E489</f>
        <v>1693.7992909444183</v>
      </c>
      <c r="G489" s="9">
        <f>(INDEX('Resin Fractions'!$A$24:$I$41,MATCH('Disposed Waste by Resin'!$A489,'Resin Fractions'!$A$24:$A$41,0),MATCH('Disposed Waste by Resin'!G$1,'Resin Fractions'!$A$24:$I$24,0)))*$E489</f>
        <v>3090.5689953884284</v>
      </c>
      <c r="H489" s="9">
        <f>(INDEX('Resin Fractions'!$A$24:$I$41,MATCH('Disposed Waste by Resin'!$A489,'Resin Fractions'!$A$24:$A$41,0),MATCH('Disposed Waste by Resin'!H$1,'Resin Fractions'!$A$24:$I$24,0)))*$E489</f>
        <v>4202.5945134840204</v>
      </c>
      <c r="I489" s="9">
        <f>(INDEX('Resin Fractions'!$A$24:$I$41,MATCH('Disposed Waste by Resin'!$A489,'Resin Fractions'!$A$24:$A$41,0),MATCH('Disposed Waste by Resin'!I$1,'Resin Fractions'!$A$24:$I$24,0)))*$E489</f>
        <v>6529.7749285707823</v>
      </c>
      <c r="J489" s="9">
        <f>(INDEX('Resin Fractions'!$A$24:$I$41,MATCH('Disposed Waste by Resin'!$A489,'Resin Fractions'!$A$24:$A$41,0),MATCH('Disposed Waste by Resin'!J$1,'Resin Fractions'!$A$24:$I$24,0)))*$E489</f>
        <v>369.48436033396371</v>
      </c>
      <c r="K489" s="9">
        <f>(INDEX('Resin Fractions'!$A$24:$I$41,MATCH('Disposed Waste by Resin'!$A489,'Resin Fractions'!$A$24:$A$41,0),MATCH('Disposed Waste by Resin'!K$1,'Resin Fractions'!$A$24:$I$24,0)))*$E489</f>
        <v>1088.277492607906</v>
      </c>
      <c r="L489" s="9">
        <f>(INDEX('Resin Fractions'!$A$24:$I$41,MATCH('Disposed Waste by Resin'!$A489,'Resin Fractions'!$A$24:$A$41,0),MATCH('Disposed Waste by Resin'!L$1,'Resin Fractions'!$A$24:$I$24,0)))*$E489</f>
        <v>2109.438697181969</v>
      </c>
      <c r="M489" s="9">
        <f>(INDEX('Resin Fractions'!$A$24:$I$41,MATCH('Disposed Waste by Resin'!$A489,'Resin Fractions'!$A$24:$A$41,0),MATCH('Disposed Waste by Resin'!M$1,'Resin Fractions'!$A$24:$I$24,0)))*$E489</f>
        <v>19083.93827851149</v>
      </c>
    </row>
    <row r="490" spans="1:13" x14ac:dyDescent="0.2">
      <c r="A490" s="37">
        <v>2012</v>
      </c>
      <c r="B490" s="68" t="s">
        <v>232</v>
      </c>
      <c r="C490" s="68" t="s">
        <v>191</v>
      </c>
      <c r="D490" s="68">
        <v>19426</v>
      </c>
      <c r="E490" s="81">
        <v>127.83121597096191</v>
      </c>
      <c r="F490" s="9">
        <f>(INDEX('Resin Fractions'!$A$24:$I$41,MATCH('Disposed Waste by Resin'!$A490,'Resin Fractions'!$A$24:$A$41,0),MATCH('Disposed Waste by Resin'!F$1,'Resin Fractions'!$A$24:$I$24,0)))*$E490</f>
        <v>1.1451596840110851</v>
      </c>
      <c r="G490" s="9">
        <f>(INDEX('Resin Fractions'!$A$24:$I$41,MATCH('Disposed Waste by Resin'!$A490,'Resin Fractions'!$A$24:$A$41,0),MATCH('Disposed Waste by Resin'!G$1,'Resin Fractions'!$A$24:$I$24,0)))*$E490</f>
        <v>2.0895008240321715</v>
      </c>
      <c r="H490" s="9">
        <f>(INDEX('Resin Fractions'!$A$24:$I$41,MATCH('Disposed Waste by Resin'!$A490,'Resin Fractions'!$A$24:$A$41,0),MATCH('Disposed Waste by Resin'!H$1,'Resin Fractions'!$A$24:$I$24,0)))*$E490</f>
        <v>2.8413294484287315</v>
      </c>
      <c r="I490" s="9">
        <f>(INDEX('Resin Fractions'!$A$24:$I$41,MATCH('Disposed Waste by Resin'!$A490,'Resin Fractions'!$A$24:$A$41,0),MATCH('Disposed Waste by Resin'!I$1,'Resin Fractions'!$A$24:$I$24,0)))*$E490</f>
        <v>4.4147113733270542</v>
      </c>
      <c r="J490" s="9">
        <f>(INDEX('Resin Fractions'!$A$24:$I$41,MATCH('Disposed Waste by Resin'!$A490,'Resin Fractions'!$A$24:$A$41,0),MATCH('Disposed Waste by Resin'!J$1,'Resin Fractions'!$A$24:$I$24,0)))*$E490</f>
        <v>0.24980444589226386</v>
      </c>
      <c r="K490" s="9">
        <f>(INDEX('Resin Fractions'!$A$24:$I$41,MATCH('Disposed Waste by Resin'!$A490,'Resin Fractions'!$A$24:$A$41,0),MATCH('Disposed Waste by Resin'!K$1,'Resin Fractions'!$A$24:$I$24,0)))*$E490</f>
        <v>0.73577283696722318</v>
      </c>
      <c r="L490" s="9">
        <f>(INDEX('Resin Fractions'!$A$24:$I$41,MATCH('Disposed Waste by Resin'!$A490,'Resin Fractions'!$A$24:$A$41,0),MATCH('Disposed Waste by Resin'!L$1,'Resin Fractions'!$A$24:$I$24,0)))*$E490</f>
        <v>1.4261690654969863</v>
      </c>
      <c r="M490" s="9">
        <f>(INDEX('Resin Fractions'!$A$24:$I$41,MATCH('Disposed Waste by Resin'!$A490,'Resin Fractions'!$A$24:$A$41,0),MATCH('Disposed Waste by Resin'!M$1,'Resin Fractions'!$A$24:$I$24,0)))*$E490</f>
        <v>12.902447678155516</v>
      </c>
    </row>
    <row r="491" spans="1:13" x14ac:dyDescent="0.2">
      <c r="A491" s="37">
        <v>2012</v>
      </c>
      <c r="B491" s="68" t="s">
        <v>233</v>
      </c>
      <c r="C491" s="68" t="s">
        <v>194</v>
      </c>
      <c r="D491" s="68">
        <v>2244472</v>
      </c>
      <c r="E491" s="81">
        <v>1583102.0871143369</v>
      </c>
      <c r="F491" s="9">
        <f>(INDEX('Resin Fractions'!$A$24:$I$41,MATCH('Disposed Waste by Resin'!$A491,'Resin Fractions'!$A$24:$A$41,0),MATCH('Disposed Waste by Resin'!F$1,'Resin Fractions'!$A$24:$I$24,0)))*$E491</f>
        <v>14182.018625630239</v>
      </c>
      <c r="G491" s="9">
        <f>(INDEX('Resin Fractions'!$A$24:$I$41,MATCH('Disposed Waste by Resin'!$A491,'Resin Fractions'!$A$24:$A$41,0),MATCH('Disposed Waste by Resin'!G$1,'Resin Fractions'!$A$24:$I$24,0)))*$E491</f>
        <v>25877.037079142527</v>
      </c>
      <c r="H491" s="9">
        <f>(INDEX('Resin Fractions'!$A$24:$I$41,MATCH('Disposed Waste by Resin'!$A491,'Resin Fractions'!$A$24:$A$41,0),MATCH('Disposed Waste by Resin'!H$1,'Resin Fractions'!$A$24:$I$24,0)))*$E491</f>
        <v>35187.91983492313</v>
      </c>
      <c r="I491" s="9">
        <f>(INDEX('Resin Fractions'!$A$24:$I$41,MATCH('Disposed Waste by Resin'!$A491,'Resin Fractions'!$A$24:$A$41,0),MATCH('Disposed Waste by Resin'!I$1,'Resin Fractions'!$A$24:$I$24,0)))*$E491</f>
        <v>54673.177721387437</v>
      </c>
      <c r="J491" s="9">
        <f>(INDEX('Resin Fractions'!$A$24:$I$41,MATCH('Disposed Waste by Resin'!$A491,'Resin Fractions'!$A$24:$A$41,0),MATCH('Disposed Waste by Resin'!J$1,'Resin Fractions'!$A$24:$I$24,0)))*$E491</f>
        <v>3093.657027813279</v>
      </c>
      <c r="K491" s="9">
        <f>(INDEX('Resin Fractions'!$A$24:$I$41,MATCH('Disposed Waste by Resin'!$A491,'Resin Fractions'!$A$24:$A$41,0),MATCH('Disposed Waste by Resin'!K$1,'Resin Fractions'!$A$24:$I$24,0)))*$E491</f>
        <v>9112.0428214454605</v>
      </c>
      <c r="L491" s="9">
        <f>(INDEX('Resin Fractions'!$A$24:$I$41,MATCH('Disposed Waste by Resin'!$A491,'Resin Fractions'!$A$24:$A$41,0),MATCH('Disposed Waste by Resin'!L$1,'Resin Fractions'!$A$24:$I$24,0)))*$E491</f>
        <v>17662.127415568484</v>
      </c>
      <c r="M491" s="9">
        <f>(INDEX('Resin Fractions'!$A$24:$I$41,MATCH('Disposed Waste by Resin'!$A491,'Resin Fractions'!$A$24:$A$41,0),MATCH('Disposed Waste by Resin'!M$1,'Resin Fractions'!$A$24:$I$24,0)))*$E491</f>
        <v>159787.98052591056</v>
      </c>
    </row>
    <row r="492" spans="1:13" x14ac:dyDescent="0.2">
      <c r="A492" s="37">
        <v>2012</v>
      </c>
      <c r="B492" s="68" t="s">
        <v>234</v>
      </c>
      <c r="C492" s="68" t="s">
        <v>192</v>
      </c>
      <c r="D492" s="68">
        <v>1442546</v>
      </c>
      <c r="E492" s="81">
        <v>868597.12341197813</v>
      </c>
      <c r="F492" s="9">
        <f>(INDEX('Resin Fractions'!$A$24:$I$41,MATCH('Disposed Waste by Resin'!$A492,'Resin Fractions'!$A$24:$A$41,0),MATCH('Disposed Waste by Resin'!F$1,'Resin Fractions'!$A$24:$I$24,0)))*$E492</f>
        <v>7781.2168164413779</v>
      </c>
      <c r="G492" s="9">
        <f>(INDEX('Resin Fractions'!$A$24:$I$41,MATCH('Disposed Waste by Resin'!$A492,'Resin Fractions'!$A$24:$A$41,0),MATCH('Disposed Waste by Resin'!G$1,'Resin Fractions'!$A$24:$I$24,0)))*$E492</f>
        <v>14197.896744826256</v>
      </c>
      <c r="H492" s="9">
        <f>(INDEX('Resin Fractions'!$A$24:$I$41,MATCH('Disposed Waste by Resin'!$A492,'Resin Fractions'!$A$24:$A$41,0),MATCH('Disposed Waste by Resin'!H$1,'Resin Fractions'!$A$24:$I$24,0)))*$E492</f>
        <v>19306.478208981145</v>
      </c>
      <c r="I492" s="9">
        <f>(INDEX('Resin Fractions'!$A$24:$I$41,MATCH('Disposed Waste by Resin'!$A492,'Resin Fractions'!$A$24:$A$41,0),MATCH('Disposed Waste by Resin'!I$1,'Resin Fractions'!$A$24:$I$24,0)))*$E492</f>
        <v>29997.411590272994</v>
      </c>
      <c r="J492" s="9">
        <f>(INDEX('Resin Fractions'!$A$24:$I$41,MATCH('Disposed Waste by Resin'!$A492,'Resin Fractions'!$A$24:$A$41,0),MATCH('Disposed Waste by Resin'!J$1,'Resin Fractions'!$A$24:$I$24,0)))*$E492</f>
        <v>1697.3899643325969</v>
      </c>
      <c r="K492" s="9">
        <f>(INDEX('Resin Fractions'!$A$24:$I$41,MATCH('Disposed Waste by Resin'!$A492,'Resin Fractions'!$A$24:$A$41,0),MATCH('Disposed Waste by Resin'!K$1,'Resin Fractions'!$A$24:$I$24,0)))*$E492</f>
        <v>4999.4843968282039</v>
      </c>
      <c r="L492" s="9">
        <f>(INDEX('Resin Fractions'!$A$24:$I$41,MATCH('Disposed Waste by Resin'!$A492,'Resin Fractions'!$A$24:$A$41,0),MATCH('Disposed Waste by Resin'!L$1,'Resin Fractions'!$A$24:$I$24,0)))*$E492</f>
        <v>9690.6404150237377</v>
      </c>
      <c r="M492" s="9">
        <f>(INDEX('Resin Fractions'!$A$24:$I$41,MATCH('Disposed Waste by Resin'!$A492,'Resin Fractions'!$A$24:$A$41,0),MATCH('Disposed Waste by Resin'!M$1,'Resin Fractions'!$A$24:$I$24,0)))*$E492</f>
        <v>87670.518136706305</v>
      </c>
    </row>
    <row r="493" spans="1:13" x14ac:dyDescent="0.2">
      <c r="A493" s="37">
        <v>2012</v>
      </c>
      <c r="B493" s="68" t="s">
        <v>235</v>
      </c>
      <c r="C493" s="68" t="s">
        <v>193</v>
      </c>
      <c r="D493" s="68">
        <v>56518</v>
      </c>
      <c r="E493" s="81">
        <v>50638.275862068956</v>
      </c>
      <c r="F493" s="9">
        <f>(INDEX('Resin Fractions'!$A$24:$I$41,MATCH('Disposed Waste by Resin'!$A493,'Resin Fractions'!$A$24:$A$41,0),MATCH('Disposed Waste by Resin'!F$1,'Resin Fractions'!$A$24:$I$24,0)))*$E493</f>
        <v>453.63655148399579</v>
      </c>
      <c r="G493" s="9">
        <f>(INDEX('Resin Fractions'!$A$24:$I$41,MATCH('Disposed Waste by Resin'!$A493,'Resin Fractions'!$A$24:$A$41,0),MATCH('Disposed Waste by Resin'!G$1,'Resin Fractions'!$A$24:$I$24,0)))*$E493</f>
        <v>827.72207349883126</v>
      </c>
      <c r="H493" s="9">
        <f>(INDEX('Resin Fractions'!$A$24:$I$41,MATCH('Disposed Waste by Resin'!$A493,'Resin Fractions'!$A$24:$A$41,0),MATCH('Disposed Waste by Resin'!H$1,'Resin Fractions'!$A$24:$I$24,0)))*$E493</f>
        <v>1125.5468653074386</v>
      </c>
      <c r="I493" s="9">
        <f>(INDEX('Resin Fractions'!$A$24:$I$41,MATCH('Disposed Waste by Resin'!$A493,'Resin Fractions'!$A$24:$A$41,0),MATCH('Disposed Waste by Resin'!I$1,'Resin Fractions'!$A$24:$I$24,0)))*$E493</f>
        <v>1748.8167555625143</v>
      </c>
      <c r="J493" s="9">
        <f>(INDEX('Resin Fractions'!$A$24:$I$41,MATCH('Disposed Waste by Resin'!$A493,'Resin Fractions'!$A$24:$A$41,0),MATCH('Disposed Waste by Resin'!J$1,'Resin Fractions'!$A$24:$I$24,0)))*$E493</f>
        <v>98.956004967810287</v>
      </c>
      <c r="K493" s="9">
        <f>(INDEX('Resin Fractions'!$A$24:$I$41,MATCH('Disposed Waste by Resin'!$A493,'Resin Fractions'!$A$24:$A$41,0),MATCH('Disposed Waste by Resin'!K$1,'Resin Fractions'!$A$24:$I$24,0)))*$E493</f>
        <v>291.46455040079496</v>
      </c>
      <c r="L493" s="9">
        <f>(INDEX('Resin Fractions'!$A$24:$I$41,MATCH('Disposed Waste by Resin'!$A493,'Resin Fractions'!$A$24:$A$41,0),MATCH('Disposed Waste by Resin'!L$1,'Resin Fractions'!$A$24:$I$24,0)))*$E493</f>
        <v>564.95388873552338</v>
      </c>
      <c r="M493" s="9">
        <f>(INDEX('Resin Fractions'!$A$24:$I$41,MATCH('Disposed Waste by Resin'!$A493,'Resin Fractions'!$A$24:$A$41,0),MATCH('Disposed Waste by Resin'!M$1,'Resin Fractions'!$A$24:$I$24,0)))*$E493</f>
        <v>5111.0966899569084</v>
      </c>
    </row>
    <row r="494" spans="1:13" x14ac:dyDescent="0.2">
      <c r="A494" s="37">
        <v>2012</v>
      </c>
      <c r="B494" s="68" t="s">
        <v>236</v>
      </c>
      <c r="C494" s="68" t="s">
        <v>194</v>
      </c>
      <c r="D494" s="68">
        <v>2071326</v>
      </c>
      <c r="E494" s="81">
        <v>1354204.7822141559</v>
      </c>
      <c r="F494" s="9">
        <f>(INDEX('Resin Fractions'!$A$24:$I$41,MATCH('Disposed Waste by Resin'!$A494,'Resin Fractions'!$A$24:$A$41,0),MATCH('Disposed Waste by Resin'!F$1,'Resin Fractions'!$A$24:$I$24,0)))*$E494</f>
        <v>12131.471242821768</v>
      </c>
      <c r="G494" s="9">
        <f>(INDEX('Resin Fractions'!$A$24:$I$41,MATCH('Disposed Waste by Resin'!$A494,'Resin Fractions'!$A$24:$A$41,0),MATCH('Disposed Waste by Resin'!G$1,'Resin Fractions'!$A$24:$I$24,0)))*$E494</f>
        <v>22135.532286476566</v>
      </c>
      <c r="H494" s="9">
        <f>(INDEX('Resin Fractions'!$A$24:$I$41,MATCH('Disposed Waste by Resin'!$A494,'Resin Fractions'!$A$24:$A$41,0),MATCH('Disposed Waste by Resin'!H$1,'Resin Fractions'!$A$24:$I$24,0)))*$E494</f>
        <v>30100.17465360065</v>
      </c>
      <c r="I494" s="9">
        <f>(INDEX('Resin Fractions'!$A$24:$I$41,MATCH('Disposed Waste by Resin'!$A494,'Resin Fractions'!$A$24:$A$41,0),MATCH('Disposed Waste by Resin'!I$1,'Resin Fractions'!$A$24:$I$24,0)))*$E494</f>
        <v>46768.101268885504</v>
      </c>
      <c r="J494" s="9">
        <f>(INDEX('Resin Fractions'!$A$24:$I$41,MATCH('Disposed Waste by Resin'!$A494,'Resin Fractions'!$A$24:$A$41,0),MATCH('Disposed Waste by Resin'!J$1,'Resin Fractions'!$A$24:$I$24,0)))*$E494</f>
        <v>2646.3518529191342</v>
      </c>
      <c r="K494" s="9">
        <f>(INDEX('Resin Fractions'!$A$24:$I$41,MATCH('Disposed Waste by Resin'!$A494,'Resin Fractions'!$A$24:$A$41,0),MATCH('Disposed Waste by Resin'!K$1,'Resin Fractions'!$A$24:$I$24,0)))*$E494</f>
        <v>7794.5522685994711</v>
      </c>
      <c r="L494" s="9">
        <f>(INDEX('Resin Fractions'!$A$24:$I$41,MATCH('Disposed Waste by Resin'!$A494,'Resin Fractions'!$A$24:$A$41,0),MATCH('Disposed Waste by Resin'!L$1,'Resin Fractions'!$A$24:$I$24,0)))*$E494</f>
        <v>15108.398633872273</v>
      </c>
      <c r="M494" s="9">
        <f>(INDEX('Resin Fractions'!$A$24:$I$41,MATCH('Disposed Waste by Resin'!$A494,'Resin Fractions'!$A$24:$A$41,0),MATCH('Disposed Waste by Resin'!M$1,'Resin Fractions'!$A$24:$I$24,0)))*$E494</f>
        <v>136684.58220717538</v>
      </c>
    </row>
    <row r="495" spans="1:13" x14ac:dyDescent="0.2">
      <c r="A495" s="37">
        <v>2012</v>
      </c>
      <c r="B495" s="68" t="s">
        <v>237</v>
      </c>
      <c r="C495" s="68" t="s">
        <v>194</v>
      </c>
      <c r="D495" s="68">
        <v>3161808</v>
      </c>
      <c r="E495" s="81">
        <v>2609154.1560798539</v>
      </c>
      <c r="F495" s="9">
        <f>(INDEX('Resin Fractions'!$A$24:$I$41,MATCH('Disposed Waste by Resin'!$A495,'Resin Fractions'!$A$24:$A$41,0),MATCH('Disposed Waste by Resin'!F$1,'Resin Fractions'!$A$24:$I$24,0)))*$E495</f>
        <v>23373.775538451773</v>
      </c>
      <c r="G495" s="9">
        <f>(INDEX('Resin Fractions'!$A$24:$I$41,MATCH('Disposed Waste by Resin'!$A495,'Resin Fractions'!$A$24:$A$41,0),MATCH('Disposed Waste by Resin'!G$1,'Resin Fractions'!$A$24:$I$24,0)))*$E495</f>
        <v>42648.657589193674</v>
      </c>
      <c r="H495" s="9">
        <f>(INDEX('Resin Fractions'!$A$24:$I$41,MATCH('Disposed Waste by Resin'!$A495,'Resin Fractions'!$A$24:$A$41,0),MATCH('Disposed Waste by Resin'!H$1,'Resin Fractions'!$A$24:$I$24,0)))*$E495</f>
        <v>57994.179925848039</v>
      </c>
      <c r="I495" s="9">
        <f>(INDEX('Resin Fractions'!$A$24:$I$41,MATCH('Disposed Waste by Resin'!$A495,'Resin Fractions'!$A$24:$A$41,0),MATCH('Disposed Waste by Resin'!I$1,'Resin Fractions'!$A$24:$I$24,0)))*$E495</f>
        <v>90108.370167000976</v>
      </c>
      <c r="J495" s="9">
        <f>(INDEX('Resin Fractions'!$A$24:$I$41,MATCH('Disposed Waste by Resin'!$A495,'Resin Fractions'!$A$24:$A$41,0),MATCH('Disposed Waste by Resin'!J$1,'Resin Fractions'!$A$24:$I$24,0)))*$E495</f>
        <v>5098.7413618523578</v>
      </c>
      <c r="K495" s="9">
        <f>(INDEX('Resin Fractions'!$A$24:$I$41,MATCH('Disposed Waste by Resin'!$A495,'Resin Fractions'!$A$24:$A$41,0),MATCH('Disposed Waste by Resin'!K$1,'Resin Fractions'!$A$24:$I$24,0)))*$E495</f>
        <v>15017.808763860805</v>
      </c>
      <c r="L495" s="9">
        <f>(INDEX('Resin Fractions'!$A$24:$I$41,MATCH('Disposed Waste by Resin'!$A495,'Resin Fractions'!$A$24:$A$41,0),MATCH('Disposed Waste by Resin'!L$1,'Resin Fractions'!$A$24:$I$24,0)))*$E495</f>
        <v>29109.438694217424</v>
      </c>
      <c r="M495" s="9">
        <f>(INDEX('Resin Fractions'!$A$24:$I$41,MATCH('Disposed Waste by Resin'!$A495,'Resin Fractions'!$A$24:$A$41,0),MATCH('Disposed Waste by Resin'!M$1,'Resin Fractions'!$A$24:$I$24,0)))*$E495</f>
        <v>263350.97204042505</v>
      </c>
    </row>
    <row r="496" spans="1:13" x14ac:dyDescent="0.2">
      <c r="A496" s="37">
        <v>2012</v>
      </c>
      <c r="B496" s="68" t="s">
        <v>238</v>
      </c>
      <c r="C496" s="68" t="s">
        <v>190</v>
      </c>
      <c r="D496" s="68">
        <v>829289</v>
      </c>
      <c r="E496" s="81">
        <v>412495.60798548092</v>
      </c>
      <c r="F496" s="9">
        <f>(INDEX('Resin Fractions'!$A$24:$I$41,MATCH('Disposed Waste by Resin'!$A496,'Resin Fractions'!$A$24:$A$41,0),MATCH('Disposed Waste by Resin'!F$1,'Resin Fractions'!$A$24:$I$24,0)))*$E496</f>
        <v>3695.289421356345</v>
      </c>
      <c r="G496" s="9">
        <f>(INDEX('Resin Fractions'!$A$24:$I$41,MATCH('Disposed Waste by Resin'!$A496,'Resin Fractions'!$A$24:$A$41,0),MATCH('Disposed Waste by Resin'!G$1,'Resin Fractions'!$A$24:$I$24,0)))*$E496</f>
        <v>6742.5621062002974</v>
      </c>
      <c r="H496" s="9">
        <f>(INDEX('Resin Fractions'!$A$24:$I$41,MATCH('Disposed Waste by Resin'!$A496,'Resin Fractions'!$A$24:$A$41,0),MATCH('Disposed Waste by Resin'!H$1,'Resin Fractions'!$A$24:$I$24,0)))*$E496</f>
        <v>9168.6205862494498</v>
      </c>
      <c r="I496" s="9">
        <f>(INDEX('Resin Fractions'!$A$24:$I$41,MATCH('Disposed Waste by Resin'!$A496,'Resin Fractions'!$A$24:$A$41,0),MATCH('Disposed Waste by Resin'!I$1,'Resin Fractions'!$A$24:$I$24,0)))*$E496</f>
        <v>14245.730498524159</v>
      </c>
      <c r="J496" s="9">
        <f>(INDEX('Resin Fractions'!$A$24:$I$41,MATCH('Disposed Waste by Resin'!$A496,'Resin Fractions'!$A$24:$A$41,0),MATCH('Disposed Waste by Resin'!J$1,'Resin Fractions'!$A$24:$I$24,0)))*$E496</f>
        <v>806.08821564533048</v>
      </c>
      <c r="K496" s="9">
        <f>(INDEX('Resin Fractions'!$A$24:$I$41,MATCH('Disposed Waste by Resin'!$A496,'Resin Fractions'!$A$24:$A$41,0),MATCH('Disposed Waste by Resin'!K$1,'Resin Fractions'!$A$24:$I$24,0)))*$E496</f>
        <v>2374.2484292173244</v>
      </c>
      <c r="L496" s="9">
        <f>(INDEX('Resin Fractions'!$A$24:$I$41,MATCH('Disposed Waste by Resin'!$A496,'Resin Fractions'!$A$24:$A$41,0),MATCH('Disposed Waste by Resin'!L$1,'Resin Fractions'!$A$24:$I$24,0)))*$E496</f>
        <v>4602.0721252929325</v>
      </c>
      <c r="M496" s="9">
        <f>(INDEX('Resin Fractions'!$A$24:$I$41,MATCH('Disposed Waste by Resin'!$A496,'Resin Fractions'!$A$24:$A$41,0),MATCH('Disposed Waste by Resin'!M$1,'Resin Fractions'!$A$24:$I$24,0)))*$E496</f>
        <v>41634.61138248584</v>
      </c>
    </row>
    <row r="497" spans="1:13" x14ac:dyDescent="0.2">
      <c r="A497" s="37">
        <v>2012</v>
      </c>
      <c r="B497" s="68" t="s">
        <v>239</v>
      </c>
      <c r="C497" s="68" t="s">
        <v>192</v>
      </c>
      <c r="D497" s="68">
        <v>699127</v>
      </c>
      <c r="E497" s="81">
        <v>527169.35571687832</v>
      </c>
      <c r="F497" s="9">
        <f>(INDEX('Resin Fractions'!$A$24:$I$41,MATCH('Disposed Waste by Resin'!$A497,'Resin Fractions'!$A$24:$A$41,0),MATCH('Disposed Waste by Resin'!F$1,'Resin Fractions'!$A$24:$I$24,0)))*$E497</f>
        <v>4722.5796001987683</v>
      </c>
      <c r="G497" s="9">
        <f>(INDEX('Resin Fractions'!$A$24:$I$41,MATCH('Disposed Waste by Resin'!$A497,'Resin Fractions'!$A$24:$A$41,0),MATCH('Disposed Waste by Resin'!G$1,'Resin Fractions'!$A$24:$I$24,0)))*$E497</f>
        <v>8616.9938602879847</v>
      </c>
      <c r="H497" s="9">
        <f>(INDEX('Resin Fractions'!$A$24:$I$41,MATCH('Disposed Waste by Resin'!$A497,'Resin Fractions'!$A$24:$A$41,0),MATCH('Disposed Waste by Resin'!H$1,'Resin Fractions'!$A$24:$I$24,0)))*$E497</f>
        <v>11717.496413769712</v>
      </c>
      <c r="I497" s="9">
        <f>(INDEX('Resin Fractions'!$A$24:$I$41,MATCH('Disposed Waste by Resin'!$A497,'Resin Fractions'!$A$24:$A$41,0),MATCH('Disposed Waste by Resin'!I$1,'Resin Fractions'!$A$24:$I$24,0)))*$E497</f>
        <v>18206.042496548471</v>
      </c>
      <c r="J497" s="9">
        <f>(INDEX('Resin Fractions'!$A$24:$I$41,MATCH('Disposed Waste by Resin'!$A497,'Resin Fractions'!$A$24:$A$41,0),MATCH('Disposed Waste by Resin'!J$1,'Resin Fractions'!$A$24:$I$24,0)))*$E497</f>
        <v>1030.1806784514279</v>
      </c>
      <c r="K497" s="9">
        <f>(INDEX('Resin Fractions'!$A$24:$I$41,MATCH('Disposed Waste by Resin'!$A497,'Resin Fractions'!$A$24:$A$41,0),MATCH('Disposed Waste by Resin'!K$1,'Resin Fractions'!$A$24:$I$24,0)))*$E497</f>
        <v>3034.2893124485395</v>
      </c>
      <c r="L497" s="9">
        <f>(INDEX('Resin Fractions'!$A$24:$I$41,MATCH('Disposed Waste by Resin'!$A497,'Resin Fractions'!$A$24:$A$41,0),MATCH('Disposed Waste by Resin'!L$1,'Resin Fractions'!$A$24:$I$24,0)))*$E497</f>
        <v>5881.447827048557</v>
      </c>
      <c r="M497" s="9">
        <f>(INDEX('Resin Fractions'!$A$24:$I$41,MATCH('Disposed Waste by Resin'!$A497,'Resin Fractions'!$A$24:$A$41,0),MATCH('Disposed Waste by Resin'!M$1,'Resin Fractions'!$A$24:$I$24,0)))*$E497</f>
        <v>53209.030188753459</v>
      </c>
    </row>
    <row r="498" spans="1:13" x14ac:dyDescent="0.2">
      <c r="A498" s="37">
        <v>2012</v>
      </c>
      <c r="B498" s="68" t="s">
        <v>240</v>
      </c>
      <c r="C498" s="68" t="s">
        <v>193</v>
      </c>
      <c r="D498" s="68">
        <v>271933</v>
      </c>
      <c r="E498" s="81">
        <v>195412.4500907441</v>
      </c>
      <c r="F498" s="9">
        <f>(INDEX('Resin Fractions'!$A$24:$I$41,MATCH('Disposed Waste by Resin'!$A498,'Resin Fractions'!$A$24:$A$41,0),MATCH('Disposed Waste by Resin'!F$1,'Resin Fractions'!$A$24:$I$24,0)))*$E498</f>
        <v>1750.5775713545736</v>
      </c>
      <c r="G498" s="9">
        <f>(INDEX('Resin Fractions'!$A$24:$I$41,MATCH('Disposed Waste by Resin'!$A498,'Resin Fractions'!$A$24:$A$41,0),MATCH('Disposed Waste by Resin'!G$1,'Resin Fractions'!$A$24:$I$24,0)))*$E498</f>
        <v>3194.1687512657936</v>
      </c>
      <c r="H498" s="9">
        <f>(INDEX('Resin Fractions'!$A$24:$I$41,MATCH('Disposed Waste by Resin'!$A498,'Resin Fractions'!$A$24:$A$41,0),MATCH('Disposed Waste by Resin'!H$1,'Resin Fractions'!$A$24:$I$24,0)))*$E498</f>
        <v>4343.4707619347619</v>
      </c>
      <c r="I498" s="9">
        <f>(INDEX('Resin Fractions'!$A$24:$I$41,MATCH('Disposed Waste by Resin'!$A498,'Resin Fractions'!$A$24:$A$41,0),MATCH('Disposed Waste by Resin'!I$1,'Resin Fractions'!$A$24:$I$24,0)))*$E498</f>
        <v>6748.6611885259827</v>
      </c>
      <c r="J498" s="9">
        <f>(INDEX('Resin Fractions'!$A$24:$I$41,MATCH('Disposed Waste by Resin'!$A498,'Resin Fractions'!$A$24:$A$41,0),MATCH('Disposed Waste by Resin'!J$1,'Resin Fractions'!$A$24:$I$24,0)))*$E498</f>
        <v>381.86994033176347</v>
      </c>
      <c r="K498" s="9">
        <f>(INDEX('Resin Fractions'!$A$24:$I$41,MATCH('Disposed Waste by Resin'!$A498,'Resin Fractions'!$A$24:$A$41,0),MATCH('Disposed Waste by Resin'!K$1,'Resin Fractions'!$A$24:$I$24,0)))*$E498</f>
        <v>1124.7579215286783</v>
      </c>
      <c r="L498" s="9">
        <f>(INDEX('Resin Fractions'!$A$24:$I$41,MATCH('Disposed Waste by Resin'!$A498,'Resin Fractions'!$A$24:$A$41,0),MATCH('Disposed Waste by Resin'!L$1,'Resin Fractions'!$A$24:$I$24,0)))*$E498</f>
        <v>2180.1497327202173</v>
      </c>
      <c r="M498" s="9">
        <f>(INDEX('Resin Fractions'!$A$24:$I$41,MATCH('Disposed Waste by Resin'!$A498,'Resin Fractions'!$A$24:$A$41,0),MATCH('Disposed Waste by Resin'!M$1,'Resin Fractions'!$A$24:$I$24,0)))*$E498</f>
        <v>19723.655867661771</v>
      </c>
    </row>
    <row r="499" spans="1:13" x14ac:dyDescent="0.2">
      <c r="A499" s="37">
        <v>2012</v>
      </c>
      <c r="B499" s="68" t="s">
        <v>241</v>
      </c>
      <c r="C499" s="68" t="s">
        <v>190</v>
      </c>
      <c r="D499" s="68">
        <v>737002</v>
      </c>
      <c r="E499" s="81">
        <v>481680.45372050809</v>
      </c>
      <c r="F499" s="9">
        <f>(INDEX('Resin Fractions'!$A$24:$I$41,MATCH('Disposed Waste by Resin'!$A499,'Resin Fractions'!$A$24:$A$41,0),MATCH('Disposed Waste by Resin'!F$1,'Resin Fractions'!$A$24:$I$24,0)))*$E499</f>
        <v>4315.0730593237467</v>
      </c>
      <c r="G499" s="9">
        <f>(INDEX('Resin Fractions'!$A$24:$I$41,MATCH('Disposed Waste by Resin'!$A499,'Resin Fractions'!$A$24:$A$41,0),MATCH('Disposed Waste by Resin'!G$1,'Resin Fractions'!$A$24:$I$24,0)))*$E499</f>
        <v>7873.4423147302423</v>
      </c>
      <c r="H499" s="9">
        <f>(INDEX('Resin Fractions'!$A$24:$I$41,MATCH('Disposed Waste by Resin'!$A499,'Resin Fractions'!$A$24:$A$41,0),MATCH('Disposed Waste by Resin'!H$1,'Resin Fractions'!$A$24:$I$24,0)))*$E499</f>
        <v>10706.40568888499</v>
      </c>
      <c r="I499" s="9">
        <f>(INDEX('Resin Fractions'!$A$24:$I$41,MATCH('Disposed Waste by Resin'!$A499,'Resin Fractions'!$A$24:$A$41,0),MATCH('Disposed Waste by Resin'!I$1,'Resin Fractions'!$A$24:$I$24,0)))*$E499</f>
        <v>16635.06179767791</v>
      </c>
      <c r="J499" s="9">
        <f>(INDEX('Resin Fractions'!$A$24:$I$41,MATCH('Disposed Waste by Resin'!$A499,'Resin Fractions'!$A$24:$A$41,0),MATCH('Disposed Waste by Resin'!J$1,'Resin Fractions'!$A$24:$I$24,0)))*$E499</f>
        <v>941.28744630043229</v>
      </c>
      <c r="K499" s="9">
        <f>(INDEX('Resin Fractions'!$A$24:$I$41,MATCH('Disposed Waste by Resin'!$A499,'Resin Fractions'!$A$24:$A$41,0),MATCH('Disposed Waste by Resin'!K$1,'Resin Fractions'!$A$24:$I$24,0)))*$E499</f>
        <v>2772.463605650943</v>
      </c>
      <c r="L499" s="9">
        <f>(INDEX('Resin Fractions'!$A$24:$I$41,MATCH('Disposed Waste by Resin'!$A499,'Resin Fractions'!$A$24:$A$41,0),MATCH('Disposed Waste by Resin'!L$1,'Resin Fractions'!$A$24:$I$24,0)))*$E499</f>
        <v>5373.9437377079348</v>
      </c>
      <c r="M499" s="9">
        <f>(INDEX('Resin Fractions'!$A$24:$I$41,MATCH('Disposed Waste by Resin'!$A499,'Resin Fractions'!$A$24:$A$41,0),MATCH('Disposed Waste by Resin'!M$1,'Resin Fractions'!$A$24:$I$24,0)))*$E499</f>
        <v>48617.6776502762</v>
      </c>
    </row>
    <row r="500" spans="1:13" x14ac:dyDescent="0.2">
      <c r="A500" s="37">
        <v>2012</v>
      </c>
      <c r="B500" s="68" t="s">
        <v>242</v>
      </c>
      <c r="C500" s="68" t="s">
        <v>193</v>
      </c>
      <c r="D500" s="68">
        <v>428337</v>
      </c>
      <c r="E500" s="81">
        <v>304161.37931034481</v>
      </c>
      <c r="F500" s="9">
        <f>(INDEX('Resin Fractions'!$A$24:$I$41,MATCH('Disposed Waste by Resin'!$A500,'Resin Fractions'!$A$24:$A$41,0),MATCH('Disposed Waste by Resin'!F$1,'Resin Fractions'!$A$24:$I$24,0)))*$E500</f>
        <v>2724.7910173875921</v>
      </c>
      <c r="G500" s="9">
        <f>(INDEX('Resin Fractions'!$A$24:$I$41,MATCH('Disposed Waste by Resin'!$A500,'Resin Fractions'!$A$24:$A$41,0),MATCH('Disposed Waste by Resin'!G$1,'Resin Fractions'!$A$24:$I$24,0)))*$E500</f>
        <v>4971.7547304885029</v>
      </c>
      <c r="H500" s="9">
        <f>(INDEX('Resin Fractions'!$A$24:$I$41,MATCH('Disposed Waste by Resin'!$A500,'Resin Fractions'!$A$24:$A$41,0),MATCH('Disposed Waste by Resin'!H$1,'Resin Fractions'!$A$24:$I$24,0)))*$E500</f>
        <v>6760.6544891624972</v>
      </c>
      <c r="I500" s="9">
        <f>(INDEX('Resin Fractions'!$A$24:$I$41,MATCH('Disposed Waste by Resin'!$A500,'Resin Fractions'!$A$24:$A$41,0),MATCH('Disposed Waste by Resin'!I$1,'Resin Fractions'!$A$24:$I$24,0)))*$E500</f>
        <v>10504.356783035295</v>
      </c>
      <c r="J500" s="9">
        <f>(INDEX('Resin Fractions'!$A$24:$I$41,MATCH('Disposed Waste by Resin'!$A500,'Resin Fractions'!$A$24:$A$41,0),MATCH('Disposed Waste by Resin'!J$1,'Resin Fractions'!$A$24:$I$24,0)))*$E500</f>
        <v>594.38427651120173</v>
      </c>
      <c r="K500" s="9">
        <f>(INDEX('Resin Fractions'!$A$24:$I$41,MATCH('Disposed Waste by Resin'!$A500,'Resin Fractions'!$A$24:$A$41,0),MATCH('Disposed Waste by Resin'!K$1,'Resin Fractions'!$A$24:$I$24,0)))*$E500</f>
        <v>1750.6966451908972</v>
      </c>
      <c r="L500" s="9">
        <f>(INDEX('Resin Fractions'!$A$24:$I$41,MATCH('Disposed Waste by Resin'!$A500,'Resin Fractions'!$A$24:$A$41,0),MATCH('Disposed Waste by Resin'!L$1,'Resin Fractions'!$A$24:$I$24,0)))*$E500</f>
        <v>3393.4242649295252</v>
      </c>
      <c r="M500" s="9">
        <f>(INDEX('Resin Fractions'!$A$24:$I$41,MATCH('Disposed Waste by Resin'!$A500,'Resin Fractions'!$A$24:$A$41,0),MATCH('Disposed Waste by Resin'!M$1,'Resin Fractions'!$A$24:$I$24,0)))*$E500</f>
        <v>30700.062206705512</v>
      </c>
    </row>
    <row r="501" spans="1:13" x14ac:dyDescent="0.2">
      <c r="A501" s="37">
        <v>2012</v>
      </c>
      <c r="B501" s="68" t="s">
        <v>243</v>
      </c>
      <c r="C501" s="68" t="s">
        <v>190</v>
      </c>
      <c r="D501" s="68">
        <v>1834926</v>
      </c>
      <c r="E501" s="81">
        <v>1005908.91107078</v>
      </c>
      <c r="F501" s="9">
        <f>(INDEX('Resin Fractions'!$A$24:$I$41,MATCH('Disposed Waste by Resin'!$A501,'Resin Fractions'!$A$24:$A$41,0),MATCH('Disposed Waste by Resin'!F$1,'Resin Fractions'!$A$24:$I$24,0)))*$E501</f>
        <v>9011.306995682653</v>
      </c>
      <c r="G501" s="9">
        <f>(INDEX('Resin Fractions'!$A$24:$I$41,MATCH('Disposed Waste by Resin'!$A501,'Resin Fractions'!$A$24:$A$41,0),MATCH('Disposed Waste by Resin'!G$1,'Resin Fractions'!$A$24:$I$24,0)))*$E501</f>
        <v>16442.364899831307</v>
      </c>
      <c r="H501" s="9">
        <f>(INDEX('Resin Fractions'!$A$24:$I$41,MATCH('Disposed Waste by Resin'!$A501,'Resin Fractions'!$A$24:$A$41,0),MATCH('Disposed Waste by Resin'!H$1,'Resin Fractions'!$A$24:$I$24,0)))*$E501</f>
        <v>22358.534179253482</v>
      </c>
      <c r="I501" s="9">
        <f>(INDEX('Resin Fractions'!$A$24:$I$41,MATCH('Disposed Waste by Resin'!$A501,'Resin Fractions'!$A$24:$A$41,0),MATCH('Disposed Waste by Resin'!I$1,'Resin Fractions'!$A$24:$I$24,0)))*$E501</f>
        <v>34739.538981182617</v>
      </c>
      <c r="J501" s="9">
        <f>(INDEX('Resin Fractions'!$A$24:$I$41,MATCH('Disposed Waste by Resin'!$A501,'Resin Fractions'!$A$24:$A$41,0),MATCH('Disposed Waste by Resin'!J$1,'Resin Fractions'!$A$24:$I$24,0)))*$E501</f>
        <v>1965.7210974603224</v>
      </c>
      <c r="K501" s="9">
        <f>(INDEX('Resin Fractions'!$A$24:$I$41,MATCH('Disposed Waste by Resin'!$A501,'Resin Fractions'!$A$24:$A$41,0),MATCH('Disposed Waste by Resin'!K$1,'Resin Fractions'!$A$24:$I$24,0)))*$E501</f>
        <v>5789.8256510153469</v>
      </c>
      <c r="L501" s="9">
        <f>(INDEX('Resin Fractions'!$A$24:$I$41,MATCH('Disposed Waste by Resin'!$A501,'Resin Fractions'!$A$24:$A$41,0),MATCH('Disposed Waste by Resin'!L$1,'Resin Fractions'!$A$24:$I$24,0)))*$E501</f>
        <v>11222.580969602821</v>
      </c>
      <c r="M501" s="9">
        <f>(INDEX('Resin Fractions'!$A$24:$I$41,MATCH('Disposed Waste by Resin'!$A501,'Resin Fractions'!$A$24:$A$41,0),MATCH('Disposed Waste by Resin'!M$1,'Resin Fractions'!$A$24:$I$24,0)))*$E501</f>
        <v>101529.87277402855</v>
      </c>
    </row>
    <row r="502" spans="1:13" x14ac:dyDescent="0.2">
      <c r="A502" s="37">
        <v>2012</v>
      </c>
      <c r="B502" s="68" t="s">
        <v>244</v>
      </c>
      <c r="C502" s="68" t="s">
        <v>193</v>
      </c>
      <c r="D502" s="68">
        <v>267332</v>
      </c>
      <c r="E502" s="81">
        <v>148438.5390199637</v>
      </c>
      <c r="F502" s="9">
        <f>(INDEX('Resin Fractions'!$A$24:$I$41,MATCH('Disposed Waste by Resin'!$A502,'Resin Fractions'!$A$24:$A$41,0),MATCH('Disposed Waste by Resin'!F$1,'Resin Fractions'!$A$24:$I$24,0)))*$E502</f>
        <v>1329.767765627628</v>
      </c>
      <c r="G502" s="9">
        <f>(INDEX('Resin Fractions'!$A$24:$I$41,MATCH('Disposed Waste by Resin'!$A502,'Resin Fractions'!$A$24:$A$41,0),MATCH('Disposed Waste by Resin'!G$1,'Resin Fractions'!$A$24:$I$24,0)))*$E502</f>
        <v>2426.3435753501881</v>
      </c>
      <c r="H502" s="9">
        <f>(INDEX('Resin Fractions'!$A$24:$I$41,MATCH('Disposed Waste by Resin'!$A502,'Resin Fractions'!$A$24:$A$41,0),MATCH('Disposed Waste by Resin'!H$1,'Resin Fractions'!$A$24:$I$24,0)))*$E502</f>
        <v>3299.3724498010542</v>
      </c>
      <c r="I502" s="9">
        <f>(INDEX('Resin Fractions'!$A$24:$I$41,MATCH('Disposed Waste by Resin'!$A502,'Resin Fractions'!$A$24:$A$41,0),MATCH('Disposed Waste by Resin'!I$1,'Resin Fractions'!$A$24:$I$24,0)))*$E502</f>
        <v>5126.3950004226372</v>
      </c>
      <c r="J502" s="9">
        <f>(INDEX('Resin Fractions'!$A$24:$I$41,MATCH('Disposed Waste by Resin'!$A502,'Resin Fractions'!$A$24:$A$41,0),MATCH('Disposed Waste by Resin'!J$1,'Resin Fractions'!$A$24:$I$24,0)))*$E502</f>
        <v>290.07474197352889</v>
      </c>
      <c r="K502" s="9">
        <f>(INDEX('Resin Fractions'!$A$24:$I$41,MATCH('Disposed Waste by Resin'!$A502,'Resin Fractions'!$A$24:$A$41,0),MATCH('Disposed Waste by Resin'!K$1,'Resin Fractions'!$A$24:$I$24,0)))*$E502</f>
        <v>854.38477714862893</v>
      </c>
      <c r="L502" s="9">
        <f>(INDEX('Resin Fractions'!$A$24:$I$41,MATCH('Disposed Waste by Resin'!$A502,'Resin Fractions'!$A$24:$A$41,0),MATCH('Disposed Waste by Resin'!L$1,'Resin Fractions'!$A$24:$I$24,0)))*$E502</f>
        <v>1656.0779060877344</v>
      </c>
      <c r="M502" s="9">
        <f>(INDEX('Resin Fractions'!$A$24:$I$41,MATCH('Disposed Waste by Resin'!$A502,'Resin Fractions'!$A$24:$A$41,0),MATCH('Disposed Waste by Resin'!M$1,'Resin Fractions'!$A$24:$I$24,0)))*$E502</f>
        <v>14982.4162164114</v>
      </c>
    </row>
    <row r="503" spans="1:13" x14ac:dyDescent="0.2">
      <c r="A503" s="37">
        <v>2012</v>
      </c>
      <c r="B503" s="68" t="s">
        <v>245</v>
      </c>
      <c r="C503" s="68" t="s">
        <v>192</v>
      </c>
      <c r="D503" s="68">
        <v>178076</v>
      </c>
      <c r="E503" s="81">
        <v>131606.0435571688</v>
      </c>
      <c r="F503" s="9">
        <f>(INDEX('Resin Fractions'!$A$24:$I$41,MATCH('Disposed Waste by Resin'!$A503,'Resin Fractions'!$A$24:$A$41,0),MATCH('Disposed Waste by Resin'!F$1,'Resin Fractions'!$A$24:$I$24,0)))*$E503</f>
        <v>1178.9759966619715</v>
      </c>
      <c r="G503" s="9">
        <f>(INDEX('Resin Fractions'!$A$24:$I$41,MATCH('Disposed Waste by Resin'!$A503,'Resin Fractions'!$A$24:$A$41,0),MATCH('Disposed Waste by Resin'!G$1,'Resin Fractions'!$A$24:$I$24,0)))*$E503</f>
        <v>2151.203322064815</v>
      </c>
      <c r="H503" s="9">
        <f>(INDEX('Resin Fractions'!$A$24:$I$41,MATCH('Disposed Waste by Resin'!$A503,'Resin Fractions'!$A$24:$A$41,0),MATCH('Disposed Waste by Resin'!H$1,'Resin Fractions'!$A$24:$I$24,0)))*$E503</f>
        <v>2925.2332797579056</v>
      </c>
      <c r="I503" s="9">
        <f>(INDEX('Resin Fractions'!$A$24:$I$41,MATCH('Disposed Waste by Resin'!$A503,'Resin Fractions'!$A$24:$A$41,0),MATCH('Disposed Waste by Resin'!I$1,'Resin Fractions'!$A$24:$I$24,0)))*$E503</f>
        <v>4545.0768255414951</v>
      </c>
      <c r="J503" s="9">
        <f>(INDEX('Resin Fractions'!$A$24:$I$41,MATCH('Disposed Waste by Resin'!$A503,'Resin Fractions'!$A$24:$A$41,0),MATCH('Disposed Waste by Resin'!J$1,'Resin Fractions'!$A$24:$I$24,0)))*$E503</f>
        <v>257.18111602990416</v>
      </c>
      <c r="K503" s="9">
        <f>(INDEX('Resin Fractions'!$A$24:$I$41,MATCH('Disposed Waste by Resin'!$A503,'Resin Fractions'!$A$24:$A$41,0),MATCH('Disposed Waste by Resin'!K$1,'Resin Fractions'!$A$24:$I$24,0)))*$E503</f>
        <v>757.50004640561644</v>
      </c>
      <c r="L503" s="9">
        <f>(INDEX('Resin Fractions'!$A$24:$I$41,MATCH('Disposed Waste by Resin'!$A503,'Resin Fractions'!$A$24:$A$41,0),MATCH('Disposed Waste by Resin'!L$1,'Resin Fractions'!$A$24:$I$24,0)))*$E503</f>
        <v>1468.2835231444503</v>
      </c>
      <c r="M503" s="9">
        <f>(INDEX('Resin Fractions'!$A$24:$I$41,MATCH('Disposed Waste by Resin'!$A503,'Resin Fractions'!$A$24:$A$41,0),MATCH('Disposed Waste by Resin'!M$1,'Resin Fractions'!$A$24:$I$24,0)))*$E503</f>
        <v>13283.454109606158</v>
      </c>
    </row>
    <row r="504" spans="1:13" x14ac:dyDescent="0.2">
      <c r="A504" s="37">
        <v>2012</v>
      </c>
      <c r="B504" s="68" t="s">
        <v>246</v>
      </c>
      <c r="C504" s="68" t="s">
        <v>191</v>
      </c>
      <c r="D504" s="68">
        <v>3233</v>
      </c>
      <c r="E504" s="81">
        <v>1938.720508166969</v>
      </c>
      <c r="F504" s="9">
        <f>(INDEX('Resin Fractions'!$A$24:$I$41,MATCH('Disposed Waste by Resin'!$A504,'Resin Fractions'!$A$24:$A$41,0),MATCH('Disposed Waste by Resin'!F$1,'Resin Fractions'!$A$24:$I$24,0)))*$E504</f>
        <v>17.367781004466263</v>
      </c>
      <c r="G504" s="9">
        <f>(INDEX('Resin Fractions'!$A$24:$I$41,MATCH('Disposed Waste by Resin'!$A504,'Resin Fractions'!$A$24:$A$41,0),MATCH('Disposed Waste by Resin'!G$1,'Resin Fractions'!$A$24:$I$24,0)))*$E504</f>
        <v>31.689897249378948</v>
      </c>
      <c r="H504" s="9">
        <f>(INDEX('Resin Fractions'!$A$24:$I$41,MATCH('Disposed Waste by Resin'!$A504,'Resin Fractions'!$A$24:$A$41,0),MATCH('Disposed Waste by Resin'!H$1,'Resin Fractions'!$A$24:$I$24,0)))*$E504</f>
        <v>43.092320058809761</v>
      </c>
      <c r="I504" s="9">
        <f>(INDEX('Resin Fractions'!$A$24:$I$41,MATCH('Disposed Waste by Resin'!$A504,'Resin Fractions'!$A$24:$A$41,0),MATCH('Disposed Waste by Resin'!I$1,'Resin Fractions'!$A$24:$I$24,0)))*$E504</f>
        <v>66.954627726074037</v>
      </c>
      <c r="J504" s="9">
        <f>(INDEX('Resin Fractions'!$A$24:$I$41,MATCH('Disposed Waste by Resin'!$A504,'Resin Fractions'!$A$24:$A$41,0),MATCH('Disposed Waste by Resin'!J$1,'Resin Fractions'!$A$24:$I$24,0)))*$E504</f>
        <v>3.7885973203339591</v>
      </c>
      <c r="K504" s="9">
        <f>(INDEX('Resin Fractions'!$A$24:$I$41,MATCH('Disposed Waste by Resin'!$A504,'Resin Fractions'!$A$24:$A$41,0),MATCH('Disposed Waste by Resin'!K$1,'Resin Fractions'!$A$24:$I$24,0)))*$E504</f>
        <v>11.158916682014359</v>
      </c>
      <c r="L504" s="9">
        <f>(INDEX('Resin Fractions'!$A$24:$I$41,MATCH('Disposed Waste by Resin'!$A504,'Resin Fractions'!$A$24:$A$41,0),MATCH('Disposed Waste by Resin'!L$1,'Resin Fractions'!$A$24:$I$24,0)))*$E504</f>
        <v>21.629640259546711</v>
      </c>
      <c r="M504" s="9">
        <f>(INDEX('Resin Fractions'!$A$24:$I$41,MATCH('Disposed Waste by Resin'!$A504,'Resin Fractions'!$A$24:$A$41,0),MATCH('Disposed Waste by Resin'!M$1,'Resin Fractions'!$A$24:$I$24,0)))*$E504</f>
        <v>195.68178030062404</v>
      </c>
    </row>
    <row r="505" spans="1:13" x14ac:dyDescent="0.2">
      <c r="A505" s="37">
        <v>2012</v>
      </c>
      <c r="B505" s="68" t="s">
        <v>247</v>
      </c>
      <c r="C505" s="68" t="s">
        <v>191</v>
      </c>
      <c r="D505" s="68">
        <v>44841</v>
      </c>
      <c r="E505" s="81">
        <v>25697.304900181491</v>
      </c>
      <c r="F505" s="9">
        <f>(INDEX('Resin Fractions'!$A$24:$I$41,MATCH('Disposed Waste by Resin'!$A505,'Resin Fractions'!$A$24:$A$41,0),MATCH('Disposed Waste by Resin'!F$1,'Resin Fractions'!$A$24:$I$24,0)))*$E505</f>
        <v>230.20603642003289</v>
      </c>
      <c r="G505" s="9">
        <f>(INDEX('Resin Fractions'!$A$24:$I$41,MATCH('Disposed Waste by Resin'!$A505,'Resin Fractions'!$A$24:$A$41,0),MATCH('Disposed Waste by Resin'!G$1,'Resin Fractions'!$A$24:$I$24,0)))*$E505</f>
        <v>420.04247050683159</v>
      </c>
      <c r="H505" s="9">
        <f>(INDEX('Resin Fractions'!$A$24:$I$41,MATCH('Disposed Waste by Resin'!$A505,'Resin Fractions'!$A$24:$A$41,0),MATCH('Disposed Waste by Resin'!H$1,'Resin Fractions'!$A$24:$I$24,0)))*$E505</f>
        <v>571.17902386787569</v>
      </c>
      <c r="I505" s="9">
        <f>(INDEX('Resin Fractions'!$A$24:$I$41,MATCH('Disposed Waste by Resin'!$A505,'Resin Fractions'!$A$24:$A$41,0),MATCH('Disposed Waste by Resin'!I$1,'Resin Fractions'!$A$24:$I$24,0)))*$E505</f>
        <v>887.46855253614001</v>
      </c>
      <c r="J505" s="9">
        <f>(INDEX('Resin Fractions'!$A$24:$I$41,MATCH('Disposed Waste by Resin'!$A505,'Resin Fractions'!$A$24:$A$41,0),MATCH('Disposed Waste by Resin'!J$1,'Resin Fractions'!$A$24:$I$24,0)))*$E505</f>
        <v>50.217006564129065</v>
      </c>
      <c r="K505" s="9">
        <f>(INDEX('Resin Fractions'!$A$24:$I$41,MATCH('Disposed Waste by Resin'!$A505,'Resin Fractions'!$A$24:$A$41,0),MATCH('Disposed Waste by Resin'!K$1,'Resin Fractions'!$A$24:$I$24,0)))*$E505</f>
        <v>147.90893433348279</v>
      </c>
      <c r="L505" s="9">
        <f>(INDEX('Resin Fractions'!$A$24:$I$41,MATCH('Disposed Waste by Resin'!$A505,'Resin Fractions'!$A$24:$A$41,0),MATCH('Disposed Waste by Resin'!L$1,'Resin Fractions'!$A$24:$I$24,0)))*$E505</f>
        <v>286.69602363485353</v>
      </c>
      <c r="M505" s="9">
        <f>(INDEX('Resin Fractions'!$A$24:$I$41,MATCH('Disposed Waste by Resin'!$A505,'Resin Fractions'!$A$24:$A$41,0),MATCH('Disposed Waste by Resin'!M$1,'Resin Fractions'!$A$24:$I$24,0)))*$E505</f>
        <v>2593.7180478633454</v>
      </c>
    </row>
    <row r="506" spans="1:13" x14ac:dyDescent="0.2">
      <c r="A506" s="37">
        <v>2012</v>
      </c>
      <c r="B506" s="68" t="s">
        <v>248</v>
      </c>
      <c r="C506" s="68" t="s">
        <v>190</v>
      </c>
      <c r="D506" s="68">
        <v>416495</v>
      </c>
      <c r="E506" s="81">
        <v>279353.75680580758</v>
      </c>
      <c r="F506" s="9">
        <f>(INDEX('Resin Fractions'!$A$24:$I$41,MATCH('Disposed Waste by Resin'!$A506,'Resin Fractions'!$A$24:$A$41,0),MATCH('Disposed Waste by Resin'!F$1,'Resin Fractions'!$A$24:$I$24,0)))*$E506</f>
        <v>2502.555087512565</v>
      </c>
      <c r="G506" s="9">
        <f>(INDEX('Resin Fractions'!$A$24:$I$41,MATCH('Disposed Waste by Resin'!$A506,'Resin Fractions'!$A$24:$A$41,0),MATCH('Disposed Waste by Resin'!G$1,'Resin Fractions'!$A$24:$I$24,0)))*$E506</f>
        <v>4566.254811929608</v>
      </c>
      <c r="H506" s="9">
        <f>(INDEX('Resin Fractions'!$A$24:$I$41,MATCH('Disposed Waste by Resin'!$A506,'Resin Fractions'!$A$24:$A$41,0),MATCH('Disposed Waste by Resin'!H$1,'Resin Fractions'!$A$24:$I$24,0)))*$E506</f>
        <v>6209.2506099749853</v>
      </c>
      <c r="I506" s="9">
        <f>(INDEX('Resin Fractions'!$A$24:$I$41,MATCH('Disposed Waste by Resin'!$A506,'Resin Fractions'!$A$24:$A$41,0),MATCH('Disposed Waste by Resin'!I$1,'Resin Fractions'!$A$24:$I$24,0)))*$E506</f>
        <v>9647.613831917135</v>
      </c>
      <c r="J506" s="9">
        <f>(INDEX('Resin Fractions'!$A$24:$I$41,MATCH('Disposed Waste by Resin'!$A506,'Resin Fractions'!$A$24:$A$41,0),MATCH('Disposed Waste by Resin'!J$1,'Resin Fractions'!$A$24:$I$24,0)))*$E506</f>
        <v>545.90586420338104</v>
      </c>
      <c r="K506" s="9">
        <f>(INDEX('Resin Fractions'!$A$24:$I$41,MATCH('Disposed Waste by Resin'!$A506,'Resin Fractions'!$A$24:$A$41,0),MATCH('Disposed Waste by Resin'!K$1,'Resin Fractions'!$A$24:$I$24,0)))*$E506</f>
        <v>1607.908558181527</v>
      </c>
      <c r="L506" s="9">
        <f>(INDEX('Resin Fractions'!$A$24:$I$41,MATCH('Disposed Waste by Resin'!$A506,'Resin Fractions'!$A$24:$A$41,0),MATCH('Disposed Waste by Resin'!L$1,'Resin Fractions'!$A$24:$I$24,0)))*$E506</f>
        <v>3116.6541228655187</v>
      </c>
      <c r="M506" s="9">
        <f>(INDEX('Resin Fractions'!$A$24:$I$41,MATCH('Disposed Waste by Resin'!$A506,'Resin Fractions'!$A$24:$A$41,0),MATCH('Disposed Waste by Resin'!M$1,'Resin Fractions'!$A$24:$I$24,0)))*$E506</f>
        <v>28196.142886584719</v>
      </c>
    </row>
    <row r="507" spans="1:13" x14ac:dyDescent="0.2">
      <c r="A507" s="37">
        <v>2012</v>
      </c>
      <c r="B507" s="68" t="s">
        <v>249</v>
      </c>
      <c r="C507" s="68" t="s">
        <v>190</v>
      </c>
      <c r="D507" s="68">
        <v>488837</v>
      </c>
      <c r="E507" s="81">
        <v>279277.66787658801</v>
      </c>
      <c r="F507" s="9">
        <f>(INDEX('Resin Fractions'!$A$24:$I$41,MATCH('Disposed Waste by Resin'!$A507,'Resin Fractions'!$A$24:$A$41,0),MATCH('Disposed Waste by Resin'!F$1,'Resin Fractions'!$A$24:$I$24,0)))*$E507</f>
        <v>2501.8734545211237</v>
      </c>
      <c r="G507" s="9">
        <f>(INDEX('Resin Fractions'!$A$24:$I$41,MATCH('Disposed Waste by Resin'!$A507,'Resin Fractions'!$A$24:$A$41,0),MATCH('Disposed Waste by Resin'!G$1,'Resin Fractions'!$A$24:$I$24,0)))*$E507</f>
        <v>4565.0110790972449</v>
      </c>
      <c r="H507" s="9">
        <f>(INDEX('Resin Fractions'!$A$24:$I$41,MATCH('Disposed Waste by Resin'!$A507,'Resin Fractions'!$A$24:$A$41,0),MATCH('Disposed Waste by Resin'!H$1,'Resin Fractions'!$A$24:$I$24,0)))*$E507</f>
        <v>6207.5593664579083</v>
      </c>
      <c r="I507" s="9">
        <f>(INDEX('Resin Fractions'!$A$24:$I$41,MATCH('Disposed Waste by Resin'!$A507,'Resin Fractions'!$A$24:$A$41,0),MATCH('Disposed Waste by Resin'!I$1,'Resin Fractions'!$A$24:$I$24,0)))*$E507</f>
        <v>9644.9860648364702</v>
      </c>
      <c r="J507" s="9">
        <f>(INDEX('Resin Fractions'!$A$24:$I$41,MATCH('Disposed Waste by Resin'!$A507,'Resin Fractions'!$A$24:$A$41,0),MATCH('Disposed Waste by Resin'!J$1,'Resin Fractions'!$A$24:$I$24,0)))*$E507</f>
        <v>545.75717319189482</v>
      </c>
      <c r="K507" s="9">
        <f>(INDEX('Resin Fractions'!$A$24:$I$41,MATCH('Disposed Waste by Resin'!$A507,'Resin Fractions'!$A$24:$A$41,0),MATCH('Disposed Waste by Resin'!K$1,'Resin Fractions'!$A$24:$I$24,0)))*$E507</f>
        <v>1607.4706043774547</v>
      </c>
      <c r="L507" s="9">
        <f>(INDEX('Resin Fractions'!$A$24:$I$41,MATCH('Disposed Waste by Resin'!$A507,'Resin Fractions'!$A$24:$A$41,0),MATCH('Disposed Waste by Resin'!L$1,'Resin Fractions'!$A$24:$I$24,0)))*$E507</f>
        <v>3115.8052247598757</v>
      </c>
      <c r="M507" s="9">
        <f>(INDEX('Resin Fractions'!$A$24:$I$41,MATCH('Disposed Waste by Resin'!$A507,'Resin Fractions'!$A$24:$A$41,0),MATCH('Disposed Waste by Resin'!M$1,'Resin Fractions'!$A$24:$I$24,0)))*$E507</f>
        <v>28188.462967241972</v>
      </c>
    </row>
    <row r="508" spans="1:13" x14ac:dyDescent="0.2">
      <c r="A508" s="37">
        <v>2012</v>
      </c>
      <c r="B508" s="68" t="s">
        <v>250</v>
      </c>
      <c r="C508" s="68" t="s">
        <v>192</v>
      </c>
      <c r="D508" s="68">
        <v>522176</v>
      </c>
      <c r="E508" s="81">
        <v>194410.92558983661</v>
      </c>
      <c r="F508" s="9">
        <f>(INDEX('Resin Fractions'!$A$24:$I$41,MATCH('Disposed Waste by Resin'!$A508,'Resin Fractions'!$A$24:$A$41,0),MATCH('Disposed Waste by Resin'!F$1,'Resin Fractions'!$A$24:$I$24,0)))*$E508</f>
        <v>1741.6055415394999</v>
      </c>
      <c r="G508" s="9">
        <f>(INDEX('Resin Fractions'!$A$24:$I$41,MATCH('Disposed Waste by Resin'!$A508,'Resin Fractions'!$A$24:$A$41,0),MATCH('Disposed Waste by Resin'!G$1,'Resin Fractions'!$A$24:$I$24,0)))*$E508</f>
        <v>3177.7980529661704</v>
      </c>
      <c r="H508" s="9">
        <f>(INDEX('Resin Fractions'!$A$24:$I$41,MATCH('Disposed Waste by Resin'!$A508,'Resin Fractions'!$A$24:$A$41,0),MATCH('Disposed Waste by Resin'!H$1,'Resin Fractions'!$A$24:$I$24,0)))*$E508</f>
        <v>4321.2096808980468</v>
      </c>
      <c r="I508" s="9">
        <f>(INDEX('Resin Fractions'!$A$24:$I$41,MATCH('Disposed Waste by Resin'!$A508,'Resin Fractions'!$A$24:$A$41,0),MATCH('Disposed Waste by Resin'!I$1,'Resin Fractions'!$A$24:$I$24,0)))*$E508</f>
        <v>6714.0730672190057</v>
      </c>
      <c r="J508" s="9">
        <f>(INDEX('Resin Fractions'!$A$24:$I$41,MATCH('Disposed Waste by Resin'!$A508,'Resin Fractions'!$A$24:$A$41,0),MATCH('Disposed Waste by Resin'!J$1,'Resin Fractions'!$A$24:$I$24,0)))*$E508</f>
        <v>379.91278713489839</v>
      </c>
      <c r="K508" s="9">
        <f>(INDEX('Resin Fractions'!$A$24:$I$41,MATCH('Disposed Waste by Resin'!$A508,'Resin Fractions'!$A$24:$A$41,0),MATCH('Disposed Waste by Resin'!K$1,'Resin Fractions'!$A$24:$I$24,0)))*$E508</f>
        <v>1118.9933317316736</v>
      </c>
      <c r="L508" s="9">
        <f>(INDEX('Resin Fractions'!$A$24:$I$41,MATCH('Disposed Waste by Resin'!$A508,'Resin Fractions'!$A$24:$A$41,0),MATCH('Disposed Waste by Resin'!L$1,'Resin Fractions'!$A$24:$I$24,0)))*$E508</f>
        <v>2168.9760671121544</v>
      </c>
      <c r="M508" s="9">
        <f>(INDEX('Resin Fractions'!$A$24:$I$41,MATCH('Disposed Waste by Resin'!$A508,'Resin Fractions'!$A$24:$A$41,0),MATCH('Disposed Waste by Resin'!M$1,'Resin Fractions'!$A$24:$I$24,0)))*$E508</f>
        <v>19622.568528601449</v>
      </c>
    </row>
    <row r="509" spans="1:13" x14ac:dyDescent="0.2">
      <c r="A509" s="37">
        <v>2012</v>
      </c>
      <c r="B509" s="68" t="s">
        <v>251</v>
      </c>
      <c r="C509" s="68" t="s">
        <v>192</v>
      </c>
      <c r="D509" s="68">
        <v>63104</v>
      </c>
      <c r="E509" s="81">
        <v>38027.150635208709</v>
      </c>
      <c r="F509" s="9">
        <f>(INDEX('Resin Fractions'!$A$24:$I$41,MATCH('Disposed Waste by Resin'!$A509,'Resin Fractions'!$A$24:$A$41,0),MATCH('Disposed Waste by Resin'!F$1,'Resin Fractions'!$A$24:$I$24,0)))*$E509</f>
        <v>340.66139068214528</v>
      </c>
      <c r="G509" s="9">
        <f>(INDEX('Resin Fractions'!$A$24:$I$41,MATCH('Disposed Waste by Resin'!$A509,'Resin Fractions'!$A$24:$A$41,0),MATCH('Disposed Waste by Resin'!G$1,'Resin Fractions'!$A$24:$I$24,0)))*$E509</f>
        <v>621.58340577714375</v>
      </c>
      <c r="H509" s="9">
        <f>(INDEX('Resin Fractions'!$A$24:$I$41,MATCH('Disposed Waste by Resin'!$A509,'Resin Fractions'!$A$24:$A$41,0),MATCH('Disposed Waste by Resin'!H$1,'Resin Fractions'!$A$24:$I$24,0)))*$E509</f>
        <v>845.23691743805307</v>
      </c>
      <c r="I509" s="9">
        <f>(INDEX('Resin Fractions'!$A$24:$I$41,MATCH('Disposed Waste by Resin'!$A509,'Resin Fractions'!$A$24:$A$41,0),MATCH('Disposed Waste by Resin'!I$1,'Resin Fractions'!$A$24:$I$24,0)))*$E509</f>
        <v>1313.2855940493621</v>
      </c>
      <c r="J509" s="9">
        <f>(INDEX('Resin Fractions'!$A$24:$I$41,MATCH('Disposed Waste by Resin'!$A509,'Resin Fractions'!$A$24:$A$41,0),MATCH('Disposed Waste by Resin'!J$1,'Resin Fractions'!$A$24:$I$24,0)))*$E509</f>
        <v>74.3116712231528</v>
      </c>
      <c r="K509" s="9">
        <f>(INDEX('Resin Fractions'!$A$24:$I$41,MATCH('Disposed Waste by Resin'!$A509,'Resin Fractions'!$A$24:$A$41,0),MATCH('Disposed Waste by Resin'!K$1,'Resin Fractions'!$A$24:$I$24,0)))*$E509</f>
        <v>218.87724600072045</v>
      </c>
      <c r="L509" s="9">
        <f>(INDEX('Resin Fractions'!$A$24:$I$41,MATCH('Disposed Waste by Resin'!$A509,'Resin Fractions'!$A$24:$A$41,0),MATCH('Disposed Waste by Resin'!L$1,'Resin Fractions'!$A$24:$I$24,0)))*$E509</f>
        <v>424.25588674090613</v>
      </c>
      <c r="M509" s="9">
        <f>(INDEX('Resin Fractions'!$A$24:$I$41,MATCH('Disposed Waste by Resin'!$A509,'Resin Fractions'!$A$24:$A$41,0),MATCH('Disposed Waste by Resin'!M$1,'Resin Fractions'!$A$24:$I$24,0)))*$E509</f>
        <v>3838.2121119114836</v>
      </c>
    </row>
    <row r="510" spans="1:13" x14ac:dyDescent="0.2">
      <c r="A510" s="37">
        <v>2012</v>
      </c>
      <c r="B510" s="68" t="s">
        <v>252</v>
      </c>
      <c r="C510" s="68" t="s">
        <v>191</v>
      </c>
      <c r="D510" s="68">
        <v>13740</v>
      </c>
      <c r="E510" s="81">
        <v>6781.479128856623</v>
      </c>
      <c r="F510" s="9">
        <f>(INDEX('Resin Fractions'!$A$24:$I$41,MATCH('Disposed Waste by Resin'!$A510,'Resin Fractions'!$A$24:$A$41,0),MATCH('Disposed Waste by Resin'!F$1,'Resin Fractions'!$A$24:$I$24,0)))*$E510</f>
        <v>60.751017952401497</v>
      </c>
      <c r="G510" s="9">
        <f>(INDEX('Resin Fractions'!$A$24:$I$41,MATCH('Disposed Waste by Resin'!$A510,'Resin Fractions'!$A$24:$A$41,0),MATCH('Disposed Waste by Resin'!G$1,'Resin Fractions'!$A$24:$I$24,0)))*$E510</f>
        <v>110.8485601132177</v>
      </c>
      <c r="H510" s="9">
        <f>(INDEX('Resin Fractions'!$A$24:$I$41,MATCH('Disposed Waste by Resin'!$A510,'Resin Fractions'!$A$24:$A$41,0),MATCH('Disposed Waste by Resin'!H$1,'Resin Fractions'!$A$24:$I$24,0)))*$E510</f>
        <v>150.7332634393633</v>
      </c>
      <c r="I510" s="9">
        <f>(INDEX('Resin Fractions'!$A$24:$I$41,MATCH('Disposed Waste by Resin'!$A510,'Resin Fractions'!$A$24:$A$41,0),MATCH('Disposed Waste by Resin'!I$1,'Resin Fractions'!$A$24:$I$24,0)))*$E510</f>
        <v>234.20158222498756</v>
      </c>
      <c r="J510" s="9">
        <f>(INDEX('Resin Fractions'!$A$24:$I$41,MATCH('Disposed Waste by Resin'!$A510,'Resin Fractions'!$A$24:$A$41,0),MATCH('Disposed Waste by Resin'!J$1,'Resin Fractions'!$A$24:$I$24,0)))*$E510</f>
        <v>13.252190579950357</v>
      </c>
      <c r="K510" s="9">
        <f>(INDEX('Resin Fractions'!$A$24:$I$41,MATCH('Disposed Waste by Resin'!$A510,'Resin Fractions'!$A$24:$A$41,0),MATCH('Disposed Waste by Resin'!K$1,'Resin Fractions'!$A$24:$I$24,0)))*$E510</f>
        <v>39.032939642898278</v>
      </c>
      <c r="L510" s="9">
        <f>(INDEX('Resin Fractions'!$A$24:$I$41,MATCH('Disposed Waste by Resin'!$A510,'Resin Fractions'!$A$24:$A$41,0),MATCH('Disposed Waste by Resin'!L$1,'Resin Fractions'!$A$24:$I$24,0)))*$E510</f>
        <v>75.658638450922254</v>
      </c>
      <c r="M510" s="9">
        <f>(INDEX('Resin Fractions'!$A$24:$I$41,MATCH('Disposed Waste by Resin'!$A510,'Resin Fractions'!$A$24:$A$41,0),MATCH('Disposed Waste by Resin'!M$1,'Resin Fractions'!$A$24:$I$24,0)))*$E510</f>
        <v>684.47819240374099</v>
      </c>
    </row>
    <row r="511" spans="1:13" x14ac:dyDescent="0.2">
      <c r="A511" s="37">
        <v>2012</v>
      </c>
      <c r="B511" s="68" t="s">
        <v>253</v>
      </c>
      <c r="C511" s="68" t="s">
        <v>192</v>
      </c>
      <c r="D511" s="68">
        <v>451153</v>
      </c>
      <c r="E511" s="81">
        <v>279410.50816696911</v>
      </c>
      <c r="F511" s="9">
        <f>(INDEX('Resin Fractions'!$A$24:$I$41,MATCH('Disposed Waste by Resin'!$A511,'Resin Fractions'!$A$24:$A$41,0),MATCH('Disposed Waste by Resin'!F$1,'Resin Fractions'!$A$24:$I$24,0)))*$E511</f>
        <v>2503.063487360922</v>
      </c>
      <c r="G511" s="9">
        <f>(INDEX('Resin Fractions'!$A$24:$I$41,MATCH('Disposed Waste by Resin'!$A511,'Resin Fractions'!$A$24:$A$41,0),MATCH('Disposed Waste by Resin'!G$1,'Resin Fractions'!$A$24:$I$24,0)))*$E511</f>
        <v>4567.1824571453035</v>
      </c>
      <c r="H511" s="9">
        <f>(INDEX('Resin Fractions'!$A$24:$I$41,MATCH('Disposed Waste by Resin'!$A511,'Resin Fractions'!$A$24:$A$41,0),MATCH('Disposed Waste by Resin'!H$1,'Resin Fractions'!$A$24:$I$24,0)))*$E511</f>
        <v>6210.5120335833108</v>
      </c>
      <c r="I511" s="9">
        <f>(INDEX('Resin Fractions'!$A$24:$I$41,MATCH('Disposed Waste by Resin'!$A511,'Resin Fractions'!$A$24:$A$41,0),MATCH('Disposed Waste by Resin'!I$1,'Resin Fractions'!$A$24:$I$24,0)))*$E511</f>
        <v>9649.5737669585778</v>
      </c>
      <c r="J511" s="9">
        <f>(INDEX('Resin Fractions'!$A$24:$I$41,MATCH('Disposed Waste by Resin'!$A511,'Resin Fractions'!$A$24:$A$41,0),MATCH('Disposed Waste by Resin'!J$1,'Resin Fractions'!$A$24:$I$24,0)))*$E511</f>
        <v>546.01676624104766</v>
      </c>
      <c r="K511" s="9">
        <f>(INDEX('Resin Fractions'!$A$24:$I$41,MATCH('Disposed Waste by Resin'!$A511,'Resin Fractions'!$A$24:$A$41,0),MATCH('Disposed Waste by Resin'!K$1,'Resin Fractions'!$A$24:$I$24,0)))*$E511</f>
        <v>1608.2352085203072</v>
      </c>
      <c r="L511" s="9">
        <f>(INDEX('Resin Fractions'!$A$24:$I$41,MATCH('Disposed Waste by Resin'!$A511,'Resin Fractions'!$A$24:$A$41,0),MATCH('Disposed Waste by Resin'!L$1,'Resin Fractions'!$A$24:$I$24,0)))*$E511</f>
        <v>3117.2872783518264</v>
      </c>
      <c r="M511" s="9">
        <f>(INDEX('Resin Fractions'!$A$24:$I$41,MATCH('Disposed Waste by Resin'!$A511,'Resin Fractions'!$A$24:$A$41,0),MATCH('Disposed Waste by Resin'!M$1,'Resin Fractions'!$A$24:$I$24,0)))*$E511</f>
        <v>28201.870998161296</v>
      </c>
    </row>
    <row r="512" spans="1:13" x14ac:dyDescent="0.2">
      <c r="A512" s="37">
        <v>2012</v>
      </c>
      <c r="B512" s="68" t="s">
        <v>254</v>
      </c>
      <c r="C512" s="68" t="s">
        <v>191</v>
      </c>
      <c r="D512" s="68">
        <v>54991</v>
      </c>
      <c r="E512" s="81">
        <v>32196.597096188751</v>
      </c>
      <c r="F512" s="9">
        <f>(INDEX('Resin Fractions'!$A$24:$I$41,MATCH('Disposed Waste by Resin'!$A512,'Resin Fractions'!$A$24:$A$41,0),MATCH('Disposed Waste by Resin'!F$1,'Resin Fractions'!$A$24:$I$24,0)))*$E512</f>
        <v>288.42911863780722</v>
      </c>
      <c r="G512" s="9">
        <f>(INDEX('Resin Fractions'!$A$24:$I$41,MATCH('Disposed Waste by Resin'!$A512,'Resin Fractions'!$A$24:$A$41,0),MATCH('Disposed Waste by Resin'!G$1,'Resin Fractions'!$A$24:$I$24,0)))*$E512</f>
        <v>526.27846533823424</v>
      </c>
      <c r="H512" s="9">
        <f>(INDEX('Resin Fractions'!$A$24:$I$41,MATCH('Disposed Waste by Resin'!$A512,'Resin Fractions'!$A$24:$A$41,0),MATCH('Disposed Waste by Resin'!H$1,'Resin Fractions'!$A$24:$I$24,0)))*$E512</f>
        <v>715.64006313901382</v>
      </c>
      <c r="I512" s="9">
        <f>(INDEX('Resin Fractions'!$A$24:$I$41,MATCH('Disposed Waste by Resin'!$A512,'Resin Fractions'!$A$24:$A$41,0),MATCH('Disposed Waste by Resin'!I$1,'Resin Fractions'!$A$24:$I$24,0)))*$E512</f>
        <v>1111.9246758574327</v>
      </c>
      <c r="J512" s="9">
        <f>(INDEX('Resin Fractions'!$A$24:$I$41,MATCH('Disposed Waste by Resin'!$A512,'Resin Fractions'!$A$24:$A$41,0),MATCH('Disposed Waste by Resin'!J$1,'Resin Fractions'!$A$24:$I$24,0)))*$E512</f>
        <v>62.917754760753539</v>
      </c>
      <c r="K512" s="9">
        <f>(INDEX('Resin Fractions'!$A$24:$I$41,MATCH('Disposed Waste by Resin'!$A512,'Resin Fractions'!$A$24:$A$41,0),MATCH('Disposed Waste by Resin'!K$1,'Resin Fractions'!$A$24:$I$24,0)))*$E512</f>
        <v>185.31765818088383</v>
      </c>
      <c r="L512" s="9">
        <f>(INDEX('Resin Fractions'!$A$24:$I$41,MATCH('Disposed Waste by Resin'!$A512,'Resin Fractions'!$A$24:$A$41,0),MATCH('Disposed Waste by Resin'!L$1,'Resin Fractions'!$A$24:$I$24,0)))*$E512</f>
        <v>359.20639918879561</v>
      </c>
      <c r="M512" s="9">
        <f>(INDEX('Resin Fractions'!$A$24:$I$41,MATCH('Disposed Waste by Resin'!$A512,'Resin Fractions'!$A$24:$A$41,0),MATCH('Disposed Waste by Resin'!M$1,'Resin Fractions'!$A$24:$I$24,0)))*$E512</f>
        <v>3249.7141351029209</v>
      </c>
    </row>
    <row r="513" spans="1:13" x14ac:dyDescent="0.2">
      <c r="A513" s="37">
        <v>2012</v>
      </c>
      <c r="B513" s="68" t="s">
        <v>255</v>
      </c>
      <c r="C513" s="68" t="s">
        <v>194</v>
      </c>
      <c r="D513" s="68">
        <v>834960</v>
      </c>
      <c r="E513" s="81">
        <v>702516.56987295824</v>
      </c>
      <c r="F513" s="9">
        <f>(INDEX('Resin Fractions'!$A$24:$I$41,MATCH('Disposed Waste by Resin'!$A513,'Resin Fractions'!$A$24:$A$41,0),MATCH('Disposed Waste by Resin'!F$1,'Resin Fractions'!$A$24:$I$24,0)))*$E513</f>
        <v>6293.4053083795807</v>
      </c>
      <c r="G513" s="9">
        <f>(INDEX('Resin Fractions'!$A$24:$I$41,MATCH('Disposed Waste by Resin'!$A513,'Resin Fractions'!$A$24:$A$41,0),MATCH('Disposed Waste by Resin'!G$1,'Resin Fractions'!$A$24:$I$24,0)))*$E513</f>
        <v>11483.180696483796</v>
      </c>
      <c r="H513" s="9">
        <f>(INDEX('Resin Fractions'!$A$24:$I$41,MATCH('Disposed Waste by Resin'!$A513,'Resin Fractions'!$A$24:$A$41,0),MATCH('Disposed Waste by Resin'!H$1,'Resin Fractions'!$A$24:$I$24,0)))*$E513</f>
        <v>15614.973250685545</v>
      </c>
      <c r="I513" s="9">
        <f>(INDEX('Resin Fractions'!$A$24:$I$41,MATCH('Disposed Waste by Resin'!$A513,'Resin Fractions'!$A$24:$A$41,0),MATCH('Disposed Waste by Resin'!I$1,'Resin Fractions'!$A$24:$I$24,0)))*$E513</f>
        <v>24261.741292309802</v>
      </c>
      <c r="J513" s="9">
        <f>(INDEX('Resin Fractions'!$A$24:$I$41,MATCH('Disposed Waste by Resin'!$A513,'Resin Fractions'!$A$24:$A$41,0),MATCH('Disposed Waste by Resin'!J$1,'Resin Fractions'!$A$24:$I$24,0)))*$E513</f>
        <v>1372.839655277259</v>
      </c>
      <c r="K513" s="9">
        <f>(INDEX('Resin Fractions'!$A$24:$I$41,MATCH('Disposed Waste by Resin'!$A513,'Resin Fractions'!$A$24:$A$41,0),MATCH('Disposed Waste by Resin'!K$1,'Resin Fractions'!$A$24:$I$24,0)))*$E513</f>
        <v>4043.5554469678677</v>
      </c>
      <c r="L513" s="9">
        <f>(INDEX('Resin Fractions'!$A$24:$I$41,MATCH('Disposed Waste by Resin'!$A513,'Resin Fractions'!$A$24:$A$41,0),MATCH('Disposed Waste by Resin'!L$1,'Resin Fractions'!$A$24:$I$24,0)))*$E513</f>
        <v>7837.7365993253006</v>
      </c>
      <c r="M513" s="9">
        <f>(INDEX('Resin Fractions'!$A$24:$I$41,MATCH('Disposed Waste by Resin'!$A513,'Resin Fractions'!$A$24:$A$41,0),MATCH('Disposed Waste by Resin'!M$1,'Resin Fractions'!$A$24:$I$24,0)))*$E513</f>
        <v>70907.432249429155</v>
      </c>
    </row>
    <row r="514" spans="1:13" x14ac:dyDescent="0.2">
      <c r="A514" s="37">
        <v>2012</v>
      </c>
      <c r="B514" s="68" t="s">
        <v>256</v>
      </c>
      <c r="C514" s="68" t="s">
        <v>192</v>
      </c>
      <c r="D514" s="68">
        <v>204987</v>
      </c>
      <c r="E514" s="81">
        <v>138282.30490018151</v>
      </c>
      <c r="F514" s="9">
        <f>(INDEX('Resin Fractions'!$A$24:$I$41,MATCH('Disposed Waste by Resin'!$A514,'Resin Fractions'!$A$24:$A$41,0),MATCH('Disposed Waste by Resin'!F$1,'Resin Fractions'!$A$24:$I$24,0)))*$E514</f>
        <v>1238.7844344669954</v>
      </c>
      <c r="G514" s="9">
        <f>(INDEX('Resin Fractions'!$A$24:$I$41,MATCH('Disposed Waste by Resin'!$A514,'Resin Fractions'!$A$24:$A$41,0),MATCH('Disposed Waste by Resin'!G$1,'Resin Fractions'!$A$24:$I$24,0)))*$E514</f>
        <v>2260.3320154885564</v>
      </c>
      <c r="H514" s="9">
        <f>(INDEX('Resin Fractions'!$A$24:$I$41,MATCH('Disposed Waste by Resin'!$A514,'Resin Fractions'!$A$24:$A$41,0),MATCH('Disposed Waste by Resin'!H$1,'Resin Fractions'!$A$24:$I$24,0)))*$E514</f>
        <v>3073.6278468847445</v>
      </c>
      <c r="I514" s="9">
        <f>(INDEX('Resin Fractions'!$A$24:$I$41,MATCH('Disposed Waste by Resin'!$A514,'Resin Fractions'!$A$24:$A$41,0),MATCH('Disposed Waste by Resin'!I$1,'Resin Fractions'!$A$24:$I$24,0)))*$E514</f>
        <v>4775.6446618749706</v>
      </c>
      <c r="J514" s="9">
        <f>(INDEX('Resin Fractions'!$A$24:$I$41,MATCH('Disposed Waste by Resin'!$A514,'Resin Fractions'!$A$24:$A$41,0),MATCH('Disposed Waste by Resin'!J$1,'Resin Fractions'!$A$24:$I$24,0)))*$E514</f>
        <v>270.22769274245047</v>
      </c>
      <c r="K514" s="9">
        <f>(INDEX('Resin Fractions'!$A$24:$I$41,MATCH('Disposed Waste by Resin'!$A514,'Resin Fractions'!$A$24:$A$41,0),MATCH('Disposed Waste by Resin'!K$1,'Resin Fractions'!$A$24:$I$24,0)))*$E514</f>
        <v>795.92737193304413</v>
      </c>
      <c r="L514" s="9">
        <f>(INDEX('Resin Fractions'!$A$24:$I$41,MATCH('Disposed Waste by Resin'!$A514,'Resin Fractions'!$A$24:$A$41,0),MATCH('Disposed Waste by Resin'!L$1,'Resin Fractions'!$A$24:$I$24,0)))*$E514</f>
        <v>1542.7682828195909</v>
      </c>
      <c r="M514" s="9">
        <f>(INDEX('Resin Fractions'!$A$24:$I$41,MATCH('Disposed Waste by Resin'!$A514,'Resin Fractions'!$A$24:$A$41,0),MATCH('Disposed Waste by Resin'!M$1,'Resin Fractions'!$A$24:$I$24,0)))*$E514</f>
        <v>13957.312306210353</v>
      </c>
    </row>
    <row r="515" spans="1:13" x14ac:dyDescent="0.2">
      <c r="A515" s="37">
        <v>2012</v>
      </c>
      <c r="B515" s="68" t="s">
        <v>257</v>
      </c>
      <c r="C515" s="68" t="s">
        <v>192</v>
      </c>
      <c r="D515" s="68">
        <v>73023</v>
      </c>
      <c r="E515" s="81">
        <v>113441.42468239561</v>
      </c>
      <c r="F515" s="9">
        <f>(INDEX('Resin Fractions'!$A$24:$I$41,MATCH('Disposed Waste by Resin'!$A515,'Resin Fractions'!$A$24:$A$41,0),MATCH('Disposed Waste by Resin'!F$1,'Resin Fractions'!$A$24:$I$24,0)))*$E515</f>
        <v>1016.2505695992867</v>
      </c>
      <c r="G515" s="9">
        <f>(INDEX('Resin Fractions'!$A$24:$I$41,MATCH('Disposed Waste by Resin'!$A515,'Resin Fractions'!$A$24:$A$41,0),MATCH('Disposed Waste by Resin'!G$1,'Resin Fractions'!$A$24:$I$24,0)))*$E515</f>
        <v>1854.2884736940478</v>
      </c>
      <c r="H515" s="9">
        <f>(INDEX('Resin Fractions'!$A$24:$I$41,MATCH('Disposed Waste by Resin'!$A515,'Resin Fractions'!$A$24:$A$41,0),MATCH('Disposed Waste by Resin'!H$1,'Resin Fractions'!$A$24:$I$24,0)))*$E515</f>
        <v>2521.4847419977582</v>
      </c>
      <c r="I515" s="9">
        <f>(INDEX('Resin Fractions'!$A$24:$I$41,MATCH('Disposed Waste by Resin'!$A515,'Resin Fractions'!$A$24:$A$41,0),MATCH('Disposed Waste by Resin'!I$1,'Resin Fractions'!$A$24:$I$24,0)))*$E515</f>
        <v>3917.7531399338359</v>
      </c>
      <c r="J515" s="9">
        <f>(INDEX('Resin Fractions'!$A$24:$I$41,MATCH('Disposed Waste by Resin'!$A515,'Resin Fractions'!$A$24:$A$41,0),MATCH('Disposed Waste by Resin'!J$1,'Resin Fractions'!$A$24:$I$24,0)))*$E515</f>
        <v>221.68428907421259</v>
      </c>
      <c r="K515" s="9">
        <f>(INDEX('Resin Fractions'!$A$24:$I$41,MATCH('Disposed Waste by Resin'!$A515,'Resin Fractions'!$A$24:$A$41,0),MATCH('Disposed Waste by Resin'!K$1,'Resin Fractions'!$A$24:$I$24,0)))*$E515</f>
        <v>652.9478596771711</v>
      </c>
      <c r="L515" s="9">
        <f>(INDEX('Resin Fractions'!$A$24:$I$41,MATCH('Disposed Waste by Resin'!$A515,'Resin Fractions'!$A$24:$A$41,0),MATCH('Disposed Waste by Resin'!L$1,'Resin Fractions'!$A$24:$I$24,0)))*$E515</f>
        <v>1265.6270958471544</v>
      </c>
      <c r="M515" s="9">
        <f>(INDEX('Resin Fractions'!$A$24:$I$41,MATCH('Disposed Waste by Resin'!$A515,'Resin Fractions'!$A$24:$A$41,0),MATCH('Disposed Waste by Resin'!M$1,'Resin Fractions'!$A$24:$I$24,0)))*$E515</f>
        <v>11450.036169823466</v>
      </c>
    </row>
    <row r="516" spans="1:13" x14ac:dyDescent="0.2">
      <c r="A516" s="37">
        <v>2011</v>
      </c>
      <c r="B516" s="68" t="s">
        <v>201</v>
      </c>
      <c r="C516" s="68" t="s">
        <v>190</v>
      </c>
      <c r="D516" s="68">
        <v>1525761</v>
      </c>
      <c r="E516" s="81">
        <v>989421.91470054432</v>
      </c>
      <c r="F516" s="9">
        <f>(INDEX('Resin Fractions'!$A$24:$I$41,MATCH('Disposed Waste by Resin'!$A516,'Resin Fractions'!$A$24:$A$41,0),MATCH('Disposed Waste by Resin'!F$1,'Resin Fractions'!$A$24:$I$24,0)))*$E516</f>
        <v>8657.4080181271802</v>
      </c>
      <c r="G516" s="9">
        <f>(INDEX('Resin Fractions'!$A$24:$I$41,MATCH('Disposed Waste by Resin'!$A516,'Resin Fractions'!$A$24:$A$41,0),MATCH('Disposed Waste by Resin'!G$1,'Resin Fractions'!$A$24:$I$24,0)))*$E516</f>
        <v>15930.11847221409</v>
      </c>
      <c r="H516" s="9">
        <f>(INDEX('Resin Fractions'!$A$24:$I$41,MATCH('Disposed Waste by Resin'!$A516,'Resin Fractions'!$A$24:$A$41,0),MATCH('Disposed Waste by Resin'!H$1,'Resin Fractions'!$A$24:$I$24,0)))*$E516</f>
        <v>21780.257946401747</v>
      </c>
      <c r="I516" s="9">
        <f>(INDEX('Resin Fractions'!$A$24:$I$41,MATCH('Disposed Waste by Resin'!$A516,'Resin Fractions'!$A$24:$A$41,0),MATCH('Disposed Waste by Resin'!I$1,'Resin Fractions'!$A$24:$I$24,0)))*$E516</f>
        <v>33459.168202981688</v>
      </c>
      <c r="J516" s="9">
        <f>(INDEX('Resin Fractions'!$A$24:$I$41,MATCH('Disposed Waste by Resin'!$A516,'Resin Fractions'!$A$24:$A$41,0),MATCH('Disposed Waste by Resin'!J$1,'Resin Fractions'!$A$24:$I$24,0)))*$E516</f>
        <v>1924.889676798455</v>
      </c>
      <c r="K516" s="9">
        <f>(INDEX('Resin Fractions'!$A$24:$I$41,MATCH('Disposed Waste by Resin'!$A516,'Resin Fractions'!$A$24:$A$41,0),MATCH('Disposed Waste by Resin'!K$1,'Resin Fractions'!$A$24:$I$24,0)))*$E516</f>
        <v>5635.0003912531474</v>
      </c>
      <c r="L516" s="9">
        <f>(INDEX('Resin Fractions'!$A$24:$I$41,MATCH('Disposed Waste by Resin'!$A516,'Resin Fractions'!$A$24:$A$41,0),MATCH('Disposed Waste by Resin'!L$1,'Resin Fractions'!$A$24:$I$24,0)))*$E516</f>
        <v>11067.363858864321</v>
      </c>
      <c r="M516" s="9">
        <f>(INDEX('Resin Fractions'!$A$24:$I$41,MATCH('Disposed Waste by Resin'!$A516,'Resin Fractions'!$A$24:$A$41,0),MATCH('Disposed Waste by Resin'!M$1,'Resin Fractions'!$A$24:$I$24,0)))*$E516</f>
        <v>98454.206566640627</v>
      </c>
    </row>
    <row r="517" spans="1:13" x14ac:dyDescent="0.2">
      <c r="A517" s="37">
        <v>2011</v>
      </c>
      <c r="B517" s="68" t="s">
        <v>202</v>
      </c>
      <c r="C517" s="68" t="s">
        <v>191</v>
      </c>
      <c r="D517" s="68">
        <v>1169</v>
      </c>
      <c r="E517" s="81">
        <v>1230.6533575317601</v>
      </c>
      <c r="F517" s="9">
        <f>(INDEX('Resin Fractions'!$A$24:$I$41,MATCH('Disposed Waste by Resin'!$A517,'Resin Fractions'!$A$24:$A$41,0),MATCH('Disposed Waste by Resin'!F$1,'Resin Fractions'!$A$24:$I$24,0)))*$E517</f>
        <v>10.768174917830869</v>
      </c>
      <c r="G517" s="9">
        <f>(INDEX('Resin Fractions'!$A$24:$I$41,MATCH('Disposed Waste by Resin'!$A517,'Resin Fractions'!$A$24:$A$41,0),MATCH('Disposed Waste by Resin'!G$1,'Resin Fractions'!$A$24:$I$24,0)))*$E517</f>
        <v>19.814048478643624</v>
      </c>
      <c r="H517" s="9">
        <f>(INDEX('Resin Fractions'!$A$24:$I$41,MATCH('Disposed Waste by Resin'!$A517,'Resin Fractions'!$A$24:$A$41,0),MATCH('Disposed Waste by Resin'!H$1,'Resin Fractions'!$A$24:$I$24,0)))*$E517</f>
        <v>27.090513330462784</v>
      </c>
      <c r="I517" s="9">
        <f>(INDEX('Resin Fractions'!$A$24:$I$41,MATCH('Disposed Waste by Resin'!$A517,'Resin Fractions'!$A$24:$A$41,0),MATCH('Disposed Waste by Resin'!I$1,'Resin Fractions'!$A$24:$I$24,0)))*$E517</f>
        <v>41.616864431067029</v>
      </c>
      <c r="J517" s="9">
        <f>(INDEX('Resin Fractions'!$A$24:$I$41,MATCH('Disposed Waste by Resin'!$A517,'Resin Fractions'!$A$24:$A$41,0),MATCH('Disposed Waste by Resin'!J$1,'Resin Fractions'!$A$24:$I$24,0)))*$E517</f>
        <v>2.3941979740232453</v>
      </c>
      <c r="K517" s="9">
        <f>(INDEX('Resin Fractions'!$A$24:$I$41,MATCH('Disposed Waste by Resin'!$A517,'Resin Fractions'!$A$24:$A$41,0),MATCH('Disposed Waste by Resin'!K$1,'Resin Fractions'!$A$24:$I$24,0)))*$E517</f>
        <v>7.0088726034406816</v>
      </c>
      <c r="L517" s="9">
        <f>(INDEX('Resin Fractions'!$A$24:$I$41,MATCH('Disposed Waste by Resin'!$A517,'Resin Fractions'!$A$24:$A$41,0),MATCH('Disposed Waste by Resin'!L$1,'Resin Fractions'!$A$24:$I$24,0)))*$E517</f>
        <v>13.765703275391116</v>
      </c>
      <c r="M517" s="9">
        <f>(INDEX('Resin Fractions'!$A$24:$I$41,MATCH('Disposed Waste by Resin'!$A517,'Resin Fractions'!$A$24:$A$41,0),MATCH('Disposed Waste by Resin'!M$1,'Resin Fractions'!$A$24:$I$24,0)))*$E517</f>
        <v>122.45837501085936</v>
      </c>
    </row>
    <row r="518" spans="1:13" x14ac:dyDescent="0.2">
      <c r="A518" s="37">
        <v>2011</v>
      </c>
      <c r="B518" s="68" t="s">
        <v>203</v>
      </c>
      <c r="C518" s="68" t="s">
        <v>191</v>
      </c>
      <c r="D518" s="68">
        <v>36876</v>
      </c>
      <c r="E518" s="81">
        <v>27651.025408348451</v>
      </c>
      <c r="F518" s="9">
        <f>(INDEX('Resin Fractions'!$A$24:$I$41,MATCH('Disposed Waste by Resin'!$A518,'Resin Fractions'!$A$24:$A$41,0),MATCH('Disposed Waste by Resin'!F$1,'Resin Fractions'!$A$24:$I$24,0)))*$E518</f>
        <v>241.94552952885243</v>
      </c>
      <c r="G518" s="9">
        <f>(INDEX('Resin Fractions'!$A$24:$I$41,MATCH('Disposed Waste by Resin'!$A518,'Resin Fractions'!$A$24:$A$41,0),MATCH('Disposed Waste by Resin'!G$1,'Resin Fractions'!$A$24:$I$24,0)))*$E518</f>
        <v>445.19340444011539</v>
      </c>
      <c r="H518" s="9">
        <f>(INDEX('Resin Fractions'!$A$24:$I$41,MATCH('Disposed Waste by Resin'!$A518,'Resin Fractions'!$A$24:$A$41,0),MATCH('Disposed Waste by Resin'!H$1,'Resin Fractions'!$A$24:$I$24,0)))*$E518</f>
        <v>608.68518973385812</v>
      </c>
      <c r="I518" s="9">
        <f>(INDEX('Resin Fractions'!$A$24:$I$41,MATCH('Disposed Waste by Resin'!$A518,'Resin Fractions'!$A$24:$A$41,0),MATCH('Disposed Waste by Resin'!I$1,'Resin Fractions'!$A$24:$I$24,0)))*$E518</f>
        <v>935.07157702572579</v>
      </c>
      <c r="J518" s="9">
        <f>(INDEX('Resin Fractions'!$A$24:$I$41,MATCH('Disposed Waste by Resin'!$A518,'Resin Fractions'!$A$24:$A$41,0),MATCH('Disposed Waste by Resin'!J$1,'Resin Fractions'!$A$24:$I$24,0)))*$E518</f>
        <v>53.794213136597747</v>
      </c>
      <c r="K518" s="9">
        <f>(INDEX('Resin Fractions'!$A$24:$I$41,MATCH('Disposed Waste by Resin'!$A518,'Resin Fractions'!$A$24:$A$41,0),MATCH('Disposed Waste by Resin'!K$1,'Resin Fractions'!$A$24:$I$24,0)))*$E518</f>
        <v>157.47936919484175</v>
      </c>
      <c r="L518" s="9">
        <f>(INDEX('Resin Fractions'!$A$24:$I$41,MATCH('Disposed Waste by Resin'!$A518,'Resin Fractions'!$A$24:$A$41,0),MATCH('Disposed Waste by Resin'!L$1,'Resin Fractions'!$A$24:$I$24,0)))*$E518</f>
        <v>309.29571572862829</v>
      </c>
      <c r="M518" s="9">
        <f>(INDEX('Resin Fractions'!$A$24:$I$41,MATCH('Disposed Waste by Resin'!$A518,'Resin Fractions'!$A$24:$A$41,0),MATCH('Disposed Waste by Resin'!M$1,'Resin Fractions'!$A$24:$I$24,0)))*$E518</f>
        <v>2751.4649987886196</v>
      </c>
    </row>
    <row r="519" spans="1:13" x14ac:dyDescent="0.2">
      <c r="A519" s="37">
        <v>2011</v>
      </c>
      <c r="B519" s="68" t="s">
        <v>204</v>
      </c>
      <c r="C519" s="68" t="s">
        <v>192</v>
      </c>
      <c r="D519" s="68">
        <v>220826</v>
      </c>
      <c r="E519" s="81">
        <v>168952.35934664239</v>
      </c>
      <c r="F519" s="9">
        <f>(INDEX('Resin Fractions'!$A$24:$I$41,MATCH('Disposed Waste by Resin'!$A519,'Resin Fractions'!$A$24:$A$41,0),MATCH('Disposed Waste by Resin'!F$1,'Resin Fractions'!$A$24:$I$24,0)))*$E519</f>
        <v>1478.3273836539388</v>
      </c>
      <c r="G519" s="9">
        <f>(INDEX('Resin Fractions'!$A$24:$I$41,MATCH('Disposed Waste by Resin'!$A519,'Resin Fractions'!$A$24:$A$41,0),MATCH('Disposed Waste by Resin'!G$1,'Resin Fractions'!$A$24:$I$24,0)))*$E519</f>
        <v>2720.2056681417671</v>
      </c>
      <c r="H519" s="9">
        <f>(INDEX('Resin Fractions'!$A$24:$I$41,MATCH('Disposed Waste by Resin'!$A519,'Resin Fractions'!$A$24:$A$41,0),MATCH('Disposed Waste by Resin'!H$1,'Resin Fractions'!$A$24:$I$24,0)))*$E519</f>
        <v>3719.1676397593815</v>
      </c>
      <c r="I519" s="9">
        <f>(INDEX('Resin Fractions'!$A$24:$I$41,MATCH('Disposed Waste by Resin'!$A519,'Resin Fractions'!$A$24:$A$41,0),MATCH('Disposed Waste by Resin'!I$1,'Resin Fractions'!$A$24:$I$24,0)))*$E519</f>
        <v>5713.4426938388924</v>
      </c>
      <c r="J519" s="9">
        <f>(INDEX('Resin Fractions'!$A$24:$I$41,MATCH('Disposed Waste by Resin'!$A519,'Resin Fractions'!$A$24:$A$41,0),MATCH('Disposed Waste by Resin'!J$1,'Resin Fractions'!$A$24:$I$24,0)))*$E519</f>
        <v>328.69157994698702</v>
      </c>
      <c r="K519" s="9">
        <f>(INDEX('Resin Fractions'!$A$24:$I$41,MATCH('Disposed Waste by Resin'!$A519,'Resin Fractions'!$A$24:$A$41,0),MATCH('Disposed Waste by Resin'!K$1,'Resin Fractions'!$A$24:$I$24,0)))*$E519</f>
        <v>962.22511031566955</v>
      </c>
      <c r="L519" s="9">
        <f>(INDEX('Resin Fractions'!$A$24:$I$41,MATCH('Disposed Waste by Resin'!$A519,'Resin Fractions'!$A$24:$A$41,0),MATCH('Disposed Waste by Resin'!L$1,'Resin Fractions'!$A$24:$I$24,0)))*$E519</f>
        <v>1889.8482112848828</v>
      </c>
      <c r="M519" s="9">
        <f>(INDEX('Resin Fractions'!$A$24:$I$41,MATCH('Disposed Waste by Resin'!$A519,'Resin Fractions'!$A$24:$A$41,0),MATCH('Disposed Waste by Resin'!M$1,'Resin Fractions'!$A$24:$I$24,0)))*$E519</f>
        <v>16811.908286941522</v>
      </c>
    </row>
    <row r="520" spans="1:13" x14ac:dyDescent="0.2">
      <c r="A520" s="37">
        <v>2011</v>
      </c>
      <c r="B520" s="68" t="s">
        <v>205</v>
      </c>
      <c r="C520" s="68" t="s">
        <v>191</v>
      </c>
      <c r="D520" s="68">
        <v>45540</v>
      </c>
      <c r="E520" s="81">
        <v>32144.81851179673</v>
      </c>
      <c r="F520" s="9">
        <f>(INDEX('Resin Fractions'!$A$24:$I$41,MATCH('Disposed Waste by Resin'!$A520,'Resin Fractions'!$A$24:$A$41,0),MATCH('Disposed Waste by Resin'!F$1,'Resin Fractions'!$A$24:$I$24,0)))*$E520</f>
        <v>281.26606596286956</v>
      </c>
      <c r="G520" s="9">
        <f>(INDEX('Resin Fractions'!$A$24:$I$41,MATCH('Disposed Waste by Resin'!$A520,'Resin Fractions'!$A$24:$A$41,0),MATCH('Disposed Waste by Resin'!G$1,'Resin Fractions'!$A$24:$I$24,0)))*$E520</f>
        <v>517.5454066182923</v>
      </c>
      <c r="H520" s="9">
        <f>(INDEX('Resin Fractions'!$A$24:$I$41,MATCH('Disposed Waste by Resin'!$A520,'Resin Fractions'!$A$24:$A$41,0),MATCH('Disposed Waste by Resin'!H$1,'Resin Fractions'!$A$24:$I$24,0)))*$E520</f>
        <v>707.60757208323992</v>
      </c>
      <c r="I520" s="9">
        <f>(INDEX('Resin Fractions'!$A$24:$I$41,MATCH('Disposed Waste by Resin'!$A520,'Resin Fractions'!$A$24:$A$41,0),MATCH('Disposed Waste by Resin'!I$1,'Resin Fractions'!$A$24:$I$24,0)))*$E520</f>
        <v>1087.0376666015586</v>
      </c>
      <c r="J520" s="9">
        <f>(INDEX('Resin Fractions'!$A$24:$I$41,MATCH('Disposed Waste by Resin'!$A520,'Resin Fractions'!$A$24:$A$41,0),MATCH('Disposed Waste by Resin'!J$1,'Resin Fractions'!$A$24:$I$24,0)))*$E520</f>
        <v>62.536748374574245</v>
      </c>
      <c r="K520" s="9">
        <f>(INDEX('Resin Fractions'!$A$24:$I$41,MATCH('Disposed Waste by Resin'!$A520,'Resin Fractions'!$A$24:$A$41,0),MATCH('Disposed Waste by Resin'!K$1,'Resin Fractions'!$A$24:$I$24,0)))*$E520</f>
        <v>183.07262270975485</v>
      </c>
      <c r="L520" s="9">
        <f>(INDEX('Resin Fractions'!$A$24:$I$41,MATCH('Disposed Waste by Resin'!$A520,'Resin Fractions'!$A$24:$A$41,0),MATCH('Disposed Waste by Resin'!L$1,'Resin Fractions'!$A$24:$I$24,0)))*$E520</f>
        <v>359.56187887235626</v>
      </c>
      <c r="M520" s="9">
        <f>(INDEX('Resin Fractions'!$A$24:$I$41,MATCH('Disposed Waste by Resin'!$A520,'Resin Fractions'!$A$24:$A$41,0),MATCH('Disposed Waste by Resin'!M$1,'Resin Fractions'!$A$24:$I$24,0)))*$E520</f>
        <v>3198.6279612226458</v>
      </c>
    </row>
    <row r="521" spans="1:13" x14ac:dyDescent="0.2">
      <c r="A521" s="37">
        <v>2011</v>
      </c>
      <c r="B521" s="68" t="s">
        <v>206</v>
      </c>
      <c r="C521" s="68" t="s">
        <v>192</v>
      </c>
      <c r="D521" s="68">
        <v>21379</v>
      </c>
      <c r="E521" s="81">
        <v>19272.214156079852</v>
      </c>
      <c r="F521" s="9">
        <f>(INDEX('Resin Fractions'!$A$24:$I$41,MATCH('Disposed Waste by Resin'!$A521,'Resin Fractions'!$A$24:$A$41,0),MATCH('Disposed Waste by Resin'!F$1,'Resin Fractions'!$A$24:$I$24,0)))*$E521</f>
        <v>168.63121675691551</v>
      </c>
      <c r="G521" s="9">
        <f>(INDEX('Resin Fractions'!$A$24:$I$41,MATCH('Disposed Waste by Resin'!$A521,'Resin Fractions'!$A$24:$A$41,0),MATCH('Disposed Waste by Resin'!G$1,'Resin Fractions'!$A$24:$I$24,0)))*$E521</f>
        <v>310.29093874593622</v>
      </c>
      <c r="H521" s="9">
        <f>(INDEX('Resin Fractions'!$A$24:$I$41,MATCH('Disposed Waste by Resin'!$A521,'Resin Fractions'!$A$24:$A$41,0),MATCH('Disposed Waste by Resin'!H$1,'Resin Fractions'!$A$24:$I$24,0)))*$E521</f>
        <v>424.24145784637886</v>
      </c>
      <c r="I521" s="9">
        <f>(INDEX('Resin Fractions'!$A$24:$I$41,MATCH('Disposed Waste by Resin'!$A521,'Resin Fractions'!$A$24:$A$41,0),MATCH('Disposed Waste by Resin'!I$1,'Resin Fractions'!$A$24:$I$24,0)))*$E521</f>
        <v>651.72627118060507</v>
      </c>
      <c r="J521" s="9">
        <f>(INDEX('Resin Fractions'!$A$24:$I$41,MATCH('Disposed Waste by Resin'!$A521,'Resin Fractions'!$A$24:$A$41,0),MATCH('Disposed Waste by Resin'!J$1,'Resin Fractions'!$A$24:$I$24,0)))*$E521</f>
        <v>37.493495471357939</v>
      </c>
      <c r="K521" s="9">
        <f>(INDEX('Resin Fractions'!$A$24:$I$41,MATCH('Disposed Waste by Resin'!$A521,'Resin Fractions'!$A$24:$A$41,0),MATCH('Disposed Waste by Resin'!K$1,'Resin Fractions'!$A$24:$I$24,0)))*$E521</f>
        <v>109.75998479141496</v>
      </c>
      <c r="L521" s="9">
        <f>(INDEX('Resin Fractions'!$A$24:$I$41,MATCH('Disposed Waste by Resin'!$A521,'Resin Fractions'!$A$24:$A$41,0),MATCH('Disposed Waste by Resin'!L$1,'Resin Fractions'!$A$24:$I$24,0)))*$E521</f>
        <v>215.57295554328411</v>
      </c>
      <c r="M521" s="9">
        <f>(INDEX('Resin Fractions'!$A$24:$I$41,MATCH('Disposed Waste by Resin'!$A521,'Resin Fractions'!$A$24:$A$41,0),MATCH('Disposed Waste by Resin'!M$1,'Resin Fractions'!$A$24:$I$24,0)))*$E521</f>
        <v>1917.7163203358928</v>
      </c>
    </row>
    <row r="522" spans="1:13" x14ac:dyDescent="0.2">
      <c r="A522" s="37">
        <v>2011</v>
      </c>
      <c r="B522" s="68" t="s">
        <v>207</v>
      </c>
      <c r="C522" s="68" t="s">
        <v>190</v>
      </c>
      <c r="D522" s="68">
        <v>1060420</v>
      </c>
      <c r="E522" s="81">
        <v>611529.3738656987</v>
      </c>
      <c r="F522" s="9">
        <f>(INDEX('Resin Fractions'!$A$24:$I$41,MATCH('Disposed Waste by Resin'!$A522,'Resin Fractions'!$A$24:$A$41,0),MATCH('Disposed Waste by Resin'!F$1,'Resin Fractions'!$A$24:$I$24,0)))*$E522</f>
        <v>5350.8611705124194</v>
      </c>
      <c r="G522" s="9">
        <f>(INDEX('Resin Fractions'!$A$24:$I$41,MATCH('Disposed Waste by Resin'!$A522,'Resin Fractions'!$A$24:$A$41,0),MATCH('Disposed Waste by Resin'!G$1,'Resin Fractions'!$A$24:$I$24,0)))*$E522</f>
        <v>9845.8859968428023</v>
      </c>
      <c r="H522" s="9">
        <f>(INDEX('Resin Fractions'!$A$24:$I$41,MATCH('Disposed Waste by Resin'!$A522,'Resin Fractions'!$A$24:$A$41,0),MATCH('Disposed Waste by Resin'!H$1,'Resin Fractions'!$A$24:$I$24,0)))*$E522</f>
        <v>13461.666157483121</v>
      </c>
      <c r="I522" s="9">
        <f>(INDEX('Resin Fractions'!$A$24:$I$41,MATCH('Disposed Waste by Resin'!$A522,'Resin Fractions'!$A$24:$A$41,0),MATCH('Disposed Waste by Resin'!I$1,'Resin Fractions'!$A$24:$I$24,0)))*$E522</f>
        <v>20680.019188203682</v>
      </c>
      <c r="J522" s="9">
        <f>(INDEX('Resin Fractions'!$A$24:$I$41,MATCH('Disposed Waste by Resin'!$A522,'Resin Fractions'!$A$24:$A$41,0),MATCH('Disposed Waste by Resin'!J$1,'Resin Fractions'!$A$24:$I$24,0)))*$E522</f>
        <v>1189.7114479917016</v>
      </c>
      <c r="K522" s="9">
        <f>(INDEX('Resin Fractions'!$A$24:$I$41,MATCH('Disposed Waste by Resin'!$A522,'Resin Fractions'!$A$24:$A$41,0),MATCH('Disposed Waste by Resin'!K$1,'Resin Fractions'!$A$24:$I$24,0)))*$E522</f>
        <v>3482.8097192884106</v>
      </c>
      <c r="L522" s="9">
        <f>(INDEX('Resin Fractions'!$A$24:$I$41,MATCH('Disposed Waste by Resin'!$A522,'Resin Fractions'!$A$24:$A$41,0),MATCH('Disposed Waste by Resin'!L$1,'Resin Fractions'!$A$24:$I$24,0)))*$E522</f>
        <v>6840.3761735998642</v>
      </c>
      <c r="M522" s="9">
        <f>(INDEX('Resin Fractions'!$A$24:$I$41,MATCH('Disposed Waste by Resin'!$A522,'Resin Fractions'!$A$24:$A$41,0),MATCH('Disposed Waste by Resin'!M$1,'Resin Fractions'!$A$24:$I$24,0)))*$E522</f>
        <v>60851.329853922005</v>
      </c>
    </row>
    <row r="523" spans="1:13" x14ac:dyDescent="0.2">
      <c r="A523" s="37">
        <v>2011</v>
      </c>
      <c r="B523" s="68" t="s">
        <v>208</v>
      </c>
      <c r="C523" s="68" t="s">
        <v>193</v>
      </c>
      <c r="D523" s="68">
        <v>28155</v>
      </c>
      <c r="E523" s="81">
        <v>21.333938294010888</v>
      </c>
      <c r="F523" s="9">
        <f>(INDEX('Resin Fractions'!$A$24:$I$41,MATCH('Disposed Waste by Resin'!$A523,'Resin Fractions'!$A$24:$A$41,0),MATCH('Disposed Waste by Resin'!F$1,'Resin Fractions'!$A$24:$I$24,0)))*$E523</f>
        <v>0.18667123266690541</v>
      </c>
      <c r="G523" s="9">
        <f>(INDEX('Resin Fractions'!$A$24:$I$41,MATCH('Disposed Waste by Resin'!$A523,'Resin Fractions'!$A$24:$A$41,0),MATCH('Disposed Waste by Resin'!G$1,'Resin Fractions'!$A$24:$I$24,0)))*$E523</f>
        <v>0.34348558431248927</v>
      </c>
      <c r="H523" s="9">
        <f>(INDEX('Resin Fractions'!$A$24:$I$41,MATCH('Disposed Waste by Resin'!$A523,'Resin Fractions'!$A$24:$A$41,0),MATCH('Disposed Waste by Resin'!H$1,'Resin Fractions'!$A$24:$I$24,0)))*$E523</f>
        <v>0.46962642746477623</v>
      </c>
      <c r="I523" s="9">
        <f>(INDEX('Resin Fractions'!$A$24:$I$41,MATCH('Disposed Waste by Resin'!$A523,'Resin Fractions'!$A$24:$A$41,0),MATCH('Disposed Waste by Resin'!I$1,'Resin Fractions'!$A$24:$I$24,0)))*$E523</f>
        <v>0.72144736154078815</v>
      </c>
      <c r="J523" s="9">
        <f>(INDEX('Resin Fractions'!$A$24:$I$41,MATCH('Disposed Waste by Resin'!$A523,'Resin Fractions'!$A$24:$A$41,0),MATCH('Disposed Waste by Resin'!J$1,'Resin Fractions'!$A$24:$I$24,0)))*$E523</f>
        <v>4.1504515897068606E-2</v>
      </c>
      <c r="K523" s="9">
        <f>(INDEX('Resin Fractions'!$A$24:$I$41,MATCH('Disposed Waste by Resin'!$A523,'Resin Fractions'!$A$24:$A$41,0),MATCH('Disposed Waste by Resin'!K$1,'Resin Fractions'!$A$24:$I$24,0)))*$E523</f>
        <v>0.12150200925164098</v>
      </c>
      <c r="L523" s="9">
        <f>(INDEX('Resin Fractions'!$A$24:$I$41,MATCH('Disposed Waste by Resin'!$A523,'Resin Fractions'!$A$24:$A$41,0),MATCH('Disposed Waste by Resin'!L$1,'Resin Fractions'!$A$24:$I$24,0)))*$E523</f>
        <v>0.23863475645153684</v>
      </c>
      <c r="M523" s="9">
        <f>(INDEX('Resin Fractions'!$A$24:$I$41,MATCH('Disposed Waste by Resin'!$A523,'Resin Fractions'!$A$24:$A$41,0),MATCH('Disposed Waste by Resin'!M$1,'Resin Fractions'!$A$24:$I$24,0)))*$E523</f>
        <v>2.1228718875852057</v>
      </c>
    </row>
    <row r="524" spans="1:13" x14ac:dyDescent="0.2">
      <c r="A524" s="37">
        <v>2011</v>
      </c>
      <c r="B524" s="68" t="s">
        <v>209</v>
      </c>
      <c r="C524" s="68" t="s">
        <v>191</v>
      </c>
      <c r="D524" s="68">
        <v>181143</v>
      </c>
      <c r="E524" s="81">
        <v>82668.557168784027</v>
      </c>
      <c r="F524" s="9">
        <f>(INDEX('Resin Fractions'!$A$24:$I$41,MATCH('Disposed Waste by Resin'!$A524,'Resin Fractions'!$A$24:$A$41,0),MATCH('Disposed Waste by Resin'!F$1,'Resin Fractions'!$A$24:$I$24,0)))*$E524</f>
        <v>723.34705654528216</v>
      </c>
      <c r="G524" s="9">
        <f>(INDEX('Resin Fractions'!$A$24:$I$41,MATCH('Disposed Waste by Resin'!$A524,'Resin Fractions'!$A$24:$A$41,0),MATCH('Disposed Waste by Resin'!G$1,'Resin Fractions'!$A$24:$I$24,0)))*$E524</f>
        <v>1330.9993341155257</v>
      </c>
      <c r="H524" s="9">
        <f>(INDEX('Resin Fractions'!$A$24:$I$41,MATCH('Disposed Waste by Resin'!$A524,'Resin Fractions'!$A$24:$A$41,0),MATCH('Disposed Waste by Resin'!H$1,'Resin Fractions'!$A$24:$I$24,0)))*$E524</f>
        <v>1819.7924186244879</v>
      </c>
      <c r="I524" s="9">
        <f>(INDEX('Resin Fractions'!$A$24:$I$41,MATCH('Disposed Waste by Resin'!$A524,'Resin Fractions'!$A$24:$A$41,0),MATCH('Disposed Waste by Resin'!I$1,'Resin Fractions'!$A$24:$I$24,0)))*$E524</f>
        <v>2795.5931825558041</v>
      </c>
      <c r="J524" s="9">
        <f>(INDEX('Resin Fractions'!$A$24:$I$41,MATCH('Disposed Waste by Resin'!$A524,'Resin Fractions'!$A$24:$A$41,0),MATCH('Disposed Waste by Resin'!J$1,'Resin Fractions'!$A$24:$I$24,0)))*$E524</f>
        <v>160.82911640195121</v>
      </c>
      <c r="K524" s="9">
        <f>(INDEX('Resin Fractions'!$A$24:$I$41,MATCH('Disposed Waste by Resin'!$A524,'Resin Fractions'!$A$24:$A$41,0),MATCH('Disposed Waste by Resin'!K$1,'Resin Fractions'!$A$24:$I$24,0)))*$E524</f>
        <v>470.81770180057134</v>
      </c>
      <c r="L524" s="9">
        <f>(INDEX('Resin Fractions'!$A$24:$I$41,MATCH('Disposed Waste by Resin'!$A524,'Resin Fractions'!$A$24:$A$41,0),MATCH('Disposed Waste by Resin'!L$1,'Resin Fractions'!$A$24:$I$24,0)))*$E524</f>
        <v>924.70460607411076</v>
      </c>
      <c r="M524" s="9">
        <f>(INDEX('Resin Fractions'!$A$24:$I$41,MATCH('Disposed Waste by Resin'!$A524,'Resin Fractions'!$A$24:$A$41,0),MATCH('Disposed Waste by Resin'!M$1,'Resin Fractions'!$A$24:$I$24,0)))*$E524</f>
        <v>8226.0834161177336</v>
      </c>
    </row>
    <row r="525" spans="1:13" x14ac:dyDescent="0.2">
      <c r="A525" s="37">
        <v>2011</v>
      </c>
      <c r="B525" s="68" t="s">
        <v>210</v>
      </c>
      <c r="C525" s="68" t="s">
        <v>192</v>
      </c>
      <c r="D525" s="68">
        <v>939567</v>
      </c>
      <c r="E525" s="81">
        <v>614366.9419237749</v>
      </c>
      <c r="F525" s="9">
        <f>(INDEX('Resin Fractions'!$A$24:$I$41,MATCH('Disposed Waste by Resin'!$A525,'Resin Fractions'!$A$24:$A$41,0),MATCH('Disposed Waste by Resin'!F$1,'Resin Fractions'!$A$24:$I$24,0)))*$E525</f>
        <v>5375.689794270369</v>
      </c>
      <c r="G525" s="9">
        <f>(INDEX('Resin Fractions'!$A$24:$I$41,MATCH('Disposed Waste by Resin'!$A525,'Resin Fractions'!$A$24:$A$41,0),MATCH('Disposed Waste by Resin'!G$1,'Resin Fractions'!$A$24:$I$24,0)))*$E525</f>
        <v>9891.5720632887896</v>
      </c>
      <c r="H525" s="9">
        <f>(INDEX('Resin Fractions'!$A$24:$I$41,MATCH('Disposed Waste by Resin'!$A525,'Resin Fractions'!$A$24:$A$41,0),MATCH('Disposed Waste by Resin'!H$1,'Resin Fractions'!$A$24:$I$24,0)))*$E525</f>
        <v>13524.129868188453</v>
      </c>
      <c r="I525" s="9">
        <f>(INDEX('Resin Fractions'!$A$24:$I$41,MATCH('Disposed Waste by Resin'!$A525,'Resin Fractions'!$A$24:$A$41,0),MATCH('Disposed Waste by Resin'!I$1,'Resin Fractions'!$A$24:$I$24,0)))*$E525</f>
        <v>20775.976904049621</v>
      </c>
      <c r="J525" s="9">
        <f>(INDEX('Resin Fractions'!$A$24:$I$41,MATCH('Disposed Waste by Resin'!$A525,'Resin Fractions'!$A$24:$A$41,0),MATCH('Disposed Waste by Resin'!J$1,'Resin Fractions'!$A$24:$I$24,0)))*$E525</f>
        <v>1195.231848723736</v>
      </c>
      <c r="K525" s="9">
        <f>(INDEX('Resin Fractions'!$A$24:$I$41,MATCH('Disposed Waste by Resin'!$A525,'Resin Fractions'!$A$24:$A$41,0),MATCH('Disposed Waste by Resin'!K$1,'Resin Fractions'!$A$24:$I$24,0)))*$E525</f>
        <v>3498.9703650957217</v>
      </c>
      <c r="L525" s="9">
        <f>(INDEX('Resin Fractions'!$A$24:$I$41,MATCH('Disposed Waste by Resin'!$A525,'Resin Fractions'!$A$24:$A$41,0),MATCH('Disposed Waste by Resin'!L$1,'Resin Fractions'!$A$24:$I$24,0)))*$E525</f>
        <v>6872.1163217676212</v>
      </c>
      <c r="M525" s="9">
        <f>(INDEX('Resin Fractions'!$A$24:$I$41,MATCH('Disposed Waste by Resin'!$A525,'Resin Fractions'!$A$24:$A$41,0),MATCH('Disposed Waste by Resin'!M$1,'Resin Fractions'!$A$24:$I$24,0)))*$E525</f>
        <v>61133.687165384312</v>
      </c>
    </row>
    <row r="526" spans="1:13" x14ac:dyDescent="0.2">
      <c r="A526" s="37">
        <v>2011</v>
      </c>
      <c r="B526" s="68" t="s">
        <v>211</v>
      </c>
      <c r="C526" s="68" t="s">
        <v>192</v>
      </c>
      <c r="D526" s="68">
        <v>28312</v>
      </c>
      <c r="E526" s="81">
        <v>17033.003629764062</v>
      </c>
      <c r="F526" s="9">
        <f>(INDEX('Resin Fractions'!$A$24:$I$41,MATCH('Disposed Waste by Resin'!$A526,'Resin Fractions'!$A$24:$A$41,0),MATCH('Disposed Waste by Resin'!F$1,'Resin Fractions'!$A$24:$I$24,0)))*$E526</f>
        <v>149.03820100016591</v>
      </c>
      <c r="G526" s="9">
        <f>(INDEX('Resin Fractions'!$A$24:$I$41,MATCH('Disposed Waste by Resin'!$A526,'Resin Fractions'!$A$24:$A$41,0),MATCH('Disposed Waste by Resin'!G$1,'Resin Fractions'!$A$24:$I$24,0)))*$E526</f>
        <v>274.23868597242102</v>
      </c>
      <c r="H526" s="9">
        <f>(INDEX('Resin Fractions'!$A$24:$I$41,MATCH('Disposed Waste by Resin'!$A526,'Resin Fractions'!$A$24:$A$41,0),MATCH('Disposed Waste by Resin'!H$1,'Resin Fractions'!$A$24:$I$24,0)))*$E526</f>
        <v>374.9494600294347</v>
      </c>
      <c r="I526" s="9">
        <f>(INDEX('Resin Fractions'!$A$24:$I$41,MATCH('Disposed Waste by Resin'!$A526,'Resin Fractions'!$A$24:$A$41,0),MATCH('Disposed Waste by Resin'!I$1,'Resin Fractions'!$A$24:$I$24,0)))*$E526</f>
        <v>576.00314383855209</v>
      </c>
      <c r="J526" s="9">
        <f>(INDEX('Resin Fractions'!$A$24:$I$41,MATCH('Disposed Waste by Resin'!$A526,'Resin Fractions'!$A$24:$A$41,0),MATCH('Disposed Waste by Resin'!J$1,'Resin Fractions'!$A$24:$I$24,0)))*$E526</f>
        <v>33.137180776642261</v>
      </c>
      <c r="K526" s="9">
        <f>(INDEX('Resin Fractions'!$A$24:$I$41,MATCH('Disposed Waste by Resin'!$A526,'Resin Fractions'!$A$24:$A$41,0),MATCH('Disposed Waste by Resin'!K$1,'Resin Fractions'!$A$24:$I$24,0)))*$E526</f>
        <v>97.007131833123097</v>
      </c>
      <c r="L526" s="9">
        <f>(INDEX('Resin Fractions'!$A$24:$I$41,MATCH('Disposed Waste by Resin'!$A526,'Resin Fractions'!$A$24:$A$41,0),MATCH('Disposed Waste by Resin'!L$1,'Resin Fractions'!$A$24:$I$24,0)))*$E526</f>
        <v>190.52584744599034</v>
      </c>
      <c r="M526" s="9">
        <f>(INDEX('Resin Fractions'!$A$24:$I$41,MATCH('Disposed Waste by Resin'!$A526,'Resin Fractions'!$A$24:$A$41,0),MATCH('Disposed Waste by Resin'!M$1,'Resin Fractions'!$A$24:$I$24,0)))*$E526</f>
        <v>1694.8996508963296</v>
      </c>
    </row>
    <row r="527" spans="1:13" x14ac:dyDescent="0.2">
      <c r="A527" s="37">
        <v>2011</v>
      </c>
      <c r="B527" s="68" t="s">
        <v>212</v>
      </c>
      <c r="C527" s="68" t="s">
        <v>193</v>
      </c>
      <c r="D527" s="68">
        <v>135606</v>
      </c>
      <c r="E527" s="81">
        <v>57100.036297640647</v>
      </c>
      <c r="F527" s="9">
        <f>(INDEX('Resin Fractions'!$A$24:$I$41,MATCH('Disposed Waste by Resin'!$A527,'Resin Fractions'!$A$24:$A$41,0),MATCH('Disposed Waste by Resin'!F$1,'Resin Fractions'!$A$24:$I$24,0)))*$E527</f>
        <v>499.6233707115353</v>
      </c>
      <c r="G527" s="9">
        <f>(INDEX('Resin Fractions'!$A$24:$I$41,MATCH('Disposed Waste by Resin'!$A527,'Resin Fractions'!$A$24:$A$41,0),MATCH('Disposed Waste by Resin'!G$1,'Resin Fractions'!$A$24:$I$24,0)))*$E527</f>
        <v>919.33514860992386</v>
      </c>
      <c r="H527" s="9">
        <f>(INDEX('Resin Fractions'!$A$24:$I$41,MATCH('Disposed Waste by Resin'!$A527,'Resin Fractions'!$A$24:$A$41,0),MATCH('Disposed Waste by Resin'!H$1,'Resin Fractions'!$A$24:$I$24,0)))*$E527</f>
        <v>1256.9496398186375</v>
      </c>
      <c r="I527" s="9">
        <f>(INDEX('Resin Fractions'!$A$24:$I$41,MATCH('Disposed Waste by Resin'!$A527,'Resin Fractions'!$A$24:$A$41,0),MATCH('Disposed Waste by Resin'!I$1,'Resin Fractions'!$A$24:$I$24,0)))*$E527</f>
        <v>1930.9454242858069</v>
      </c>
      <c r="J527" s="9">
        <f>(INDEX('Resin Fractions'!$A$24:$I$41,MATCH('Disposed Waste by Resin'!$A527,'Resin Fractions'!$A$24:$A$41,0),MATCH('Disposed Waste by Resin'!J$1,'Resin Fractions'!$A$24:$I$24,0)))*$E527</f>
        <v>111.08635131394982</v>
      </c>
      <c r="K527" s="9">
        <f>(INDEX('Resin Fractions'!$A$24:$I$41,MATCH('Disposed Waste by Resin'!$A527,'Resin Fractions'!$A$24:$A$41,0),MATCH('Disposed Waste by Resin'!K$1,'Resin Fractions'!$A$24:$I$24,0)))*$E527</f>
        <v>325.19870653477142</v>
      </c>
      <c r="L527" s="9">
        <f>(INDEX('Resin Fractions'!$A$24:$I$41,MATCH('Disposed Waste by Resin'!$A527,'Resin Fractions'!$A$24:$A$41,0),MATCH('Disposed Waste by Resin'!L$1,'Resin Fractions'!$A$24:$I$24,0)))*$E527</f>
        <v>638.70313429596138</v>
      </c>
      <c r="M527" s="9">
        <f>(INDEX('Resin Fractions'!$A$24:$I$41,MATCH('Disposed Waste by Resin'!$A527,'Resin Fractions'!$A$24:$A$41,0),MATCH('Disposed Waste by Resin'!M$1,'Resin Fractions'!$A$24:$I$24,0)))*$E527</f>
        <v>5681.8417755705859</v>
      </c>
    </row>
    <row r="528" spans="1:13" x14ac:dyDescent="0.2">
      <c r="A528" s="37">
        <v>2011</v>
      </c>
      <c r="B528" s="68" t="s">
        <v>213</v>
      </c>
      <c r="C528" s="68" t="s">
        <v>194</v>
      </c>
      <c r="D528" s="68">
        <v>176095</v>
      </c>
      <c r="E528" s="81">
        <v>193909.1470054446</v>
      </c>
      <c r="F528" s="9">
        <f>(INDEX('Resin Fractions'!$A$24:$I$41,MATCH('Disposed Waste by Resin'!$A528,'Resin Fractions'!$A$24:$A$41,0),MATCH('Disposed Waste by Resin'!F$1,'Resin Fractions'!$A$24:$I$24,0)))*$E528</f>
        <v>1696.698424737463</v>
      </c>
      <c r="G528" s="9">
        <f>(INDEX('Resin Fractions'!$A$24:$I$41,MATCH('Disposed Waste by Resin'!$A528,'Resin Fractions'!$A$24:$A$41,0),MATCH('Disposed Waste by Resin'!G$1,'Resin Fractions'!$A$24:$I$24,0)))*$E528</f>
        <v>3122.0206857633807</v>
      </c>
      <c r="H528" s="9">
        <f>(INDEX('Resin Fractions'!$A$24:$I$41,MATCH('Disposed Waste by Resin'!$A528,'Resin Fractions'!$A$24:$A$41,0),MATCH('Disposed Waste by Resin'!H$1,'Resin Fractions'!$A$24:$I$24,0)))*$E528</f>
        <v>4268.5442652880383</v>
      </c>
      <c r="I528" s="9">
        <f>(INDEX('Resin Fractions'!$A$24:$I$41,MATCH('Disposed Waste by Resin'!$A528,'Resin Fractions'!$A$24:$A$41,0),MATCH('Disposed Waste by Resin'!I$1,'Resin Fractions'!$A$24:$I$24,0)))*$E528</f>
        <v>6557.4035397381758</v>
      </c>
      <c r="J528" s="9">
        <f>(INDEX('Resin Fractions'!$A$24:$I$41,MATCH('Disposed Waste by Resin'!$A528,'Resin Fractions'!$A$24:$A$41,0),MATCH('Disposed Waste by Resin'!J$1,'Resin Fractions'!$A$24:$I$24,0)))*$E528</f>
        <v>377.24423702555879</v>
      </c>
      <c r="K528" s="9">
        <f>(INDEX('Resin Fractions'!$A$24:$I$41,MATCH('Disposed Waste by Resin'!$A528,'Resin Fractions'!$A$24:$A$41,0),MATCH('Disposed Waste by Resin'!K$1,'Resin Fractions'!$A$24:$I$24,0)))*$E528</f>
        <v>1104.3601349520859</v>
      </c>
      <c r="L528" s="9">
        <f>(INDEX('Resin Fractions'!$A$24:$I$41,MATCH('Disposed Waste by Resin'!$A528,'Resin Fractions'!$A$24:$A$41,0),MATCH('Disposed Waste by Resin'!L$1,'Resin Fractions'!$A$24:$I$24,0)))*$E528</f>
        <v>2169.0070268160448</v>
      </c>
      <c r="M528" s="9">
        <f>(INDEX('Resin Fractions'!$A$24:$I$41,MATCH('Disposed Waste by Resin'!$A528,'Resin Fractions'!$A$24:$A$41,0),MATCH('Disposed Waste by Resin'!M$1,'Resin Fractions'!$A$24:$I$24,0)))*$E528</f>
        <v>19295.278314320749</v>
      </c>
    </row>
    <row r="529" spans="1:13" x14ac:dyDescent="0.2">
      <c r="A529" s="37">
        <v>2011</v>
      </c>
      <c r="B529" s="68" t="s">
        <v>214</v>
      </c>
      <c r="C529" s="68" t="s">
        <v>191</v>
      </c>
      <c r="D529" s="68">
        <v>18550</v>
      </c>
      <c r="E529" s="81">
        <v>23255.372050816692</v>
      </c>
      <c r="F529" s="9">
        <f>(INDEX('Resin Fractions'!$A$24:$I$41,MATCH('Disposed Waste by Resin'!$A529,'Resin Fractions'!$A$24:$A$41,0),MATCH('Disposed Waste by Resin'!F$1,'Resin Fractions'!$A$24:$I$24,0)))*$E529</f>
        <v>203.48371252541489</v>
      </c>
      <c r="G529" s="9">
        <f>(INDEX('Resin Fractions'!$A$24:$I$41,MATCH('Disposed Waste by Resin'!$A529,'Resin Fractions'!$A$24:$A$41,0),MATCH('Disposed Waste by Resin'!G$1,'Resin Fractions'!$A$24:$I$24,0)))*$E529</f>
        <v>374.42149439053901</v>
      </c>
      <c r="H529" s="9">
        <f>(INDEX('Resin Fractions'!$A$24:$I$41,MATCH('Disposed Waste by Resin'!$A529,'Resin Fractions'!$A$24:$A$41,0),MATCH('Disposed Waste by Resin'!H$1,'Resin Fractions'!$A$24:$I$24,0)))*$E529</f>
        <v>511.92316885322646</v>
      </c>
      <c r="I529" s="9">
        <f>(INDEX('Resin Fractions'!$A$24:$I$41,MATCH('Disposed Waste by Resin'!$A529,'Resin Fractions'!$A$24:$A$41,0),MATCH('Disposed Waste by Resin'!I$1,'Resin Fractions'!$A$24:$I$24,0)))*$E529</f>
        <v>786.42426806029869</v>
      </c>
      <c r="J529" s="9">
        <f>(INDEX('Resin Fractions'!$A$24:$I$41,MATCH('Disposed Waste by Resin'!$A529,'Resin Fractions'!$A$24:$A$41,0),MATCH('Disposed Waste by Resin'!J$1,'Resin Fractions'!$A$24:$I$24,0)))*$E529</f>
        <v>45.242605733341293</v>
      </c>
      <c r="K529" s="9">
        <f>(INDEX('Resin Fractions'!$A$24:$I$41,MATCH('Disposed Waste by Resin'!$A529,'Resin Fractions'!$A$24:$A$41,0),MATCH('Disposed Waste by Resin'!K$1,'Resin Fractions'!$A$24:$I$24,0)))*$E529</f>
        <v>132.44504559488254</v>
      </c>
      <c r="L529" s="9">
        <f>(INDEX('Resin Fractions'!$A$24:$I$41,MATCH('Disposed Waste by Resin'!$A529,'Resin Fractions'!$A$24:$A$41,0),MATCH('Disposed Waste by Resin'!L$1,'Resin Fractions'!$A$24:$I$24,0)))*$E529</f>
        <v>260.12731306598226</v>
      </c>
      <c r="M529" s="9">
        <f>(INDEX('Resin Fractions'!$A$24:$I$41,MATCH('Disposed Waste by Resin'!$A529,'Resin Fractions'!$A$24:$A$41,0),MATCH('Disposed Waste by Resin'!M$1,'Resin Fractions'!$A$24:$I$24,0)))*$E529</f>
        <v>2314.0676082236851</v>
      </c>
    </row>
    <row r="530" spans="1:13" x14ac:dyDescent="0.2">
      <c r="A530" s="37">
        <v>2011</v>
      </c>
      <c r="B530" s="68" t="s">
        <v>215</v>
      </c>
      <c r="C530" s="68" t="s">
        <v>192</v>
      </c>
      <c r="D530" s="68">
        <v>845995</v>
      </c>
      <c r="E530" s="81">
        <v>686945.94373865693</v>
      </c>
      <c r="F530" s="9">
        <f>(INDEX('Resin Fractions'!$A$24:$I$41,MATCH('Disposed Waste by Resin'!$A530,'Resin Fractions'!$A$24:$A$41,0),MATCH('Disposed Waste by Resin'!F$1,'Resin Fractions'!$A$24:$I$24,0)))*$E530</f>
        <v>6010.7535854842527</v>
      </c>
      <c r="G530" s="9">
        <f>(INDEX('Resin Fractions'!$A$24:$I$41,MATCH('Disposed Waste by Resin'!$A530,'Resin Fractions'!$A$24:$A$41,0),MATCH('Disposed Waste by Resin'!G$1,'Resin Fractions'!$A$24:$I$24,0)))*$E530</f>
        <v>11060.125215718248</v>
      </c>
      <c r="H530" s="9">
        <f>(INDEX('Resin Fractions'!$A$24:$I$41,MATCH('Disposed Waste by Resin'!$A530,'Resin Fractions'!$A$24:$A$41,0),MATCH('Disposed Waste by Resin'!H$1,'Resin Fractions'!$A$24:$I$24,0)))*$E530</f>
        <v>15121.819749050783</v>
      </c>
      <c r="I530" s="9">
        <f>(INDEX('Resin Fractions'!$A$24:$I$41,MATCH('Disposed Waste by Resin'!$A530,'Resin Fractions'!$A$24:$A$41,0),MATCH('Disposed Waste by Resin'!I$1,'Resin Fractions'!$A$24:$I$24,0)))*$E530</f>
        <v>23230.372742314063</v>
      </c>
      <c r="J530" s="9">
        <f>(INDEX('Resin Fractions'!$A$24:$I$41,MATCH('Disposed Waste by Resin'!$A530,'Resin Fractions'!$A$24:$A$41,0),MATCH('Disposed Waste by Resin'!J$1,'Resin Fractions'!$A$24:$I$24,0)))*$E530</f>
        <v>1336.4320478198779</v>
      </c>
      <c r="K530" s="9">
        <f>(INDEX('Resin Fractions'!$A$24:$I$41,MATCH('Disposed Waste by Resin'!$A530,'Resin Fractions'!$A$24:$A$41,0),MATCH('Disposed Waste by Resin'!K$1,'Resin Fractions'!$A$24:$I$24,0)))*$E530</f>
        <v>3912.325575392842</v>
      </c>
      <c r="L530" s="9">
        <f>(INDEX('Resin Fractions'!$A$24:$I$41,MATCH('Disposed Waste by Resin'!$A530,'Resin Fractions'!$A$24:$A$41,0),MATCH('Disposed Waste by Resin'!L$1,'Resin Fractions'!$A$24:$I$24,0)))*$E530</f>
        <v>7683.9623195809854</v>
      </c>
      <c r="M530" s="9">
        <f>(INDEX('Resin Fractions'!$A$24:$I$41,MATCH('Disposed Waste by Resin'!$A530,'Resin Fractions'!$A$24:$A$41,0),MATCH('Disposed Waste by Resin'!M$1,'Resin Fractions'!$A$24:$I$24,0)))*$E530</f>
        <v>68355.791235361059</v>
      </c>
    </row>
    <row r="531" spans="1:13" x14ac:dyDescent="0.2">
      <c r="A531" s="37">
        <v>2011</v>
      </c>
      <c r="B531" s="68" t="s">
        <v>216</v>
      </c>
      <c r="C531" s="68" t="s">
        <v>192</v>
      </c>
      <c r="D531" s="68">
        <v>150146</v>
      </c>
      <c r="E531" s="81">
        <v>91725.771324863876</v>
      </c>
      <c r="F531" s="9">
        <f>(INDEX('Resin Fractions'!$A$24:$I$41,MATCH('Disposed Waste by Resin'!$A531,'Resin Fractions'!$A$24:$A$41,0),MATCH('Disposed Waste by Resin'!F$1,'Resin Fractions'!$A$24:$I$24,0)))*$E531</f>
        <v>802.5973715946235</v>
      </c>
      <c r="G531" s="9">
        <f>(INDEX('Resin Fractions'!$A$24:$I$41,MATCH('Disposed Waste by Resin'!$A531,'Resin Fractions'!$A$24:$A$41,0),MATCH('Disposed Waste by Resin'!G$1,'Resin Fractions'!$A$24:$I$24,0)))*$E531</f>
        <v>1476.8243784074086</v>
      </c>
      <c r="H531" s="9">
        <f>(INDEX('Resin Fractions'!$A$24:$I$41,MATCH('Disposed Waste by Resin'!$A531,'Resin Fractions'!$A$24:$A$41,0),MATCH('Disposed Waste by Resin'!H$1,'Resin Fractions'!$A$24:$I$24,0)))*$E531</f>
        <v>2019.1699113444924</v>
      </c>
      <c r="I531" s="9">
        <f>(INDEX('Resin Fractions'!$A$24:$I$41,MATCH('Disposed Waste by Resin'!$A531,'Resin Fractions'!$A$24:$A$41,0),MATCH('Disposed Waste by Resin'!I$1,'Resin Fractions'!$A$24:$I$24,0)))*$E531</f>
        <v>3101.8799621349908</v>
      </c>
      <c r="J531" s="9">
        <f>(INDEX('Resin Fractions'!$A$24:$I$41,MATCH('Disposed Waste by Resin'!$A531,'Resin Fractions'!$A$24:$A$41,0),MATCH('Disposed Waste by Resin'!J$1,'Resin Fractions'!$A$24:$I$24,0)))*$E531</f>
        <v>178.44964589554698</v>
      </c>
      <c r="K531" s="9">
        <f>(INDEX('Resin Fractions'!$A$24:$I$41,MATCH('Disposed Waste by Resin'!$A531,'Resin Fractions'!$A$24:$A$41,0),MATCH('Disposed Waste by Resin'!K$1,'Resin Fractions'!$A$24:$I$24,0)))*$E531</f>
        <v>522.40075707241692</v>
      </c>
      <c r="L531" s="9">
        <f>(INDEX('Resin Fractions'!$A$24:$I$41,MATCH('Disposed Waste by Resin'!$A531,'Resin Fractions'!$A$24:$A$41,0),MATCH('Disposed Waste by Resin'!L$1,'Resin Fractions'!$A$24:$I$24,0)))*$E531</f>
        <v>1026.0157688082925</v>
      </c>
      <c r="M531" s="9">
        <f>(INDEX('Resin Fractions'!$A$24:$I$41,MATCH('Disposed Waste by Resin'!$A531,'Resin Fractions'!$A$24:$A$41,0),MATCH('Disposed Waste by Resin'!M$1,'Resin Fractions'!$A$24:$I$24,0)))*$E531</f>
        <v>9127.3377952577721</v>
      </c>
    </row>
    <row r="532" spans="1:13" x14ac:dyDescent="0.2">
      <c r="A532" s="37">
        <v>2011</v>
      </c>
      <c r="B532" s="68" t="s">
        <v>217</v>
      </c>
      <c r="C532" s="68" t="s">
        <v>193</v>
      </c>
      <c r="D532" s="68">
        <v>64998</v>
      </c>
      <c r="E532" s="81">
        <v>37064.283121597087</v>
      </c>
      <c r="F532" s="9">
        <f>(INDEX('Resin Fractions'!$A$24:$I$41,MATCH('Disposed Waste by Resin'!$A532,'Resin Fractions'!$A$24:$A$41,0),MATCH('Disposed Waste by Resin'!F$1,'Resin Fractions'!$A$24:$I$24,0)))*$E532</f>
        <v>324.31121356369727</v>
      </c>
      <c r="G532" s="9">
        <f>(INDEX('Resin Fractions'!$A$24:$I$41,MATCH('Disposed Waste by Resin'!$A532,'Resin Fractions'!$A$24:$A$41,0),MATCH('Disposed Waste by Resin'!G$1,'Resin Fractions'!$A$24:$I$24,0)))*$E532</f>
        <v>596.75090317099671</v>
      </c>
      <c r="H532" s="9">
        <f>(INDEX('Resin Fractions'!$A$24:$I$41,MATCH('Disposed Waste by Resin'!$A532,'Resin Fractions'!$A$24:$A$41,0),MATCH('Disposed Waste by Resin'!H$1,'Resin Fractions'!$A$24:$I$24,0)))*$E532</f>
        <v>815.90031006254299</v>
      </c>
      <c r="I532" s="9">
        <f>(INDEX('Resin Fractions'!$A$24:$I$41,MATCH('Disposed Waste by Resin'!$A532,'Resin Fractions'!$A$24:$A$41,0),MATCH('Disposed Waste by Resin'!I$1,'Resin Fractions'!$A$24:$I$24,0)))*$E532</f>
        <v>1253.3986410274622</v>
      </c>
      <c r="J532" s="9">
        <f>(INDEX('Resin Fractions'!$A$24:$I$41,MATCH('Disposed Waste by Resin'!$A532,'Resin Fractions'!$A$24:$A$41,0),MATCH('Disposed Waste by Resin'!J$1,'Resin Fractions'!$A$24:$I$24,0)))*$E532</f>
        <v>72.107414338291093</v>
      </c>
      <c r="K532" s="9">
        <f>(INDEX('Resin Fractions'!$A$24:$I$41,MATCH('Disposed Waste by Resin'!$A532,'Resin Fractions'!$A$24:$A$41,0),MATCH('Disposed Waste by Resin'!K$1,'Resin Fractions'!$A$24:$I$24,0)))*$E532</f>
        <v>211.09017981972755</v>
      </c>
      <c r="L532" s="9">
        <f>(INDEX('Resin Fractions'!$A$24:$I$41,MATCH('Disposed Waste by Resin'!$A532,'Resin Fractions'!$A$24:$A$41,0),MATCH('Disposed Waste by Resin'!L$1,'Resin Fractions'!$A$24:$I$24,0)))*$E532</f>
        <v>414.58947025529511</v>
      </c>
      <c r="M532" s="9">
        <f>(INDEX('Resin Fractions'!$A$24:$I$41,MATCH('Disposed Waste by Resin'!$A532,'Resin Fractions'!$A$24:$A$41,0),MATCH('Disposed Waste by Resin'!M$1,'Resin Fractions'!$A$24:$I$24,0)))*$E532</f>
        <v>3688.1481322380132</v>
      </c>
    </row>
    <row r="533" spans="1:13" x14ac:dyDescent="0.2">
      <c r="A533" s="37">
        <v>2011</v>
      </c>
      <c r="B533" s="68" t="s">
        <v>218</v>
      </c>
      <c r="C533" s="68" t="s">
        <v>191</v>
      </c>
      <c r="D533" s="68">
        <v>34116</v>
      </c>
      <c r="E533" s="81">
        <v>17981.424682395638</v>
      </c>
      <c r="F533" s="9">
        <f>(INDEX('Resin Fractions'!$A$24:$I$41,MATCH('Disposed Waste by Resin'!$A533,'Resin Fractions'!$A$24:$A$41,0),MATCH('Disposed Waste by Resin'!F$1,'Resin Fractions'!$A$24:$I$24,0)))*$E533</f>
        <v>157.3368528731622</v>
      </c>
      <c r="G533" s="9">
        <f>(INDEX('Resin Fractions'!$A$24:$I$41,MATCH('Disposed Waste by Resin'!$A533,'Resin Fractions'!$A$24:$A$41,0),MATCH('Disposed Waste by Resin'!G$1,'Resin Fractions'!$A$24:$I$24,0)))*$E533</f>
        <v>289.50867292691021</v>
      </c>
      <c r="H533" s="9">
        <f>(INDEX('Resin Fractions'!$A$24:$I$41,MATCH('Disposed Waste by Resin'!$A533,'Resin Fractions'!$A$24:$A$41,0),MATCH('Disposed Waste by Resin'!H$1,'Resin Fractions'!$A$24:$I$24,0)))*$E533</f>
        <v>395.82716130247104</v>
      </c>
      <c r="I533" s="9">
        <f>(INDEX('Resin Fractions'!$A$24:$I$41,MATCH('Disposed Waste by Resin'!$A533,'Resin Fractions'!$A$24:$A$41,0),MATCH('Disposed Waste by Resin'!I$1,'Resin Fractions'!$A$24:$I$24,0)))*$E533</f>
        <v>608.0757905585848</v>
      </c>
      <c r="J533" s="9">
        <f>(INDEX('Resin Fractions'!$A$24:$I$41,MATCH('Disposed Waste by Resin'!$A533,'Resin Fractions'!$A$24:$A$41,0),MATCH('Disposed Waste by Resin'!J$1,'Resin Fractions'!$A$24:$I$24,0)))*$E533</f>
        <v>34.982304546739243</v>
      </c>
      <c r="K533" s="9">
        <f>(INDEX('Resin Fractions'!$A$24:$I$41,MATCH('Disposed Waste by Resin'!$A533,'Resin Fractions'!$A$24:$A$41,0),MATCH('Disposed Waste by Resin'!K$1,'Resin Fractions'!$A$24:$I$24,0)))*$E533</f>
        <v>102.40862226227854</v>
      </c>
      <c r="L533" s="9">
        <f>(INDEX('Resin Fractions'!$A$24:$I$41,MATCH('Disposed Waste by Resin'!$A533,'Resin Fractions'!$A$24:$A$41,0),MATCH('Disposed Waste by Resin'!L$1,'Resin Fractions'!$A$24:$I$24,0)))*$E533</f>
        <v>201.13458849460315</v>
      </c>
      <c r="M533" s="9">
        <f>(INDEX('Resin Fractions'!$A$24:$I$41,MATCH('Disposed Waste by Resin'!$A533,'Resin Fractions'!$A$24:$A$41,0),MATCH('Disposed Waste by Resin'!M$1,'Resin Fractions'!$A$24:$I$24,0)))*$E533</f>
        <v>1789.2739929647494</v>
      </c>
    </row>
    <row r="534" spans="1:13" x14ac:dyDescent="0.2">
      <c r="A534" s="37">
        <v>2011</v>
      </c>
      <c r="B534" s="68" t="s">
        <v>219</v>
      </c>
      <c r="C534" s="68" t="s">
        <v>194</v>
      </c>
      <c r="D534" s="68">
        <v>9881070</v>
      </c>
      <c r="E534" s="81">
        <v>7471527.4773139739</v>
      </c>
      <c r="F534" s="9">
        <f>(INDEX('Resin Fractions'!$A$24:$I$41,MATCH('Disposed Waste by Resin'!$A534,'Resin Fractions'!$A$24:$A$41,0),MATCH('Disposed Waste by Resin'!F$1,'Resin Fractions'!$A$24:$I$24,0)))*$E534</f>
        <v>65375.610675990167</v>
      </c>
      <c r="G534" s="9">
        <f>(INDEX('Resin Fractions'!$A$24:$I$41,MATCH('Disposed Waste by Resin'!$A534,'Resin Fractions'!$A$24:$A$41,0),MATCH('Disposed Waste by Resin'!G$1,'Resin Fractions'!$A$24:$I$24,0)))*$E534</f>
        <v>120294.80660738896</v>
      </c>
      <c r="H534" s="9">
        <f>(INDEX('Resin Fractions'!$A$24:$I$41,MATCH('Disposed Waste by Resin'!$A534,'Resin Fractions'!$A$24:$A$41,0),MATCH('Disposed Waste by Resin'!H$1,'Resin Fractions'!$A$24:$I$24,0)))*$E534</f>
        <v>164471.59022021323</v>
      </c>
      <c r="I534" s="9">
        <f>(INDEX('Resin Fractions'!$A$24:$I$41,MATCH('Disposed Waste by Resin'!$A534,'Resin Fractions'!$A$24:$A$41,0),MATCH('Disposed Waste by Resin'!I$1,'Resin Fractions'!$A$24:$I$24,0)))*$E534</f>
        <v>252663.79375911568</v>
      </c>
      <c r="J534" s="9">
        <f>(INDEX('Resin Fractions'!$A$24:$I$41,MATCH('Disposed Waste by Resin'!$A534,'Resin Fractions'!$A$24:$A$41,0),MATCH('Disposed Waste by Resin'!J$1,'Resin Fractions'!$A$24:$I$24,0)))*$E534</f>
        <v>14535.625194182652</v>
      </c>
      <c r="K534" s="9">
        <f>(INDEX('Resin Fractions'!$A$24:$I$41,MATCH('Disposed Waste by Resin'!$A534,'Resin Fractions'!$A$24:$A$41,0),MATCH('Disposed Waste by Resin'!K$1,'Resin Fractions'!$A$24:$I$24,0)))*$E534</f>
        <v>42552.180856702958</v>
      </c>
      <c r="L534" s="9">
        <f>(INDEX('Resin Fractions'!$A$24:$I$41,MATCH('Disposed Waste by Resin'!$A534,'Resin Fractions'!$A$24:$A$41,0),MATCH('Disposed Waste by Resin'!L$1,'Resin Fractions'!$A$24:$I$24,0)))*$E534</f>
        <v>83574.167849277059</v>
      </c>
      <c r="M534" s="9">
        <f>(INDEX('Resin Fractions'!$A$24:$I$41,MATCH('Disposed Waste by Resin'!$A534,'Resin Fractions'!$A$24:$A$41,0),MATCH('Disposed Waste by Resin'!M$1,'Resin Fractions'!$A$24:$I$24,0)))*$E534</f>
        <v>743467.77516287076</v>
      </c>
    </row>
    <row r="535" spans="1:13" x14ac:dyDescent="0.2">
      <c r="A535" s="37">
        <v>2011</v>
      </c>
      <c r="B535" s="68" t="s">
        <v>220</v>
      </c>
      <c r="C535" s="68" t="s">
        <v>192</v>
      </c>
      <c r="D535" s="68">
        <v>151257</v>
      </c>
      <c r="E535" s="81">
        <v>101177.10526315789</v>
      </c>
      <c r="F535" s="9">
        <f>(INDEX('Resin Fractions'!$A$24:$I$41,MATCH('Disposed Waste by Resin'!$A535,'Resin Fractions'!$A$24:$A$41,0),MATCH('Disposed Waste by Resin'!F$1,'Resin Fractions'!$A$24:$I$24,0)))*$E535</f>
        <v>885.29622130036182</v>
      </c>
      <c r="G535" s="9">
        <f>(INDEX('Resin Fractions'!$A$24:$I$41,MATCH('Disposed Waste by Resin'!$A535,'Resin Fractions'!$A$24:$A$41,0),MATCH('Disposed Waste by Resin'!G$1,'Resin Fractions'!$A$24:$I$24,0)))*$E535</f>
        <v>1628.9949207417674</v>
      </c>
      <c r="H535" s="9">
        <f>(INDEX('Resin Fractions'!$A$24:$I$41,MATCH('Disposed Waste by Resin'!$A535,'Resin Fractions'!$A$24:$A$41,0),MATCH('Disposed Waste by Resin'!H$1,'Resin Fractions'!$A$24:$I$24,0)))*$E535</f>
        <v>2227.2232079767259</v>
      </c>
      <c r="I535" s="9">
        <f>(INDEX('Resin Fractions'!$A$24:$I$41,MATCH('Disposed Waste by Resin'!$A535,'Resin Fractions'!$A$24:$A$41,0),MATCH('Disposed Waste by Resin'!I$1,'Resin Fractions'!$A$24:$I$24,0)))*$E535</f>
        <v>3421.4946455025402</v>
      </c>
      <c r="J535" s="9">
        <f>(INDEX('Resin Fractions'!$A$24:$I$41,MATCH('Disposed Waste by Resin'!$A535,'Resin Fractions'!$A$24:$A$41,0),MATCH('Disposed Waste by Resin'!J$1,'Resin Fractions'!$A$24:$I$24,0)))*$E535</f>
        <v>196.83692321323528</v>
      </c>
      <c r="K535" s="9">
        <f>(INDEX('Resin Fractions'!$A$24:$I$41,MATCH('Disposed Waste by Resin'!$A535,'Resin Fractions'!$A$24:$A$41,0),MATCH('Disposed Waste by Resin'!K$1,'Resin Fractions'!$A$24:$I$24,0)))*$E535</f>
        <v>576.22842113448689</v>
      </c>
      <c r="L535" s="9">
        <f>(INDEX('Resin Fractions'!$A$24:$I$41,MATCH('Disposed Waste by Resin'!$A535,'Resin Fractions'!$A$24:$A$41,0),MATCH('Disposed Waste by Resin'!L$1,'Resin Fractions'!$A$24:$I$24,0)))*$E535</f>
        <v>1131.7354320708464</v>
      </c>
      <c r="M535" s="9">
        <f>(INDEX('Resin Fractions'!$A$24:$I$41,MATCH('Disposed Waste by Resin'!$A535,'Resin Fractions'!$A$24:$A$41,0),MATCH('Disposed Waste by Resin'!M$1,'Resin Fractions'!$A$24:$I$24,0)))*$E535</f>
        <v>10067.809771939965</v>
      </c>
    </row>
    <row r="536" spans="1:13" x14ac:dyDescent="0.2">
      <c r="A536" s="37">
        <v>2011</v>
      </c>
      <c r="B536" s="68" t="s">
        <v>221</v>
      </c>
      <c r="C536" s="68" t="s">
        <v>190</v>
      </c>
      <c r="D536" s="68">
        <v>254069</v>
      </c>
      <c r="E536" s="81">
        <v>158361.41560798549</v>
      </c>
      <c r="F536" s="9">
        <f>(INDEX('Resin Fractions'!$A$24:$I$41,MATCH('Disposed Waste by Resin'!$A536,'Resin Fractions'!$A$24:$A$41,0),MATCH('Disposed Waste by Resin'!F$1,'Resin Fractions'!$A$24:$I$24,0)))*$E536</f>
        <v>1385.6569870513604</v>
      </c>
      <c r="G536" s="9">
        <f>(INDEX('Resin Fractions'!$A$24:$I$41,MATCH('Disposed Waste by Resin'!$A536,'Resin Fractions'!$A$24:$A$41,0),MATCH('Disposed Waste by Resin'!G$1,'Resin Fractions'!$A$24:$I$24,0)))*$E536</f>
        <v>2549.686917765775</v>
      </c>
      <c r="H536" s="9">
        <f>(INDEX('Resin Fractions'!$A$24:$I$41,MATCH('Disposed Waste by Resin'!$A536,'Resin Fractions'!$A$24:$A$41,0),MATCH('Disposed Waste by Resin'!H$1,'Resin Fractions'!$A$24:$I$24,0)))*$E536</f>
        <v>3486.0279820496662</v>
      </c>
      <c r="I536" s="9">
        <f>(INDEX('Resin Fractions'!$A$24:$I$41,MATCH('Disposed Waste by Resin'!$A536,'Resin Fractions'!$A$24:$A$41,0),MATCH('Disposed Waste by Resin'!I$1,'Resin Fractions'!$A$24:$I$24,0)))*$E536</f>
        <v>5355.2899556439961</v>
      </c>
      <c r="J536" s="9">
        <f>(INDEX('Resin Fractions'!$A$24:$I$41,MATCH('Disposed Waste by Resin'!$A536,'Resin Fractions'!$A$24:$A$41,0),MATCH('Disposed Waste by Resin'!J$1,'Resin Fractions'!$A$24:$I$24,0)))*$E536</f>
        <v>308.08722707466961</v>
      </c>
      <c r="K536" s="9">
        <f>(INDEX('Resin Fractions'!$A$24:$I$41,MATCH('Disposed Waste by Resin'!$A536,'Resin Fractions'!$A$24:$A$41,0),MATCH('Disposed Waste by Resin'!K$1,'Resin Fractions'!$A$24:$I$24,0)))*$E536</f>
        <v>901.90708903034738</v>
      </c>
      <c r="L536" s="9">
        <f>(INDEX('Resin Fractions'!$A$24:$I$41,MATCH('Disposed Waste by Resin'!$A536,'Resin Fractions'!$A$24:$A$41,0),MATCH('Disposed Waste by Resin'!L$1,'Resin Fractions'!$A$24:$I$24,0)))*$E536</f>
        <v>1771.381229481723</v>
      </c>
      <c r="M536" s="9">
        <f>(INDEX('Resin Fractions'!$A$24:$I$41,MATCH('Disposed Waste by Resin'!$A536,'Resin Fractions'!$A$24:$A$41,0),MATCH('Disposed Waste by Resin'!M$1,'Resin Fractions'!$A$24:$I$24,0)))*$E536</f>
        <v>15758.037388097538</v>
      </c>
    </row>
    <row r="537" spans="1:13" x14ac:dyDescent="0.2">
      <c r="A537" s="37">
        <v>2011</v>
      </c>
      <c r="B537" s="68" t="s">
        <v>222</v>
      </c>
      <c r="C537" s="68" t="s">
        <v>191</v>
      </c>
      <c r="D537" s="68">
        <v>18251</v>
      </c>
      <c r="E537" s="81">
        <v>11914.37386569873</v>
      </c>
      <c r="F537" s="9">
        <f>(INDEX('Resin Fractions'!$A$24:$I$41,MATCH('Disposed Waste by Resin'!$A537,'Resin Fractions'!$A$24:$A$41,0),MATCH('Disposed Waste by Resin'!F$1,'Resin Fractions'!$A$24:$I$24,0)))*$E537</f>
        <v>104.25036509028959</v>
      </c>
      <c r="G537" s="9">
        <f>(INDEX('Resin Fractions'!$A$24:$I$41,MATCH('Disposed Waste by Resin'!$A537,'Resin Fractions'!$A$24:$A$41,0),MATCH('Disposed Waste by Resin'!G$1,'Resin Fractions'!$A$24:$I$24,0)))*$E537</f>
        <v>191.82654475596053</v>
      </c>
      <c r="H537" s="9">
        <f>(INDEX('Resin Fractions'!$A$24:$I$41,MATCH('Disposed Waste by Resin'!$A537,'Resin Fractions'!$A$24:$A$41,0),MATCH('Disposed Waste by Resin'!H$1,'Resin Fractions'!$A$24:$I$24,0)))*$E537</f>
        <v>262.27247669496489</v>
      </c>
      <c r="I537" s="9">
        <f>(INDEX('Resin Fractions'!$A$24:$I$41,MATCH('Disposed Waste by Resin'!$A537,'Resin Fractions'!$A$24:$A$41,0),MATCH('Disposed Waste by Resin'!I$1,'Resin Fractions'!$A$24:$I$24,0)))*$E537</f>
        <v>402.90702407402785</v>
      </c>
      <c r="J537" s="9">
        <f>(INDEX('Resin Fractions'!$A$24:$I$41,MATCH('Disposed Waste by Resin'!$A537,'Resin Fractions'!$A$24:$A$41,0),MATCH('Disposed Waste by Resin'!J$1,'Resin Fractions'!$A$24:$I$24,0)))*$E537</f>
        <v>23.179045176639214</v>
      </c>
      <c r="K537" s="9">
        <f>(INDEX('Resin Fractions'!$A$24:$I$41,MATCH('Disposed Waste by Resin'!$A537,'Resin Fractions'!$A$24:$A$41,0),MATCH('Disposed Waste by Resin'!K$1,'Resin Fractions'!$A$24:$I$24,0)))*$E537</f>
        <v>67.855280338184414</v>
      </c>
      <c r="L537" s="9">
        <f>(INDEX('Resin Fractions'!$A$24:$I$41,MATCH('Disposed Waste by Resin'!$A537,'Resin Fractions'!$A$24:$A$41,0),MATCH('Disposed Waste by Resin'!L$1,'Resin Fractions'!$A$24:$I$24,0)))*$E537</f>
        <v>133.27045698410703</v>
      </c>
      <c r="M537" s="9">
        <f>(INDEX('Resin Fractions'!$A$24:$I$41,MATCH('Disposed Waste by Resin'!$A537,'Resin Fractions'!$A$24:$A$41,0),MATCH('Disposed Waste by Resin'!M$1,'Resin Fractions'!$A$24:$I$24,0)))*$E537</f>
        <v>1185.5611931141736</v>
      </c>
    </row>
    <row r="538" spans="1:13" x14ac:dyDescent="0.2">
      <c r="A538" s="37">
        <v>2011</v>
      </c>
      <c r="B538" s="68" t="s">
        <v>223</v>
      </c>
      <c r="C538" s="68" t="s">
        <v>193</v>
      </c>
      <c r="D538" s="68">
        <v>87483</v>
      </c>
      <c r="E538" s="81">
        <v>46219.609800362967</v>
      </c>
      <c r="F538" s="9">
        <f>(INDEX('Resin Fractions'!$A$24:$I$41,MATCH('Disposed Waste by Resin'!$A538,'Resin Fractions'!$A$24:$A$41,0),MATCH('Disposed Waste by Resin'!F$1,'Resin Fractions'!$A$24:$I$24,0)))*$E538</f>
        <v>404.42000984127969</v>
      </c>
      <c r="G538" s="9">
        <f>(INDEX('Resin Fractions'!$A$24:$I$41,MATCH('Disposed Waste by Resin'!$A538,'Resin Fractions'!$A$24:$A$41,0),MATCH('Disposed Waste by Resin'!G$1,'Resin Fractions'!$A$24:$I$24,0)))*$E538</f>
        <v>744.15560128575794</v>
      </c>
      <c r="H538" s="9">
        <f>(INDEX('Resin Fractions'!$A$24:$I$41,MATCH('Disposed Waste by Resin'!$A538,'Resin Fractions'!$A$24:$A$41,0),MATCH('Disposed Waste by Resin'!H$1,'Resin Fractions'!$A$24:$I$24,0)))*$E538</f>
        <v>1017.4375649832065</v>
      </c>
      <c r="I538" s="9">
        <f>(INDEX('Resin Fractions'!$A$24:$I$41,MATCH('Disposed Waste by Resin'!$A538,'Resin Fractions'!$A$24:$A$41,0),MATCH('Disposed Waste by Resin'!I$1,'Resin Fractions'!$A$24:$I$24,0)))*$E538</f>
        <v>1563.0032806121699</v>
      </c>
      <c r="J538" s="9">
        <f>(INDEX('Resin Fractions'!$A$24:$I$41,MATCH('Disposed Waste by Resin'!$A538,'Resin Fractions'!$A$24:$A$41,0),MATCH('Disposed Waste by Resin'!J$1,'Resin Fractions'!$A$24:$I$24,0)))*$E538</f>
        <v>89.918818704655507</v>
      </c>
      <c r="K538" s="9">
        <f>(INDEX('Resin Fractions'!$A$24:$I$41,MATCH('Disposed Waste by Resin'!$A538,'Resin Fractions'!$A$24:$A$41,0),MATCH('Disposed Waste by Resin'!K$1,'Resin Fractions'!$A$24:$I$24,0)))*$E538</f>
        <v>263.23200996355479</v>
      </c>
      <c r="L538" s="9">
        <f>(INDEX('Resin Fractions'!$A$24:$I$41,MATCH('Disposed Waste by Resin'!$A538,'Resin Fractions'!$A$24:$A$41,0),MATCH('Disposed Waste by Resin'!L$1,'Resin Fractions'!$A$24:$I$24,0)))*$E538</f>
        <v>516.99808896002298</v>
      </c>
      <c r="M538" s="9">
        <f>(INDEX('Resin Fractions'!$A$24:$I$41,MATCH('Disposed Waste by Resin'!$A538,'Resin Fractions'!$A$24:$A$41,0),MATCH('Disposed Waste by Resin'!M$1,'Resin Fractions'!$A$24:$I$24,0)))*$E538</f>
        <v>4599.1653743506477</v>
      </c>
    </row>
    <row r="539" spans="1:13" x14ac:dyDescent="0.2">
      <c r="A539" s="37">
        <v>2011</v>
      </c>
      <c r="B539" s="68" t="s">
        <v>224</v>
      </c>
      <c r="C539" s="68" t="s">
        <v>192</v>
      </c>
      <c r="D539" s="68">
        <v>259419</v>
      </c>
      <c r="E539" s="81">
        <v>190423.7295825771</v>
      </c>
      <c r="F539" s="9">
        <f>(INDEX('Resin Fractions'!$A$24:$I$41,MATCH('Disposed Waste by Resin'!$A539,'Resin Fractions'!$A$24:$A$41,0),MATCH('Disposed Waste by Resin'!F$1,'Resin Fractions'!$A$24:$I$24,0)))*$E539</f>
        <v>1666.2011411267742</v>
      </c>
      <c r="G539" s="9">
        <f>(INDEX('Resin Fractions'!$A$24:$I$41,MATCH('Disposed Waste by Resin'!$A539,'Resin Fractions'!$A$24:$A$41,0),MATCH('Disposed Waste by Resin'!G$1,'Resin Fractions'!$A$24:$I$24,0)))*$E539</f>
        <v>3065.9039658419274</v>
      </c>
      <c r="H539" s="9">
        <f>(INDEX('Resin Fractions'!$A$24:$I$41,MATCH('Disposed Waste by Resin'!$A539,'Resin Fractions'!$A$24:$A$41,0),MATCH('Disposed Waste by Resin'!H$1,'Resin Fractions'!$A$24:$I$24,0)))*$E539</f>
        <v>4191.8193723045306</v>
      </c>
      <c r="I539" s="9">
        <f>(INDEX('Resin Fractions'!$A$24:$I$41,MATCH('Disposed Waste by Resin'!$A539,'Resin Fractions'!$A$24:$A$41,0),MATCH('Disposed Waste by Resin'!I$1,'Resin Fractions'!$A$24:$I$24,0)))*$E539</f>
        <v>6439.5375757074298</v>
      </c>
      <c r="J539" s="9">
        <f>(INDEX('Resin Fractions'!$A$24:$I$41,MATCH('Disposed Waste by Resin'!$A539,'Resin Fractions'!$A$24:$A$41,0),MATCH('Disposed Waste by Resin'!J$1,'Resin Fractions'!$A$24:$I$24,0)))*$E539</f>
        <v>370.46346542859891</v>
      </c>
      <c r="K539" s="9">
        <f>(INDEX('Resin Fractions'!$A$24:$I$41,MATCH('Disposed Waste by Resin'!$A539,'Resin Fractions'!$A$24:$A$41,0),MATCH('Disposed Waste by Resin'!K$1,'Resin Fractions'!$A$24:$I$24,0)))*$E539</f>
        <v>1084.5098281722092</v>
      </c>
      <c r="L539" s="9">
        <f>(INDEX('Resin Fractions'!$A$24:$I$41,MATCH('Disposed Waste by Resin'!$A539,'Resin Fractions'!$A$24:$A$41,0),MATCH('Disposed Waste by Resin'!L$1,'Resin Fractions'!$A$24:$I$24,0)))*$E539</f>
        <v>2130.0202384239824</v>
      </c>
      <c r="M539" s="9">
        <f>(INDEX('Resin Fractions'!$A$24:$I$41,MATCH('Disposed Waste by Resin'!$A539,'Resin Fractions'!$A$24:$A$41,0),MATCH('Disposed Waste by Resin'!M$1,'Resin Fractions'!$A$24:$I$24,0)))*$E539</f>
        <v>18948.455587005454</v>
      </c>
    </row>
    <row r="540" spans="1:13" x14ac:dyDescent="0.2">
      <c r="A540" s="37">
        <v>2011</v>
      </c>
      <c r="B540" s="68" t="s">
        <v>225</v>
      </c>
      <c r="C540" s="68" t="s">
        <v>191</v>
      </c>
      <c r="D540" s="68">
        <v>9718</v>
      </c>
      <c r="E540" s="81">
        <v>13.78402903811252</v>
      </c>
      <c r="F540" s="9">
        <f>(INDEX('Resin Fractions'!$A$24:$I$41,MATCH('Disposed Waste by Resin'!$A540,'Resin Fractions'!$A$24:$A$41,0),MATCH('Disposed Waste by Resin'!F$1,'Resin Fractions'!$A$24:$I$24,0)))*$E540</f>
        <v>0.12060978410082061</v>
      </c>
      <c r="G540" s="9">
        <f>(INDEX('Resin Fractions'!$A$24:$I$41,MATCH('Disposed Waste by Resin'!$A540,'Resin Fractions'!$A$24:$A$41,0),MATCH('Disposed Waste by Resin'!G$1,'Resin Fractions'!$A$24:$I$24,0)))*$E540</f>
        <v>0.22192879735034926</v>
      </c>
      <c r="H540" s="9">
        <f>(INDEX('Resin Fractions'!$A$24:$I$41,MATCH('Disposed Waste by Resin'!$A540,'Resin Fractions'!$A$24:$A$41,0),MATCH('Disposed Waste by Resin'!H$1,'Resin Fractions'!$A$24:$I$24,0)))*$E540</f>
        <v>0.30342941017396641</v>
      </c>
      <c r="I540" s="9">
        <f>(INDEX('Resin Fractions'!$A$24:$I$41,MATCH('Disposed Waste by Resin'!$A540,'Resin Fractions'!$A$24:$A$41,0),MATCH('Disposed Waste by Resin'!I$1,'Resin Fractions'!$A$24:$I$24,0)))*$E540</f>
        <v>0.46613294010227857</v>
      </c>
      <c r="J540" s="9">
        <f>(INDEX('Resin Fractions'!$A$24:$I$41,MATCH('Disposed Waste by Resin'!$A540,'Resin Fractions'!$A$24:$A$41,0),MATCH('Disposed Waste by Resin'!J$1,'Resin Fractions'!$A$24:$I$24,0)))*$E540</f>
        <v>2.6816401381389708E-2</v>
      </c>
      <c r="K540" s="9">
        <f>(INDEX('Resin Fractions'!$A$24:$I$41,MATCH('Disposed Waste by Resin'!$A540,'Resin Fractions'!$A$24:$A$41,0),MATCH('Disposed Waste by Resin'!K$1,'Resin Fractions'!$A$24:$I$24,0)))*$E540</f>
        <v>7.8503424948210387E-2</v>
      </c>
      <c r="L540" s="9">
        <f>(INDEX('Resin Fractions'!$A$24:$I$41,MATCH('Disposed Waste by Resin'!$A540,'Resin Fractions'!$A$24:$A$41,0),MATCH('Disposed Waste by Resin'!L$1,'Resin Fractions'!$A$24:$I$24,0)))*$E540</f>
        <v>0.15418383455971263</v>
      </c>
      <c r="M540" s="9">
        <f>(INDEX('Resin Fractions'!$A$24:$I$41,MATCH('Disposed Waste by Resin'!$A540,'Resin Fractions'!$A$24:$A$41,0),MATCH('Disposed Waste by Resin'!M$1,'Resin Fractions'!$A$24:$I$24,0)))*$E540</f>
        <v>1.3716045926167277</v>
      </c>
    </row>
    <row r="541" spans="1:13" x14ac:dyDescent="0.2">
      <c r="A541" s="37">
        <v>2011</v>
      </c>
      <c r="B541" s="68" t="s">
        <v>226</v>
      </c>
      <c r="C541" s="68" t="s">
        <v>191</v>
      </c>
      <c r="D541" s="68">
        <v>14331</v>
      </c>
      <c r="E541" s="81">
        <v>19438.012704174231</v>
      </c>
      <c r="F541" s="9">
        <f>(INDEX('Resin Fractions'!$A$24:$I$41,MATCH('Disposed Waste by Resin'!$A541,'Resin Fractions'!$A$24:$A$41,0),MATCH('Disposed Waste by Resin'!F$1,'Resin Fractions'!$A$24:$I$24,0)))*$E541</f>
        <v>170.08194839964503</v>
      </c>
      <c r="G541" s="9">
        <f>(INDEX('Resin Fractions'!$A$24:$I$41,MATCH('Disposed Waste by Resin'!$A541,'Resin Fractions'!$A$24:$A$41,0),MATCH('Disposed Waste by Resin'!G$1,'Resin Fractions'!$A$24:$I$24,0)))*$E541</f>
        <v>312.96036669615899</v>
      </c>
      <c r="H541" s="9">
        <f>(INDEX('Resin Fractions'!$A$24:$I$41,MATCH('Disposed Waste by Resin'!$A541,'Resin Fractions'!$A$24:$A$41,0),MATCH('Disposed Waste by Resin'!H$1,'Resin Fractions'!$A$24:$I$24,0)))*$E541</f>
        <v>427.89120027777369</v>
      </c>
      <c r="I541" s="9">
        <f>(INDEX('Resin Fractions'!$A$24:$I$41,MATCH('Disposed Waste by Resin'!$A541,'Resin Fractions'!$A$24:$A$41,0),MATCH('Disposed Waste by Resin'!I$1,'Resin Fractions'!$A$24:$I$24,0)))*$E541</f>
        <v>657.33306179851752</v>
      </c>
      <c r="J541" s="9">
        <f>(INDEX('Resin Fractions'!$A$24:$I$41,MATCH('Disposed Waste by Resin'!$A541,'Resin Fractions'!$A$24:$A$41,0),MATCH('Disposed Waste by Resin'!J$1,'Resin Fractions'!$A$24:$I$24,0)))*$E541</f>
        <v>37.816051409237716</v>
      </c>
      <c r="K541" s="9">
        <f>(INDEX('Resin Fractions'!$A$24:$I$41,MATCH('Disposed Waste by Resin'!$A541,'Resin Fractions'!$A$24:$A$41,0),MATCH('Disposed Waste by Resin'!K$1,'Resin Fractions'!$A$24:$I$24,0)))*$E541</f>
        <v>110.70424817339574</v>
      </c>
      <c r="L541" s="9">
        <f>(INDEX('Resin Fractions'!$A$24:$I$41,MATCH('Disposed Waste by Resin'!$A541,'Resin Fractions'!$A$24:$A$41,0),MATCH('Disposed Waste by Resin'!L$1,'Resin Fractions'!$A$24:$I$24,0)))*$E541</f>
        <v>217.42752620901197</v>
      </c>
      <c r="M541" s="9">
        <f>(INDEX('Resin Fractions'!$A$24:$I$41,MATCH('Disposed Waste by Resin'!$A541,'Resin Fractions'!$A$24:$A$41,0),MATCH('Disposed Waste by Resin'!M$1,'Resin Fractions'!$A$24:$I$24,0)))*$E541</f>
        <v>1934.2144029637407</v>
      </c>
    </row>
    <row r="542" spans="1:13" x14ac:dyDescent="0.2">
      <c r="A542" s="37">
        <v>2011</v>
      </c>
      <c r="B542" s="68" t="s">
        <v>227</v>
      </c>
      <c r="C542" s="68" t="s">
        <v>193</v>
      </c>
      <c r="D542" s="68">
        <v>416644</v>
      </c>
      <c r="E542" s="81">
        <v>296673.16696914699</v>
      </c>
      <c r="F542" s="9">
        <f>(INDEX('Resin Fractions'!$A$24:$I$41,MATCH('Disposed Waste by Resin'!$A542,'Resin Fractions'!$A$24:$A$41,0),MATCH('Disposed Waste by Resin'!F$1,'Resin Fractions'!$A$24:$I$24,0)))*$E542</f>
        <v>2595.8800955598681</v>
      </c>
      <c r="G542" s="9">
        <f>(INDEX('Resin Fractions'!$A$24:$I$41,MATCH('Disposed Waste by Resin'!$A542,'Resin Fractions'!$A$24:$A$41,0),MATCH('Disposed Waste by Resin'!G$1,'Resin Fractions'!$A$24:$I$24,0)))*$E542</f>
        <v>4776.5656158685679</v>
      </c>
      <c r="H542" s="9">
        <f>(INDEX('Resin Fractions'!$A$24:$I$41,MATCH('Disposed Waste by Resin'!$A542,'Resin Fractions'!$A$24:$A$41,0),MATCH('Disposed Waste by Resin'!H$1,'Resin Fractions'!$A$24:$I$24,0)))*$E542</f>
        <v>6530.7004083486381</v>
      </c>
      <c r="I542" s="9">
        <f>(INDEX('Resin Fractions'!$A$24:$I$41,MATCH('Disposed Waste by Resin'!$A542,'Resin Fractions'!$A$24:$A$41,0),MATCH('Disposed Waste by Resin'!I$1,'Resin Fractions'!$A$24:$I$24,0)))*$E542</f>
        <v>10032.562698933414</v>
      </c>
      <c r="J542" s="9">
        <f>(INDEX('Resin Fractions'!$A$24:$I$41,MATCH('Disposed Waste by Resin'!$A542,'Resin Fractions'!$A$24:$A$41,0),MATCH('Disposed Waste by Resin'!J$1,'Resin Fractions'!$A$24:$I$24,0)))*$E542</f>
        <v>577.16845361652599</v>
      </c>
      <c r="K542" s="9">
        <f>(INDEX('Resin Fractions'!$A$24:$I$41,MATCH('Disposed Waste by Resin'!$A542,'Resin Fractions'!$A$24:$A$41,0),MATCH('Disposed Waste by Resin'!K$1,'Resin Fractions'!$A$24:$I$24,0)))*$E542</f>
        <v>1689.6264243868318</v>
      </c>
      <c r="L542" s="9">
        <f>(INDEX('Resin Fractions'!$A$24:$I$41,MATCH('Disposed Waste by Resin'!$A542,'Resin Fractions'!$A$24:$A$41,0),MATCH('Disposed Waste by Resin'!L$1,'Resin Fractions'!$A$24:$I$24,0)))*$E542</f>
        <v>3318.4931900390534</v>
      </c>
      <c r="M542" s="9">
        <f>(INDEX('Resin Fractions'!$A$24:$I$41,MATCH('Disposed Waste by Resin'!$A542,'Resin Fractions'!$A$24:$A$41,0),MATCH('Disposed Waste by Resin'!M$1,'Resin Fractions'!$A$24:$I$24,0)))*$E542</f>
        <v>29520.996886752902</v>
      </c>
    </row>
    <row r="543" spans="1:13" x14ac:dyDescent="0.2">
      <c r="A543" s="37">
        <v>2011</v>
      </c>
      <c r="B543" s="68" t="s">
        <v>228</v>
      </c>
      <c r="C543" s="68" t="s">
        <v>190</v>
      </c>
      <c r="D543" s="68">
        <v>136893</v>
      </c>
      <c r="E543" s="81">
        <v>96366.823956442822</v>
      </c>
      <c r="F543" s="9">
        <f>(INDEX('Resin Fractions'!$A$24:$I$41,MATCH('Disposed Waste by Resin'!$A543,'Resin Fractions'!$A$24:$A$41,0),MATCH('Disposed Waste by Resin'!F$1,'Resin Fractions'!$A$24:$I$24,0)))*$E543</f>
        <v>843.20642387879741</v>
      </c>
      <c r="G543" s="9">
        <f>(INDEX('Resin Fractions'!$A$24:$I$41,MATCH('Disposed Waste by Resin'!$A543,'Resin Fractions'!$A$24:$A$41,0),MATCH('Disposed Waste by Resin'!G$1,'Resin Fractions'!$A$24:$I$24,0)))*$E543</f>
        <v>1551.5473223389768</v>
      </c>
      <c r="H543" s="9">
        <f>(INDEX('Resin Fractions'!$A$24:$I$41,MATCH('Disposed Waste by Resin'!$A543,'Resin Fractions'!$A$24:$A$41,0),MATCH('Disposed Waste by Resin'!H$1,'Resin Fractions'!$A$24:$I$24,0)))*$E543</f>
        <v>2121.3339345551667</v>
      </c>
      <c r="I543" s="9">
        <f>(INDEX('Resin Fractions'!$A$24:$I$41,MATCH('Disposed Waste by Resin'!$A543,'Resin Fractions'!$A$24:$A$41,0),MATCH('Disposed Waste by Resin'!I$1,'Resin Fractions'!$A$24:$I$24,0)))*$E543</f>
        <v>3258.8259104020544</v>
      </c>
      <c r="J543" s="9">
        <f>(INDEX('Resin Fractions'!$A$24:$I$41,MATCH('Disposed Waste by Resin'!$A543,'Resin Fractions'!$A$24:$A$41,0),MATCH('Disposed Waste by Resin'!J$1,'Resin Fractions'!$A$24:$I$24,0)))*$E543</f>
        <v>187.47866998251439</v>
      </c>
      <c r="K543" s="9">
        <f>(INDEX('Resin Fractions'!$A$24:$I$41,MATCH('Disposed Waste by Resin'!$A543,'Resin Fractions'!$A$24:$A$41,0),MATCH('Disposed Waste by Resin'!K$1,'Resin Fractions'!$A$24:$I$24,0)))*$E543</f>
        <v>548.83268970520987</v>
      </c>
      <c r="L543" s="9">
        <f>(INDEX('Resin Fractions'!$A$24:$I$41,MATCH('Disposed Waste by Resin'!$A543,'Resin Fractions'!$A$24:$A$41,0),MATCH('Disposed Waste by Resin'!L$1,'Resin Fractions'!$A$24:$I$24,0)))*$E543</f>
        <v>1077.9291309429584</v>
      </c>
      <c r="M543" s="9">
        <f>(INDEX('Resin Fractions'!$A$24:$I$41,MATCH('Disposed Waste by Resin'!$A543,'Resin Fractions'!$A$24:$A$41,0),MATCH('Disposed Waste by Resin'!M$1,'Resin Fractions'!$A$24:$I$24,0)))*$E543</f>
        <v>9589.1540818056783</v>
      </c>
    </row>
    <row r="544" spans="1:13" x14ac:dyDescent="0.2">
      <c r="A544" s="37">
        <v>2011</v>
      </c>
      <c r="B544" s="68" t="s">
        <v>229</v>
      </c>
      <c r="C544" s="68" t="s">
        <v>191</v>
      </c>
      <c r="D544" s="68">
        <v>98689</v>
      </c>
      <c r="E544" s="81">
        <v>45899.373865698733</v>
      </c>
      <c r="F544" s="9">
        <f>(INDEX('Resin Fractions'!$A$24:$I$41,MATCH('Disposed Waste by Resin'!$A544,'Resin Fractions'!$A$24:$A$41,0),MATCH('Disposed Waste by Resin'!F$1,'Resin Fractions'!$A$24:$I$24,0)))*$E544</f>
        <v>401.61795633178804</v>
      </c>
      <c r="G544" s="9">
        <f>(INDEX('Resin Fractions'!$A$24:$I$41,MATCH('Disposed Waste by Resin'!$A544,'Resin Fractions'!$A$24:$A$41,0),MATCH('Disposed Waste by Resin'!G$1,'Resin Fractions'!$A$24:$I$24,0)))*$E544</f>
        <v>738.99966497338562</v>
      </c>
      <c r="H544" s="9">
        <f>(INDEX('Resin Fractions'!$A$24:$I$41,MATCH('Disposed Waste by Resin'!$A544,'Resin Fractions'!$A$24:$A$41,0),MATCH('Disposed Waste by Resin'!H$1,'Resin Fractions'!$A$24:$I$24,0)))*$E544</f>
        <v>1010.3881746704751</v>
      </c>
      <c r="I544" s="9">
        <f>(INDEX('Resin Fractions'!$A$24:$I$41,MATCH('Disposed Waste by Resin'!$A544,'Resin Fractions'!$A$24:$A$41,0),MATCH('Disposed Waste by Resin'!I$1,'Resin Fractions'!$A$24:$I$24,0)))*$E544</f>
        <v>1552.1738984816834</v>
      </c>
      <c r="J544" s="9">
        <f>(INDEX('Resin Fractions'!$A$24:$I$41,MATCH('Disposed Waste by Resin'!$A544,'Resin Fractions'!$A$24:$A$41,0),MATCH('Disposed Waste by Resin'!J$1,'Resin Fractions'!$A$24:$I$24,0)))*$E544</f>
        <v>89.295809616604686</v>
      </c>
      <c r="K544" s="9">
        <f>(INDEX('Resin Fractions'!$A$24:$I$41,MATCH('Disposed Waste by Resin'!$A544,'Resin Fractions'!$A$24:$A$41,0),MATCH('Disposed Waste by Resin'!K$1,'Resin Fractions'!$A$24:$I$24,0)))*$E544</f>
        <v>261.40818780001149</v>
      </c>
      <c r="L544" s="9">
        <f>(INDEX('Resin Fractions'!$A$24:$I$41,MATCH('Disposed Waste by Resin'!$A544,'Resin Fractions'!$A$24:$A$41,0),MATCH('Disposed Waste by Resin'!L$1,'Resin Fractions'!$A$24:$I$24,0)))*$E544</f>
        <v>513.41603002545287</v>
      </c>
      <c r="M544" s="9">
        <f>(INDEX('Resin Fractions'!$A$24:$I$41,MATCH('Disposed Waste by Resin'!$A544,'Resin Fractions'!$A$24:$A$41,0),MATCH('Disposed Waste by Resin'!M$1,'Resin Fractions'!$A$24:$I$24,0)))*$E544</f>
        <v>4567.2997218994014</v>
      </c>
    </row>
    <row r="545" spans="1:13" x14ac:dyDescent="0.2">
      <c r="A545" s="37">
        <v>2011</v>
      </c>
      <c r="B545" s="68" t="s">
        <v>230</v>
      </c>
      <c r="C545" s="68" t="s">
        <v>194</v>
      </c>
      <c r="D545" s="68">
        <v>3037205</v>
      </c>
      <c r="E545" s="81">
        <v>2467547.5589836659</v>
      </c>
      <c r="F545" s="9">
        <f>(INDEX('Resin Fractions'!$A$24:$I$41,MATCH('Disposed Waste by Resin'!$A545,'Resin Fractions'!$A$24:$A$41,0),MATCH('Disposed Waste by Resin'!F$1,'Resin Fractions'!$A$24:$I$24,0)))*$E545</f>
        <v>21590.957007174107</v>
      </c>
      <c r="G545" s="9">
        <f>(INDEX('Resin Fractions'!$A$24:$I$41,MATCH('Disposed Waste by Resin'!$A545,'Resin Fractions'!$A$24:$A$41,0),MATCH('Disposed Waste by Resin'!G$1,'Resin Fractions'!$A$24:$I$24,0)))*$E545</f>
        <v>39728.577229188857</v>
      </c>
      <c r="H545" s="9">
        <f>(INDEX('Resin Fractions'!$A$24:$I$41,MATCH('Disposed Waste by Resin'!$A545,'Resin Fractions'!$A$24:$A$41,0),MATCH('Disposed Waste by Resin'!H$1,'Resin Fractions'!$A$24:$I$24,0)))*$E545</f>
        <v>54318.407073027265</v>
      </c>
      <c r="I545" s="9">
        <f>(INDEX('Resin Fractions'!$A$24:$I$41,MATCH('Disposed Waste by Resin'!$A545,'Resin Fractions'!$A$24:$A$41,0),MATCH('Disposed Waste by Resin'!I$1,'Resin Fractions'!$A$24:$I$24,0)))*$E545</f>
        <v>83444.774770204429</v>
      </c>
      <c r="J545" s="9">
        <f>(INDEX('Resin Fractions'!$A$24:$I$41,MATCH('Disposed Waste by Resin'!$A545,'Resin Fractions'!$A$24:$A$41,0),MATCH('Disposed Waste by Resin'!J$1,'Resin Fractions'!$A$24:$I$24,0)))*$E545</f>
        <v>4800.5373165141928</v>
      </c>
      <c r="K545" s="9">
        <f>(INDEX('Resin Fractions'!$A$24:$I$41,MATCH('Disposed Waste by Resin'!$A545,'Resin Fractions'!$A$24:$A$41,0),MATCH('Disposed Waste by Resin'!K$1,'Resin Fractions'!$A$24:$I$24,0)))*$E545</f>
        <v>14053.288343140292</v>
      </c>
      <c r="L545" s="9">
        <f>(INDEX('Resin Fractions'!$A$24:$I$41,MATCH('Disposed Waste by Resin'!$A545,'Resin Fractions'!$A$24:$A$41,0),MATCH('Disposed Waste by Resin'!L$1,'Resin Fractions'!$A$24:$I$24,0)))*$E545</f>
        <v>27601.214677552438</v>
      </c>
      <c r="M545" s="9">
        <f>(INDEX('Resin Fractions'!$A$24:$I$41,MATCH('Disposed Waste by Resin'!$A545,'Resin Fractions'!$A$24:$A$41,0),MATCH('Disposed Waste by Resin'!M$1,'Resin Fractions'!$A$24:$I$24,0)))*$E545</f>
        <v>245537.7564168016</v>
      </c>
    </row>
    <row r="546" spans="1:13" x14ac:dyDescent="0.2">
      <c r="A546" s="37">
        <v>2011</v>
      </c>
      <c r="B546" s="68" t="s">
        <v>231</v>
      </c>
      <c r="C546" s="68" t="s">
        <v>192</v>
      </c>
      <c r="D546" s="68">
        <v>354247</v>
      </c>
      <c r="E546" s="81">
        <v>191476.71506352091</v>
      </c>
      <c r="F546" s="9">
        <f>(INDEX('Resin Fractions'!$A$24:$I$41,MATCH('Disposed Waste by Resin'!$A546,'Resin Fractions'!$A$24:$A$41,0),MATCH('Disposed Waste by Resin'!F$1,'Resin Fractions'!$A$24:$I$24,0)))*$E546</f>
        <v>1675.4147281822554</v>
      </c>
      <c r="G546" s="9">
        <f>(INDEX('Resin Fractions'!$A$24:$I$41,MATCH('Disposed Waste by Resin'!$A546,'Resin Fractions'!$A$24:$A$41,0),MATCH('Disposed Waste by Resin'!G$1,'Resin Fractions'!$A$24:$I$24,0)))*$E546</f>
        <v>3082.8574850754621</v>
      </c>
      <c r="H546" s="9">
        <f>(INDEX('Resin Fractions'!$A$24:$I$41,MATCH('Disposed Waste by Resin'!$A546,'Resin Fractions'!$A$24:$A$41,0),MATCH('Disposed Waste by Resin'!H$1,'Resin Fractions'!$A$24:$I$24,0)))*$E546</f>
        <v>4214.9988623158397</v>
      </c>
      <c r="I546" s="9">
        <f>(INDEX('Resin Fractions'!$A$24:$I$41,MATCH('Disposed Waste by Resin'!$A546,'Resin Fractions'!$A$24:$A$41,0),MATCH('Disposed Waste by Resin'!I$1,'Resin Fractions'!$A$24:$I$24,0)))*$E546</f>
        <v>6475.1462657907296</v>
      </c>
      <c r="J546" s="9">
        <f>(INDEX('Resin Fractions'!$A$24:$I$41,MATCH('Disposed Waste by Resin'!$A546,'Resin Fractions'!$A$24:$A$41,0),MATCH('Disposed Waste by Resin'!J$1,'Resin Fractions'!$A$24:$I$24,0)))*$E546</f>
        <v>372.51201605394141</v>
      </c>
      <c r="K546" s="9">
        <f>(INDEX('Resin Fractions'!$A$24:$I$41,MATCH('Disposed Waste by Resin'!$A546,'Resin Fractions'!$A$24:$A$41,0),MATCH('Disposed Waste by Resin'!K$1,'Resin Fractions'!$A$24:$I$24,0)))*$E546</f>
        <v>1090.5068386577695</v>
      </c>
      <c r="L546" s="9">
        <f>(INDEX('Resin Fractions'!$A$24:$I$41,MATCH('Disposed Waste by Resin'!$A546,'Resin Fractions'!$A$24:$A$41,0),MATCH('Disposed Waste by Resin'!L$1,'Resin Fractions'!$A$24:$I$24,0)))*$E546</f>
        <v>2141.7986044400955</v>
      </c>
      <c r="M546" s="9">
        <f>(INDEX('Resin Fractions'!$A$24:$I$41,MATCH('Disposed Waste by Resin'!$A546,'Resin Fractions'!$A$24:$A$41,0),MATCH('Disposed Waste by Resin'!M$1,'Resin Fractions'!$A$24:$I$24,0)))*$E546</f>
        <v>19053.234800516093</v>
      </c>
    </row>
    <row r="547" spans="1:13" x14ac:dyDescent="0.2">
      <c r="A547" s="37">
        <v>2011</v>
      </c>
      <c r="B547" s="68" t="s">
        <v>232</v>
      </c>
      <c r="C547" s="68" t="s">
        <v>191</v>
      </c>
      <c r="D547" s="68">
        <v>19859</v>
      </c>
      <c r="E547" s="81">
        <v>143.35753176043559</v>
      </c>
      <c r="F547" s="9">
        <f>(INDEX('Resin Fractions'!$A$24:$I$41,MATCH('Disposed Waste by Resin'!$A547,'Resin Fractions'!$A$24:$A$41,0),MATCH('Disposed Waste by Resin'!F$1,'Resin Fractions'!$A$24:$I$24,0)))*$E547</f>
        <v>1.2543735149603454</v>
      </c>
      <c r="G547" s="9">
        <f>(INDEX('Resin Fractions'!$A$24:$I$41,MATCH('Disposed Waste by Resin'!$A547,'Resin Fractions'!$A$24:$A$41,0),MATCH('Disposed Waste by Resin'!G$1,'Resin Fractions'!$A$24:$I$24,0)))*$E547</f>
        <v>2.3081179332065958</v>
      </c>
      <c r="H547" s="9">
        <f>(INDEX('Resin Fractions'!$A$24:$I$41,MATCH('Disposed Waste by Resin'!$A547,'Resin Fractions'!$A$24:$A$41,0),MATCH('Disposed Waste by Resin'!H$1,'Resin Fractions'!$A$24:$I$24,0)))*$E547</f>
        <v>3.1557457682214105</v>
      </c>
      <c r="I547" s="9">
        <f>(INDEX('Resin Fractions'!$A$24:$I$41,MATCH('Disposed Waste by Resin'!$A547,'Resin Fractions'!$A$24:$A$41,0),MATCH('Disposed Waste by Resin'!I$1,'Resin Fractions'!$A$24:$I$24,0)))*$E547</f>
        <v>4.8479053243816983</v>
      </c>
      <c r="J547" s="9">
        <f>(INDEX('Resin Fractions'!$A$24:$I$41,MATCH('Disposed Waste by Resin'!$A547,'Resin Fractions'!$A$24:$A$41,0),MATCH('Disposed Waste by Resin'!J$1,'Resin Fractions'!$A$24:$I$24,0)))*$E547</f>
        <v>0.27889763595997025</v>
      </c>
      <c r="K547" s="9">
        <f>(INDEX('Resin Fractions'!$A$24:$I$41,MATCH('Disposed Waste by Resin'!$A547,'Resin Fractions'!$A$24:$A$41,0),MATCH('Disposed Waste by Resin'!K$1,'Resin Fractions'!$A$24:$I$24,0)))*$E547</f>
        <v>0.81645629185768798</v>
      </c>
      <c r="L547" s="9">
        <f>(INDEX('Resin Fractions'!$A$24:$I$41,MATCH('Disposed Waste by Resin'!$A547,'Resin Fractions'!$A$24:$A$41,0),MATCH('Disposed Waste by Resin'!L$1,'Resin Fractions'!$A$24:$I$24,0)))*$E547</f>
        <v>1.6035524808257675</v>
      </c>
      <c r="M547" s="9">
        <f>(INDEX('Resin Fractions'!$A$24:$I$41,MATCH('Disposed Waste by Resin'!$A547,'Resin Fractions'!$A$24:$A$41,0),MATCH('Disposed Waste by Resin'!M$1,'Resin Fractions'!$A$24:$I$24,0)))*$E547</f>
        <v>14.265048949413476</v>
      </c>
    </row>
    <row r="548" spans="1:13" x14ac:dyDescent="0.2">
      <c r="A548" s="37">
        <v>2011</v>
      </c>
      <c r="B548" s="68" t="s">
        <v>233</v>
      </c>
      <c r="C548" s="68" t="s">
        <v>194</v>
      </c>
      <c r="D548" s="68">
        <v>2215620</v>
      </c>
      <c r="E548" s="81">
        <v>1585674.836660617</v>
      </c>
      <c r="F548" s="9">
        <f>(INDEX('Resin Fractions'!$A$24:$I$41,MATCH('Disposed Waste by Resin'!$A548,'Resin Fractions'!$A$24:$A$41,0),MATCH('Disposed Waste by Resin'!F$1,'Resin Fractions'!$A$24:$I$24,0)))*$E548</f>
        <v>13874.600755333946</v>
      </c>
      <c r="G548" s="9">
        <f>(INDEX('Resin Fractions'!$A$24:$I$41,MATCH('Disposed Waste by Resin'!$A548,'Resin Fractions'!$A$24:$A$41,0),MATCH('Disposed Waste by Resin'!G$1,'Resin Fractions'!$A$24:$I$24,0)))*$E548</f>
        <v>25530.04702150495</v>
      </c>
      <c r="H548" s="9">
        <f>(INDEX('Resin Fractions'!$A$24:$I$41,MATCH('Disposed Waste by Resin'!$A548,'Resin Fractions'!$A$24:$A$41,0),MATCH('Disposed Waste by Resin'!H$1,'Resin Fractions'!$A$24:$I$24,0)))*$E548</f>
        <v>34905.641818171564</v>
      </c>
      <c r="I548" s="9">
        <f>(INDEX('Resin Fractions'!$A$24:$I$41,MATCH('Disposed Waste by Resin'!$A548,'Resin Fractions'!$A$24:$A$41,0),MATCH('Disposed Waste by Resin'!I$1,'Resin Fractions'!$A$24:$I$24,0)))*$E548</f>
        <v>53622.585356946212</v>
      </c>
      <c r="J548" s="9">
        <f>(INDEX('Resin Fractions'!$A$24:$I$41,MATCH('Disposed Waste by Resin'!$A548,'Resin Fractions'!$A$24:$A$41,0),MATCH('Disposed Waste by Resin'!J$1,'Resin Fractions'!$A$24:$I$24,0)))*$E548</f>
        <v>3084.8812609642705</v>
      </c>
      <c r="K548" s="9">
        <f>(INDEX('Resin Fractions'!$A$24:$I$41,MATCH('Disposed Waste by Resin'!$A548,'Resin Fractions'!$A$24:$A$41,0),MATCH('Disposed Waste by Resin'!K$1,'Resin Fractions'!$A$24:$I$24,0)))*$E548</f>
        <v>9030.8069714497633</v>
      </c>
      <c r="L548" s="9">
        <f>(INDEX('Resin Fractions'!$A$24:$I$41,MATCH('Disposed Waste by Resin'!$A548,'Resin Fractions'!$A$24:$A$41,0),MATCH('Disposed Waste by Resin'!L$1,'Resin Fractions'!$A$24:$I$24,0)))*$E548</f>
        <v>17736.862422821614</v>
      </c>
      <c r="M548" s="9">
        <f>(INDEX('Resin Fractions'!$A$24:$I$41,MATCH('Disposed Waste by Resin'!$A548,'Resin Fractions'!$A$24:$A$41,0),MATCH('Disposed Waste by Resin'!M$1,'Resin Fractions'!$A$24:$I$24,0)))*$E548</f>
        <v>157785.42560719233</v>
      </c>
    </row>
    <row r="549" spans="1:13" x14ac:dyDescent="0.2">
      <c r="A549" s="37">
        <v>2011</v>
      </c>
      <c r="B549" s="68" t="s">
        <v>234</v>
      </c>
      <c r="C549" s="68" t="s">
        <v>192</v>
      </c>
      <c r="D549" s="68">
        <v>1429528</v>
      </c>
      <c r="E549" s="81">
        <v>900123.52087114332</v>
      </c>
      <c r="F549" s="9">
        <f>(INDEX('Resin Fractions'!$A$24:$I$41,MATCH('Disposed Waste by Resin'!$A549,'Resin Fractions'!$A$24:$A$41,0),MATCH('Disposed Waste by Resin'!F$1,'Resin Fractions'!$A$24:$I$24,0)))*$E549</f>
        <v>7876.0501168535693</v>
      </c>
      <c r="G549" s="9">
        <f>(INDEX('Resin Fractions'!$A$24:$I$41,MATCH('Disposed Waste by Resin'!$A549,'Resin Fractions'!$A$24:$A$41,0),MATCH('Disposed Waste by Resin'!G$1,'Resin Fractions'!$A$24:$I$24,0)))*$E549</f>
        <v>14492.375915732177</v>
      </c>
      <c r="H549" s="9">
        <f>(INDEX('Resin Fractions'!$A$24:$I$41,MATCH('Disposed Waste by Resin'!$A549,'Resin Fractions'!$A$24:$A$41,0),MATCH('Disposed Waste by Resin'!H$1,'Resin Fractions'!$A$24:$I$24,0)))*$E549</f>
        <v>19814.522173920526</v>
      </c>
      <c r="I549" s="9">
        <f>(INDEX('Resin Fractions'!$A$24:$I$41,MATCH('Disposed Waste by Resin'!$A549,'Resin Fractions'!$A$24:$A$41,0),MATCH('Disposed Waste by Resin'!I$1,'Resin Fractions'!$A$24:$I$24,0)))*$E549</f>
        <v>30439.374589153831</v>
      </c>
      <c r="J549" s="9">
        <f>(INDEX('Resin Fractions'!$A$24:$I$41,MATCH('Disposed Waste by Resin'!$A549,'Resin Fractions'!$A$24:$A$41,0),MATCH('Disposed Waste by Resin'!J$1,'Resin Fractions'!$A$24:$I$24,0)))*$E549</f>
        <v>1751.1624186055531</v>
      </c>
      <c r="K549" s="9">
        <f>(INDEX('Resin Fractions'!$A$24:$I$41,MATCH('Disposed Waste by Resin'!$A549,'Resin Fractions'!$A$24:$A$41,0),MATCH('Disposed Waste by Resin'!K$1,'Resin Fractions'!$A$24:$I$24,0)))*$E549</f>
        <v>5126.4241441632012</v>
      </c>
      <c r="L549" s="9">
        <f>(INDEX('Resin Fractions'!$A$24:$I$41,MATCH('Disposed Waste by Resin'!$A549,'Resin Fractions'!$A$24:$A$41,0),MATCH('Disposed Waste by Resin'!L$1,'Resin Fractions'!$A$24:$I$24,0)))*$E549</f>
        <v>10068.499974975857</v>
      </c>
      <c r="M549" s="9">
        <f>(INDEX('Resin Fractions'!$A$24:$I$41,MATCH('Disposed Waste by Resin'!$A549,'Resin Fractions'!$A$24:$A$41,0),MATCH('Disposed Waste by Resin'!M$1,'Resin Fractions'!$A$24:$I$24,0)))*$E549</f>
        <v>89568.409333404721</v>
      </c>
    </row>
    <row r="550" spans="1:13" x14ac:dyDescent="0.2">
      <c r="A550" s="37">
        <v>2011</v>
      </c>
      <c r="B550" s="68" t="s">
        <v>235</v>
      </c>
      <c r="C550" s="68" t="s">
        <v>193</v>
      </c>
      <c r="D550" s="68">
        <v>55723</v>
      </c>
      <c r="E550" s="81">
        <v>47603.457350272227</v>
      </c>
      <c r="F550" s="9">
        <f>(INDEX('Resin Fractions'!$A$24:$I$41,MATCH('Disposed Waste by Resin'!$A550,'Resin Fractions'!$A$24:$A$41,0),MATCH('Disposed Waste by Resin'!F$1,'Resin Fractions'!$A$24:$I$24,0)))*$E550</f>
        <v>416.52862871907769</v>
      </c>
      <c r="G550" s="9">
        <f>(INDEX('Resin Fractions'!$A$24:$I$41,MATCH('Disposed Waste by Resin'!$A550,'Resin Fractions'!$A$24:$A$41,0),MATCH('Disposed Waste by Resin'!G$1,'Resin Fractions'!$A$24:$I$24,0)))*$E550</f>
        <v>766.43614216523679</v>
      </c>
      <c r="H550" s="9">
        <f>(INDEX('Resin Fractions'!$A$24:$I$41,MATCH('Disposed Waste by Resin'!$A550,'Resin Fractions'!$A$24:$A$41,0),MATCH('Disposed Waste by Resin'!H$1,'Resin Fractions'!$A$24:$I$24,0)))*$E550</f>
        <v>1047.9003596188418</v>
      </c>
      <c r="I550" s="9">
        <f>(INDEX('Resin Fractions'!$A$24:$I$41,MATCH('Disposed Waste by Resin'!$A550,'Resin Fractions'!$A$24:$A$41,0),MATCH('Disposed Waste by Resin'!I$1,'Resin Fractions'!$A$24:$I$24,0)))*$E550</f>
        <v>1609.8006955993967</v>
      </c>
      <c r="J550" s="9">
        <f>(INDEX('Resin Fractions'!$A$24:$I$41,MATCH('Disposed Waste by Resin'!$A550,'Resin Fractions'!$A$24:$A$41,0),MATCH('Disposed Waste by Resin'!J$1,'Resin Fractions'!$A$24:$I$24,0)))*$E550</f>
        <v>92.611051233070228</v>
      </c>
      <c r="K550" s="9">
        <f>(INDEX('Resin Fractions'!$A$24:$I$41,MATCH('Disposed Waste by Resin'!$A550,'Resin Fractions'!$A$24:$A$41,0),MATCH('Disposed Waste by Resin'!K$1,'Resin Fractions'!$A$24:$I$24,0)))*$E550</f>
        <v>271.11336105282544</v>
      </c>
      <c r="L550" s="9">
        <f>(INDEX('Resin Fractions'!$A$24:$I$41,MATCH('Disposed Waste by Resin'!$A550,'Resin Fractions'!$A$24:$A$41,0),MATCH('Disposed Waste by Resin'!L$1,'Resin Fractions'!$A$24:$I$24,0)))*$E550</f>
        <v>532.47737452312776</v>
      </c>
      <c r="M550" s="9">
        <f>(INDEX('Resin Fractions'!$A$24:$I$41,MATCH('Disposed Waste by Resin'!$A550,'Resin Fractions'!$A$24:$A$41,0),MATCH('Disposed Waste by Resin'!M$1,'Resin Fractions'!$A$24:$I$24,0)))*$E550</f>
        <v>4736.8676129115765</v>
      </c>
    </row>
    <row r="551" spans="1:13" x14ac:dyDescent="0.2">
      <c r="A551" s="37">
        <v>2011</v>
      </c>
      <c r="B551" s="68" t="s">
        <v>236</v>
      </c>
      <c r="C551" s="68" t="s">
        <v>194</v>
      </c>
      <c r="D551" s="68">
        <v>2055250</v>
      </c>
      <c r="E551" s="81">
        <v>1411170.7350272229</v>
      </c>
      <c r="F551" s="9">
        <f>(INDEX('Resin Fractions'!$A$24:$I$41,MATCH('Disposed Waste by Resin'!$A551,'Resin Fractions'!$A$24:$A$41,0),MATCH('Disposed Waste by Resin'!F$1,'Resin Fractions'!$A$24:$I$24,0)))*$E551</f>
        <v>12347.695815964105</v>
      </c>
      <c r="G551" s="9">
        <f>(INDEX('Resin Fractions'!$A$24:$I$41,MATCH('Disposed Waste by Resin'!$A551,'Resin Fractions'!$A$24:$A$41,0),MATCH('Disposed Waste by Resin'!G$1,'Resin Fractions'!$A$24:$I$24,0)))*$E551</f>
        <v>22720.455914208113</v>
      </c>
      <c r="H551" s="9">
        <f>(INDEX('Resin Fractions'!$A$24:$I$41,MATCH('Disposed Waste by Resin'!$A551,'Resin Fractions'!$A$24:$A$41,0),MATCH('Disposed Waste by Resin'!H$1,'Resin Fractions'!$A$24:$I$24,0)))*$E551</f>
        <v>31064.263039502857</v>
      </c>
      <c r="I551" s="9">
        <f>(INDEX('Resin Fractions'!$A$24:$I$41,MATCH('Disposed Waste by Resin'!$A551,'Resin Fractions'!$A$24:$A$41,0),MATCH('Disposed Waste by Resin'!I$1,'Resin Fractions'!$A$24:$I$24,0)))*$E551</f>
        <v>47721.400026490817</v>
      </c>
      <c r="J551" s="9">
        <f>(INDEX('Resin Fractions'!$A$24:$I$41,MATCH('Disposed Waste by Resin'!$A551,'Resin Fractions'!$A$24:$A$41,0),MATCH('Disposed Waste by Resin'!J$1,'Resin Fractions'!$A$24:$I$24,0)))*$E551</f>
        <v>2745.3889384248291</v>
      </c>
      <c r="K551" s="9">
        <f>(INDEX('Resin Fractions'!$A$24:$I$41,MATCH('Disposed Waste by Resin'!$A551,'Resin Fractions'!$A$24:$A$41,0),MATCH('Disposed Waste by Resin'!K$1,'Resin Fractions'!$A$24:$I$24,0)))*$E551</f>
        <v>8036.9633276316781</v>
      </c>
      <c r="L551" s="9">
        <f>(INDEX('Resin Fractions'!$A$24:$I$41,MATCH('Disposed Waste by Resin'!$A551,'Resin Fractions'!$A$24:$A$41,0),MATCH('Disposed Waste by Resin'!L$1,'Resin Fractions'!$A$24:$I$24,0)))*$E551</f>
        <v>15784.914159955884</v>
      </c>
      <c r="M551" s="9">
        <f>(INDEX('Resin Fractions'!$A$24:$I$41,MATCH('Disposed Waste by Resin'!$A551,'Resin Fractions'!$A$24:$A$41,0),MATCH('Disposed Waste by Resin'!M$1,'Resin Fractions'!$A$24:$I$24,0)))*$E551</f>
        <v>140421.0812221783</v>
      </c>
    </row>
    <row r="552" spans="1:13" x14ac:dyDescent="0.2">
      <c r="A552" s="37">
        <v>2011</v>
      </c>
      <c r="B552" s="68" t="s">
        <v>237</v>
      </c>
      <c r="C552" s="68" t="s">
        <v>194</v>
      </c>
      <c r="D552" s="68">
        <v>3127603</v>
      </c>
      <c r="E552" s="81">
        <v>2763278.9382940112</v>
      </c>
      <c r="F552" s="9">
        <f>(INDEX('Resin Fractions'!$A$24:$I$41,MATCH('Disposed Waste by Resin'!$A552,'Resin Fractions'!$A$24:$A$41,0),MATCH('Disposed Waste by Resin'!F$1,'Resin Fractions'!$A$24:$I$24,0)))*$E552</f>
        <v>24178.596492830817</v>
      </c>
      <c r="G552" s="9">
        <f>(INDEX('Resin Fractions'!$A$24:$I$41,MATCH('Disposed Waste by Resin'!$A552,'Resin Fractions'!$A$24:$A$41,0),MATCH('Disposed Waste by Resin'!G$1,'Resin Fractions'!$A$24:$I$24,0)))*$E552</f>
        <v>44489.979658597258</v>
      </c>
      <c r="H552" s="9">
        <f>(INDEX('Resin Fractions'!$A$24:$I$41,MATCH('Disposed Waste by Resin'!$A552,'Resin Fractions'!$A$24:$A$41,0),MATCH('Disposed Waste by Resin'!H$1,'Resin Fractions'!$A$24:$I$24,0)))*$E552</f>
        <v>60828.375801761096</v>
      </c>
      <c r="I552" s="9">
        <f>(INDEX('Resin Fractions'!$A$24:$I$41,MATCH('Disposed Waste by Resin'!$A552,'Resin Fractions'!$A$24:$A$41,0),MATCH('Disposed Waste by Resin'!I$1,'Resin Fractions'!$A$24:$I$24,0)))*$E552</f>
        <v>93445.489143141473</v>
      </c>
      <c r="J552" s="9">
        <f>(INDEX('Resin Fractions'!$A$24:$I$41,MATCH('Disposed Waste by Resin'!$A552,'Resin Fractions'!$A$24:$A$41,0),MATCH('Disposed Waste by Resin'!J$1,'Resin Fractions'!$A$24:$I$24,0)))*$E552</f>
        <v>5375.8735514227747</v>
      </c>
      <c r="K552" s="9">
        <f>(INDEX('Resin Fractions'!$A$24:$I$41,MATCH('Disposed Waste by Resin'!$A552,'Resin Fractions'!$A$24:$A$41,0),MATCH('Disposed Waste by Resin'!K$1,'Resin Fractions'!$A$24:$I$24,0)))*$E552</f>
        <v>15737.551055902208</v>
      </c>
      <c r="L552" s="9">
        <f>(INDEX('Resin Fractions'!$A$24:$I$41,MATCH('Disposed Waste by Resin'!$A552,'Resin Fractions'!$A$24:$A$41,0),MATCH('Disposed Waste by Resin'!L$1,'Resin Fractions'!$A$24:$I$24,0)))*$E552</f>
        <v>30909.173325610074</v>
      </c>
      <c r="M552" s="9">
        <f>(INDEX('Resin Fractions'!$A$24:$I$41,MATCH('Disposed Waste by Resin'!$A552,'Resin Fractions'!$A$24:$A$41,0),MATCH('Disposed Waste by Resin'!M$1,'Resin Fractions'!$A$24:$I$24,0)))*$E552</f>
        <v>274965.0390292657</v>
      </c>
    </row>
    <row r="553" spans="1:13" x14ac:dyDescent="0.2">
      <c r="A553" s="37">
        <v>2011</v>
      </c>
      <c r="B553" s="68" t="s">
        <v>238</v>
      </c>
      <c r="C553" s="68" t="s">
        <v>190</v>
      </c>
      <c r="D553" s="68">
        <v>816975</v>
      </c>
      <c r="E553" s="81">
        <v>405294.67332123412</v>
      </c>
      <c r="F553" s="9">
        <f>(INDEX('Resin Fractions'!$A$24:$I$41,MATCH('Disposed Waste by Resin'!$A553,'Resin Fractions'!$A$24:$A$41,0),MATCH('Disposed Waste by Resin'!F$1,'Resin Fractions'!$A$24:$I$24,0)))*$E553</f>
        <v>3546.3145725627596</v>
      </c>
      <c r="G553" s="9">
        <f>(INDEX('Resin Fractions'!$A$24:$I$41,MATCH('Disposed Waste by Resin'!$A553,'Resin Fractions'!$A$24:$A$41,0),MATCH('Disposed Waste by Resin'!G$1,'Resin Fractions'!$A$24:$I$24,0)))*$E553</f>
        <v>6525.4185966950618</v>
      </c>
      <c r="H553" s="9">
        <f>(INDEX('Resin Fractions'!$A$24:$I$41,MATCH('Disposed Waste by Resin'!$A553,'Resin Fractions'!$A$24:$A$41,0),MATCH('Disposed Waste by Resin'!H$1,'Resin Fractions'!$A$24:$I$24,0)))*$E553</f>
        <v>8921.7980702507411</v>
      </c>
      <c r="I553" s="9">
        <f>(INDEX('Resin Fractions'!$A$24:$I$41,MATCH('Disposed Waste by Resin'!$A553,'Resin Fractions'!$A$24:$A$41,0),MATCH('Disposed Waste by Resin'!I$1,'Resin Fractions'!$A$24:$I$24,0)))*$E553</f>
        <v>13705.80380820852</v>
      </c>
      <c r="J553" s="9">
        <f>(INDEX('Resin Fractions'!$A$24:$I$41,MATCH('Disposed Waste by Resin'!$A553,'Resin Fractions'!$A$24:$A$41,0),MATCH('Disposed Waste by Resin'!J$1,'Resin Fractions'!$A$24:$I$24,0)))*$E553</f>
        <v>788.48822847588031</v>
      </c>
      <c r="K553" s="9">
        <f>(INDEX('Resin Fractions'!$A$24:$I$41,MATCH('Disposed Waste by Resin'!$A553,'Resin Fractions'!$A$24:$A$41,0),MATCH('Disposed Waste by Resin'!K$1,'Resin Fractions'!$A$24:$I$24,0)))*$E553</f>
        <v>2308.2525349453072</v>
      </c>
      <c r="L553" s="9">
        <f>(INDEX('Resin Fractions'!$A$24:$I$41,MATCH('Disposed Waste by Resin'!$A553,'Resin Fractions'!$A$24:$A$41,0),MATCH('Disposed Waste by Resin'!L$1,'Resin Fractions'!$A$24:$I$24,0)))*$E553</f>
        <v>4533.4993626689884</v>
      </c>
      <c r="M553" s="9">
        <f>(INDEX('Resin Fractions'!$A$24:$I$41,MATCH('Disposed Waste by Resin'!$A553,'Resin Fractions'!$A$24:$A$41,0),MATCH('Disposed Waste by Resin'!M$1,'Resin Fractions'!$A$24:$I$24,0)))*$E553</f>
        <v>40329.575173807258</v>
      </c>
    </row>
    <row r="554" spans="1:13" x14ac:dyDescent="0.2">
      <c r="A554" s="37">
        <v>2011</v>
      </c>
      <c r="B554" s="68" t="s">
        <v>239</v>
      </c>
      <c r="C554" s="68" t="s">
        <v>192</v>
      </c>
      <c r="D554" s="68">
        <v>692211</v>
      </c>
      <c r="E554" s="81">
        <v>541470.97096188739</v>
      </c>
      <c r="F554" s="9">
        <f>(INDEX('Resin Fractions'!$A$24:$I$41,MATCH('Disposed Waste by Resin'!$A554,'Resin Fractions'!$A$24:$A$41,0),MATCH('Disposed Waste by Resin'!F$1,'Resin Fractions'!$A$24:$I$24,0)))*$E554</f>
        <v>4737.852533827624</v>
      </c>
      <c r="G554" s="9">
        <f>(INDEX('Resin Fractions'!$A$24:$I$41,MATCH('Disposed Waste by Resin'!$A554,'Resin Fractions'!$A$24:$A$41,0),MATCH('Disposed Waste by Resin'!G$1,'Resin Fractions'!$A$24:$I$24,0)))*$E554</f>
        <v>8717.9155712336233</v>
      </c>
      <c r="H554" s="9">
        <f>(INDEX('Resin Fractions'!$A$24:$I$41,MATCH('Disposed Waste by Resin'!$A554,'Resin Fractions'!$A$24:$A$41,0),MATCH('Disposed Waste by Resin'!H$1,'Resin Fractions'!$A$24:$I$24,0)))*$E554</f>
        <v>11919.462509184334</v>
      </c>
      <c r="I554" s="9">
        <f>(INDEX('Resin Fractions'!$A$24:$I$41,MATCH('Disposed Waste by Resin'!$A554,'Resin Fractions'!$A$24:$A$41,0),MATCH('Disposed Waste by Resin'!I$1,'Resin Fractions'!$A$24:$I$24,0)))*$E554</f>
        <v>18310.862156240892</v>
      </c>
      <c r="J554" s="9">
        <f>(INDEX('Resin Fractions'!$A$24:$I$41,MATCH('Disposed Waste by Resin'!$A554,'Resin Fractions'!$A$24:$A$41,0),MATCH('Disposed Waste by Resin'!J$1,'Resin Fractions'!$A$24:$I$24,0)))*$E554</f>
        <v>1053.4149959737088</v>
      </c>
      <c r="K554" s="9">
        <f>(INDEX('Resin Fractions'!$A$24:$I$41,MATCH('Disposed Waste by Resin'!$A554,'Resin Fractions'!$A$24:$A$41,0),MATCH('Disposed Waste by Resin'!K$1,'Resin Fractions'!$A$24:$I$24,0)))*$E554</f>
        <v>3083.8099377917274</v>
      </c>
      <c r="L554" s="9">
        <f>(INDEX('Resin Fractions'!$A$24:$I$41,MATCH('Disposed Waste by Resin'!$A554,'Resin Fractions'!$A$24:$A$41,0),MATCH('Disposed Waste by Resin'!L$1,'Resin Fractions'!$A$24:$I$24,0)))*$E554</f>
        <v>6056.7248062839653</v>
      </c>
      <c r="M554" s="9">
        <f>(INDEX('Resin Fractions'!$A$24:$I$41,MATCH('Disposed Waste by Resin'!$A554,'Resin Fractions'!$A$24:$A$41,0),MATCH('Disposed Waste by Resin'!M$1,'Resin Fractions'!$A$24:$I$24,0)))*$E554</f>
        <v>53880.042510535874</v>
      </c>
    </row>
    <row r="555" spans="1:13" x14ac:dyDescent="0.2">
      <c r="A555" s="37">
        <v>2011</v>
      </c>
      <c r="B555" s="68" t="s">
        <v>240</v>
      </c>
      <c r="C555" s="68" t="s">
        <v>193</v>
      </c>
      <c r="D555" s="68">
        <v>269958</v>
      </c>
      <c r="E555" s="81">
        <v>207781.89655172409</v>
      </c>
      <c r="F555" s="9">
        <f>(INDEX('Resin Fractions'!$A$24:$I$41,MATCH('Disposed Waste by Resin'!$A555,'Resin Fractions'!$A$24:$A$41,0),MATCH('Disposed Waste by Resin'!F$1,'Resin Fractions'!$A$24:$I$24,0)))*$E555</f>
        <v>1818.0845102597148</v>
      </c>
      <c r="G555" s="9">
        <f>(INDEX('Resin Fractions'!$A$24:$I$41,MATCH('Disposed Waste by Resin'!$A555,'Resin Fractions'!$A$24:$A$41,0),MATCH('Disposed Waste by Resin'!G$1,'Resin Fractions'!$A$24:$I$24,0)))*$E555</f>
        <v>3345.3779214624424</v>
      </c>
      <c r="H555" s="9">
        <f>(INDEX('Resin Fractions'!$A$24:$I$41,MATCH('Disposed Waste by Resin'!$A555,'Resin Fractions'!$A$24:$A$41,0),MATCH('Disposed Waste by Resin'!H$1,'Resin Fractions'!$A$24:$I$24,0)))*$E555</f>
        <v>4573.9266901712026</v>
      </c>
      <c r="I555" s="9">
        <f>(INDEX('Resin Fractions'!$A$24:$I$41,MATCH('Disposed Waste by Resin'!$A555,'Resin Fractions'!$A$24:$A$41,0),MATCH('Disposed Waste by Resin'!I$1,'Resin Fractions'!$A$24:$I$24,0)))*$E555</f>
        <v>7026.5367311606524</v>
      </c>
      <c r="J555" s="9">
        <f>(INDEX('Resin Fractions'!$A$24:$I$41,MATCH('Disposed Waste by Resin'!$A555,'Resin Fractions'!$A$24:$A$41,0),MATCH('Disposed Waste by Resin'!J$1,'Resin Fractions'!$A$24:$I$24,0)))*$E555</f>
        <v>404.23324140649152</v>
      </c>
      <c r="K555" s="9">
        <f>(INDEX('Resin Fractions'!$A$24:$I$41,MATCH('Disposed Waste by Resin'!$A555,'Resin Fractions'!$A$24:$A$41,0),MATCH('Disposed Waste by Resin'!K$1,'Resin Fractions'!$A$24:$I$24,0)))*$E555</f>
        <v>1183.3688449468525</v>
      </c>
      <c r="L555" s="9">
        <f>(INDEX('Resin Fractions'!$A$24:$I$41,MATCH('Disposed Waste by Resin'!$A555,'Resin Fractions'!$A$24:$A$41,0),MATCH('Disposed Waste by Resin'!L$1,'Resin Fractions'!$A$24:$I$24,0)))*$E555</f>
        <v>2324.1832612114986</v>
      </c>
      <c r="M555" s="9">
        <f>(INDEX('Resin Fractions'!$A$24:$I$41,MATCH('Disposed Waste by Resin'!$A555,'Resin Fractions'!$A$24:$A$41,0),MATCH('Disposed Waste by Resin'!M$1,'Resin Fractions'!$A$24:$I$24,0)))*$E555</f>
        <v>20675.711200618854</v>
      </c>
    </row>
    <row r="556" spans="1:13" x14ac:dyDescent="0.2">
      <c r="A556" s="37">
        <v>2011</v>
      </c>
      <c r="B556" s="68" t="s">
        <v>241</v>
      </c>
      <c r="C556" s="68" t="s">
        <v>190</v>
      </c>
      <c r="D556" s="68">
        <v>726732</v>
      </c>
      <c r="E556" s="81">
        <v>470288.53901996359</v>
      </c>
      <c r="F556" s="9">
        <f>(INDEX('Resin Fractions'!$A$24:$I$41,MATCH('Disposed Waste by Resin'!$A556,'Resin Fractions'!$A$24:$A$41,0),MATCH('Disposed Waste by Resin'!F$1,'Resin Fractions'!$A$24:$I$24,0)))*$E556</f>
        <v>4115.0086813844346</v>
      </c>
      <c r="G556" s="9">
        <f>(INDEX('Resin Fractions'!$A$24:$I$41,MATCH('Disposed Waste by Resin'!$A556,'Resin Fractions'!$A$24:$A$41,0),MATCH('Disposed Waste by Resin'!G$1,'Resin Fractions'!$A$24:$I$24,0)))*$E556</f>
        <v>7571.847794557827</v>
      </c>
      <c r="H556" s="9">
        <f>(INDEX('Resin Fractions'!$A$24:$I$41,MATCH('Disposed Waste by Resin'!$A556,'Resin Fractions'!$A$24:$A$41,0),MATCH('Disposed Waste by Resin'!H$1,'Resin Fractions'!$A$24:$I$24,0)))*$E556</f>
        <v>10352.515480912256</v>
      </c>
      <c r="I556" s="9">
        <f>(INDEX('Resin Fractions'!$A$24:$I$41,MATCH('Disposed Waste by Resin'!$A556,'Resin Fractions'!$A$24:$A$41,0),MATCH('Disposed Waste by Resin'!I$1,'Resin Fractions'!$A$24:$I$24,0)))*$E556</f>
        <v>15903.693962313264</v>
      </c>
      <c r="J556" s="9">
        <f>(INDEX('Resin Fractions'!$A$24:$I$41,MATCH('Disposed Waste by Resin'!$A556,'Resin Fractions'!$A$24:$A$41,0),MATCH('Disposed Waste by Resin'!J$1,'Resin Fractions'!$A$24:$I$24,0)))*$E556</f>
        <v>914.93178029125909</v>
      </c>
      <c r="K556" s="9">
        <f>(INDEX('Resin Fractions'!$A$24:$I$41,MATCH('Disposed Waste by Resin'!$A556,'Resin Fractions'!$A$24:$A$41,0),MATCH('Disposed Waste by Resin'!K$1,'Resin Fractions'!$A$24:$I$24,0)))*$E556</f>
        <v>2678.4085353329078</v>
      </c>
      <c r="L556" s="9">
        <f>(INDEX('Resin Fractions'!$A$24:$I$41,MATCH('Disposed Waste by Resin'!$A556,'Resin Fractions'!$A$24:$A$41,0),MATCH('Disposed Waste by Resin'!L$1,'Resin Fractions'!$A$24:$I$24,0)))*$E556</f>
        <v>5260.5004019573735</v>
      </c>
      <c r="M556" s="9">
        <f>(INDEX('Resin Fractions'!$A$24:$I$41,MATCH('Disposed Waste by Resin'!$A556,'Resin Fractions'!$A$24:$A$41,0),MATCH('Disposed Waste by Resin'!M$1,'Resin Fractions'!$A$24:$I$24,0)))*$E556</f>
        <v>46796.906636749321</v>
      </c>
    </row>
    <row r="557" spans="1:13" x14ac:dyDescent="0.2">
      <c r="A557" s="37">
        <v>2011</v>
      </c>
      <c r="B557" s="68" t="s">
        <v>242</v>
      </c>
      <c r="C557" s="68" t="s">
        <v>193</v>
      </c>
      <c r="D557" s="68">
        <v>424984</v>
      </c>
      <c r="E557" s="81">
        <v>298754.26497277681</v>
      </c>
      <c r="F557" s="9">
        <f>(INDEX('Resin Fractions'!$A$24:$I$41,MATCH('Disposed Waste by Resin'!$A557,'Resin Fractions'!$A$24:$A$41,0),MATCH('Disposed Waste by Resin'!F$1,'Resin Fractions'!$A$24:$I$24,0)))*$E557</f>
        <v>2614.0896321341479</v>
      </c>
      <c r="G557" s="9">
        <f>(INDEX('Resin Fractions'!$A$24:$I$41,MATCH('Disposed Waste by Resin'!$A557,'Resin Fractions'!$A$24:$A$41,0),MATCH('Disposed Waste by Resin'!G$1,'Resin Fractions'!$A$24:$I$24,0)))*$E557</f>
        <v>4810.0721890074346</v>
      </c>
      <c r="H557" s="9">
        <f>(INDEX('Resin Fractions'!$A$24:$I$41,MATCH('Disposed Waste by Resin'!$A557,'Resin Fractions'!$A$24:$A$41,0),MATCH('Disposed Waste by Resin'!H$1,'Resin Fractions'!$A$24:$I$24,0)))*$E557</f>
        <v>6576.5118570919358</v>
      </c>
      <c r="I557" s="9">
        <f>(INDEX('Resin Fractions'!$A$24:$I$41,MATCH('Disposed Waste by Resin'!$A557,'Resin Fractions'!$A$24:$A$41,0),MATCH('Disposed Waste by Resin'!I$1,'Resin Fractions'!$A$24:$I$24,0)))*$E557</f>
        <v>10102.938953103419</v>
      </c>
      <c r="J557" s="9">
        <f>(INDEX('Resin Fractions'!$A$24:$I$41,MATCH('Disposed Waste by Resin'!$A557,'Resin Fractions'!$A$24:$A$41,0),MATCH('Disposed Waste by Resin'!J$1,'Resin Fractions'!$A$24:$I$24,0)))*$E557</f>
        <v>581.21716529763455</v>
      </c>
      <c r="K557" s="9">
        <f>(INDEX('Resin Fractions'!$A$24:$I$41,MATCH('Disposed Waste by Resin'!$A557,'Resin Fractions'!$A$24:$A$41,0),MATCH('Disposed Waste by Resin'!K$1,'Resin Fractions'!$A$24:$I$24,0)))*$E557</f>
        <v>1701.478787762308</v>
      </c>
      <c r="L557" s="9">
        <f>(INDEX('Resin Fractions'!$A$24:$I$41,MATCH('Disposed Waste by Resin'!$A557,'Resin Fractions'!$A$24:$A$41,0),MATCH('Disposed Waste by Resin'!L$1,'Resin Fractions'!$A$24:$I$24,0)))*$E557</f>
        <v>3341.7717009451903</v>
      </c>
      <c r="M557" s="9">
        <f>(INDEX('Resin Fractions'!$A$24:$I$41,MATCH('Disposed Waste by Resin'!$A557,'Resin Fractions'!$A$24:$A$41,0),MATCH('Disposed Waste by Resin'!M$1,'Resin Fractions'!$A$24:$I$24,0)))*$E557</f>
        <v>29728.080285342072</v>
      </c>
    </row>
    <row r="558" spans="1:13" x14ac:dyDescent="0.2">
      <c r="A558" s="37">
        <v>2011</v>
      </c>
      <c r="B558" s="68" t="s">
        <v>243</v>
      </c>
      <c r="C558" s="68" t="s">
        <v>190</v>
      </c>
      <c r="D558" s="68">
        <v>1806087</v>
      </c>
      <c r="E558" s="81">
        <v>1021992.205081669</v>
      </c>
      <c r="F558" s="9">
        <f>(INDEX('Resin Fractions'!$A$24:$I$41,MATCH('Disposed Waste by Resin'!$A558,'Resin Fractions'!$A$24:$A$41,0),MATCH('Disposed Waste by Resin'!F$1,'Resin Fractions'!$A$24:$I$24,0)))*$E558</f>
        <v>8942.3969484397057</v>
      </c>
      <c r="G558" s="9">
        <f>(INDEX('Resin Fractions'!$A$24:$I$41,MATCH('Disposed Waste by Resin'!$A558,'Resin Fractions'!$A$24:$A$41,0),MATCH('Disposed Waste by Resin'!G$1,'Resin Fractions'!$A$24:$I$24,0)))*$E558</f>
        <v>16454.514158964939</v>
      </c>
      <c r="H558" s="9">
        <f>(INDEX('Resin Fractions'!$A$24:$I$41,MATCH('Disposed Waste by Resin'!$A558,'Resin Fractions'!$A$24:$A$41,0),MATCH('Disposed Waste by Resin'!H$1,'Resin Fractions'!$A$24:$I$24,0)))*$E558</f>
        <v>22497.23147948223</v>
      </c>
      <c r="I558" s="9">
        <f>(INDEX('Resin Fractions'!$A$24:$I$41,MATCH('Disposed Waste by Resin'!$A558,'Resin Fractions'!$A$24:$A$41,0),MATCH('Disposed Waste by Resin'!I$1,'Resin Fractions'!$A$24:$I$24,0)))*$E558</f>
        <v>34560.594003330807</v>
      </c>
      <c r="J558" s="9">
        <f>(INDEX('Resin Fractions'!$A$24:$I$41,MATCH('Disposed Waste by Resin'!$A558,'Resin Fractions'!$A$24:$A$41,0),MATCH('Disposed Waste by Resin'!J$1,'Resin Fractions'!$A$24:$I$24,0)))*$E558</f>
        <v>1988.2541675111252</v>
      </c>
      <c r="K558" s="9">
        <f>(INDEX('Resin Fractions'!$A$24:$I$41,MATCH('Disposed Waste by Resin'!$A558,'Resin Fractions'!$A$24:$A$41,0),MATCH('Disposed Waste by Resin'!K$1,'Resin Fractions'!$A$24:$I$24,0)))*$E558</f>
        <v>5820.4961805761632</v>
      </c>
      <c r="L558" s="9">
        <f>(INDEX('Resin Fractions'!$A$24:$I$41,MATCH('Disposed Waste by Resin'!$A558,'Resin Fractions'!$A$24:$A$41,0),MATCH('Disposed Waste by Resin'!L$1,'Resin Fractions'!$A$24:$I$24,0)))*$E558</f>
        <v>11431.684932898621</v>
      </c>
      <c r="M558" s="9">
        <f>(INDEX('Resin Fractions'!$A$24:$I$41,MATCH('Disposed Waste by Resin'!$A558,'Resin Fractions'!$A$24:$A$41,0),MATCH('Disposed Waste by Resin'!M$1,'Resin Fractions'!$A$24:$I$24,0)))*$E558</f>
        <v>101695.17187120359</v>
      </c>
    </row>
    <row r="559" spans="1:13" x14ac:dyDescent="0.2">
      <c r="A559" s="37">
        <v>2011</v>
      </c>
      <c r="B559" s="68" t="s">
        <v>244</v>
      </c>
      <c r="C559" s="68" t="s">
        <v>193</v>
      </c>
      <c r="D559" s="68">
        <v>265295</v>
      </c>
      <c r="E559" s="81">
        <v>149621.93284936479</v>
      </c>
      <c r="F559" s="9">
        <f>(INDEX('Resin Fractions'!$A$24:$I$41,MATCH('Disposed Waste by Resin'!$A559,'Resin Fractions'!$A$24:$A$41,0),MATCH('Disposed Waste by Resin'!F$1,'Resin Fractions'!$A$24:$I$24,0)))*$E559</f>
        <v>1309.1868108963613</v>
      </c>
      <c r="G559" s="9">
        <f>(INDEX('Resin Fractions'!$A$24:$I$41,MATCH('Disposed Waste by Resin'!$A559,'Resin Fractions'!$A$24:$A$41,0),MATCH('Disposed Waste by Resin'!G$1,'Resin Fractions'!$A$24:$I$24,0)))*$E559</f>
        <v>2408.9774856598201</v>
      </c>
      <c r="H559" s="9">
        <f>(INDEX('Resin Fractions'!$A$24:$I$41,MATCH('Disposed Waste by Resin'!$A559,'Resin Fractions'!$A$24:$A$41,0),MATCH('Disposed Waste by Resin'!H$1,'Resin Fractions'!$A$24:$I$24,0)))*$E559</f>
        <v>3293.6447469780037</v>
      </c>
      <c r="I559" s="9">
        <f>(INDEX('Resin Fractions'!$A$24:$I$41,MATCH('Disposed Waste by Resin'!$A559,'Resin Fractions'!$A$24:$A$41,0),MATCH('Disposed Waste by Resin'!I$1,'Resin Fractions'!$A$24:$I$24,0)))*$E559</f>
        <v>5059.7478625458762</v>
      </c>
      <c r="J559" s="9">
        <f>(INDEX('Resin Fractions'!$A$24:$I$41,MATCH('Disposed Waste by Resin'!$A559,'Resin Fractions'!$A$24:$A$41,0),MATCH('Disposed Waste by Resin'!J$1,'Resin Fractions'!$A$24:$I$24,0)))*$E559</f>
        <v>291.08483416959785</v>
      </c>
      <c r="K559" s="9">
        <f>(INDEX('Resin Fractions'!$A$24:$I$41,MATCH('Disposed Waste by Resin'!$A559,'Resin Fractions'!$A$24:$A$41,0),MATCH('Disposed Waste by Resin'!K$1,'Resin Fractions'!$A$24:$I$24,0)))*$E559</f>
        <v>852.13359196859813</v>
      </c>
      <c r="L559" s="9">
        <f>(INDEX('Resin Fractions'!$A$24:$I$41,MATCH('Disposed Waste by Resin'!$A559,'Resin Fractions'!$A$24:$A$41,0),MATCH('Disposed Waste by Resin'!L$1,'Resin Fractions'!$A$24:$I$24,0)))*$E559</f>
        <v>1673.6241107128301</v>
      </c>
      <c r="M559" s="9">
        <f>(INDEX('Resin Fractions'!$A$24:$I$41,MATCH('Disposed Waste by Resin'!$A559,'Resin Fractions'!$A$24:$A$41,0),MATCH('Disposed Waste by Resin'!M$1,'Resin Fractions'!$A$24:$I$24,0)))*$E559</f>
        <v>14888.399442931088</v>
      </c>
    </row>
    <row r="560" spans="1:13" x14ac:dyDescent="0.2">
      <c r="A560" s="37">
        <v>2011</v>
      </c>
      <c r="B560" s="68" t="s">
        <v>245</v>
      </c>
      <c r="C560" s="68" t="s">
        <v>192</v>
      </c>
      <c r="D560" s="68">
        <v>177879</v>
      </c>
      <c r="E560" s="81">
        <v>138910.21778584391</v>
      </c>
      <c r="F560" s="9">
        <f>(INDEX('Resin Fractions'!$A$24:$I$41,MATCH('Disposed Waste by Resin'!$A560,'Resin Fractions'!$A$24:$A$41,0),MATCH('Disposed Waste by Resin'!F$1,'Resin Fractions'!$A$24:$I$24,0)))*$E560</f>
        <v>1215.4596693190631</v>
      </c>
      <c r="G560" s="9">
        <f>(INDEX('Resin Fractions'!$A$24:$I$41,MATCH('Disposed Waste by Resin'!$A560,'Resin Fractions'!$A$24:$A$41,0),MATCH('Disposed Waste by Resin'!G$1,'Resin Fractions'!$A$24:$I$24,0)))*$E560</f>
        <v>2236.514264998154</v>
      </c>
      <c r="H560" s="9">
        <f>(INDEX('Resin Fractions'!$A$24:$I$41,MATCH('Disposed Waste by Resin'!$A560,'Resin Fractions'!$A$24:$A$41,0),MATCH('Disposed Waste by Resin'!H$1,'Resin Fractions'!$A$24:$I$24,0)))*$E560</f>
        <v>3057.8465362597244</v>
      </c>
      <c r="I560" s="9">
        <f>(INDEX('Resin Fractions'!$A$24:$I$41,MATCH('Disposed Waste by Resin'!$A560,'Resin Fractions'!$A$24:$A$41,0),MATCH('Disposed Waste by Resin'!I$1,'Resin Fractions'!$A$24:$I$24,0)))*$E560</f>
        <v>4697.5110142128451</v>
      </c>
      <c r="J560" s="9">
        <f>(INDEX('Resin Fractions'!$A$24:$I$41,MATCH('Disposed Waste by Resin'!$A560,'Resin Fractions'!$A$24:$A$41,0),MATCH('Disposed Waste by Resin'!J$1,'Resin Fractions'!$A$24:$I$24,0)))*$E560</f>
        <v>270.24552442698081</v>
      </c>
      <c r="K560" s="9">
        <f>(INDEX('Resin Fractions'!$A$24:$I$41,MATCH('Disposed Waste by Resin'!$A560,'Resin Fractions'!$A$24:$A$41,0),MATCH('Disposed Waste by Resin'!K$1,'Resin Fractions'!$A$24:$I$24,0)))*$E560</f>
        <v>791.12774837739278</v>
      </c>
      <c r="L560" s="9">
        <f>(INDEX('Resin Fractions'!$A$24:$I$41,MATCH('Disposed Waste by Resin'!$A560,'Resin Fractions'!$A$24:$A$41,0),MATCH('Disposed Waste by Resin'!L$1,'Resin Fractions'!$A$24:$I$24,0)))*$E560</f>
        <v>1553.806218669936</v>
      </c>
      <c r="M560" s="9">
        <f>(INDEX('Resin Fractions'!$A$24:$I$41,MATCH('Disposed Waste by Resin'!$A560,'Resin Fractions'!$A$24:$A$41,0),MATCH('Disposed Waste by Resin'!M$1,'Resin Fractions'!$A$24:$I$24,0)))*$E560</f>
        <v>13822.510976264097</v>
      </c>
    </row>
    <row r="561" spans="1:13" x14ac:dyDescent="0.2">
      <c r="A561" s="37">
        <v>2011</v>
      </c>
      <c r="B561" s="68" t="s">
        <v>246</v>
      </c>
      <c r="C561" s="68" t="s">
        <v>191</v>
      </c>
      <c r="D561" s="68">
        <v>3241</v>
      </c>
      <c r="E561" s="81">
        <v>1926.0707803992741</v>
      </c>
      <c r="F561" s="9">
        <f>(INDEX('Resin Fractions'!$A$24:$I$41,MATCH('Disposed Waste by Resin'!$A561,'Resin Fractions'!$A$24:$A$41,0),MATCH('Disposed Waste by Resin'!F$1,'Resin Fractions'!$A$24:$I$24,0)))*$E561</f>
        <v>16.853053656847589</v>
      </c>
      <c r="G561" s="9">
        <f>(INDEX('Resin Fractions'!$A$24:$I$41,MATCH('Disposed Waste by Resin'!$A561,'Resin Fractions'!$A$24:$A$41,0),MATCH('Disposed Waste by Resin'!G$1,'Resin Fractions'!$A$24:$I$24,0)))*$E561</f>
        <v>31.010568152734493</v>
      </c>
      <c r="H561" s="9">
        <f>(INDEX('Resin Fractions'!$A$24:$I$41,MATCH('Disposed Waste by Resin'!$A561,'Resin Fractions'!$A$24:$A$41,0),MATCH('Disposed Waste by Resin'!H$1,'Resin Fractions'!$A$24:$I$24,0)))*$E561</f>
        <v>42.398816719983479</v>
      </c>
      <c r="I561" s="9">
        <f>(INDEX('Resin Fractions'!$A$24:$I$41,MATCH('Disposed Waste by Resin'!$A561,'Resin Fractions'!$A$24:$A$41,0),MATCH('Disposed Waste by Resin'!I$1,'Resin Fractions'!$A$24:$I$24,0)))*$E561</f>
        <v>65.133716218254747</v>
      </c>
      <c r="J561" s="9">
        <f>(INDEX('Resin Fractions'!$A$24:$I$41,MATCH('Disposed Waste by Resin'!$A561,'Resin Fractions'!$A$24:$A$41,0),MATCH('Disposed Waste by Resin'!J$1,'Resin Fractions'!$A$24:$I$24,0)))*$E561</f>
        <v>3.7471110219908565</v>
      </c>
      <c r="K561" s="9">
        <f>(INDEX('Resin Fractions'!$A$24:$I$41,MATCH('Disposed Waste by Resin'!$A561,'Resin Fractions'!$A$24:$A$41,0),MATCH('Disposed Waste by Resin'!K$1,'Resin Fractions'!$A$24:$I$24,0)))*$E561</f>
        <v>10.969445329514485</v>
      </c>
      <c r="L561" s="9">
        <f>(INDEX('Resin Fractions'!$A$24:$I$41,MATCH('Disposed Waste by Resin'!$A561,'Resin Fractions'!$A$24:$A$41,0),MATCH('Disposed Waste by Resin'!L$1,'Resin Fractions'!$A$24:$I$24,0)))*$E561</f>
        <v>21.544424909020865</v>
      </c>
      <c r="M561" s="9">
        <f>(INDEX('Resin Fractions'!$A$24:$I$41,MATCH('Disposed Waste by Resin'!$A561,'Resin Fractions'!$A$24:$A$41,0),MATCH('Disposed Waste by Resin'!M$1,'Resin Fractions'!$A$24:$I$24,0)))*$E561</f>
        <v>191.65713600834653</v>
      </c>
    </row>
    <row r="562" spans="1:13" x14ac:dyDescent="0.2">
      <c r="A562" s="37">
        <v>2011</v>
      </c>
      <c r="B562" s="68" t="s">
        <v>247</v>
      </c>
      <c r="C562" s="68" t="s">
        <v>191</v>
      </c>
      <c r="D562" s="68">
        <v>44964</v>
      </c>
      <c r="E562" s="81">
        <v>26813.566243194189</v>
      </c>
      <c r="F562" s="9">
        <f>(INDEX('Resin Fractions'!$A$24:$I$41,MATCH('Disposed Waste by Resin'!$A562,'Resin Fractions'!$A$24:$A$41,0),MATCH('Disposed Waste by Resin'!F$1,'Resin Fractions'!$A$24:$I$24,0)))*$E562</f>
        <v>234.61779038790675</v>
      </c>
      <c r="G562" s="9">
        <f>(INDEX('Resin Fractions'!$A$24:$I$41,MATCH('Disposed Waste by Resin'!$A562,'Resin Fractions'!$A$24:$A$41,0),MATCH('Disposed Waste by Resin'!G$1,'Resin Fractions'!$A$24:$I$24,0)))*$E562</f>
        <v>431.70995160939196</v>
      </c>
      <c r="H562" s="9">
        <f>(INDEX('Resin Fractions'!$A$24:$I$41,MATCH('Disposed Waste by Resin'!$A562,'Resin Fractions'!$A$24:$A$41,0),MATCH('Disposed Waste by Resin'!H$1,'Resin Fractions'!$A$24:$I$24,0)))*$E562</f>
        <v>590.25010520052376</v>
      </c>
      <c r="I562" s="9">
        <f>(INDEX('Resin Fractions'!$A$24:$I$41,MATCH('Disposed Waste by Resin'!$A562,'Resin Fractions'!$A$24:$A$41,0),MATCH('Disposed Waste by Resin'!I$1,'Resin Fractions'!$A$24:$I$24,0)))*$E562</f>
        <v>906.7513158169312</v>
      </c>
      <c r="J562" s="9">
        <f>(INDEX('Resin Fractions'!$A$24:$I$41,MATCH('Disposed Waste by Resin'!$A562,'Resin Fractions'!$A$24:$A$41,0),MATCH('Disposed Waste by Resin'!J$1,'Resin Fractions'!$A$24:$I$24,0)))*$E562</f>
        <v>52.16496228032014</v>
      </c>
      <c r="K562" s="9">
        <f>(INDEX('Resin Fractions'!$A$24:$I$41,MATCH('Disposed Waste by Resin'!$A562,'Resin Fractions'!$A$24:$A$41,0),MATCH('Disposed Waste by Resin'!K$1,'Resin Fractions'!$A$24:$I$24,0)))*$E562</f>
        <v>152.70983392056894</v>
      </c>
      <c r="L562" s="9">
        <f>(INDEX('Resin Fractions'!$A$24:$I$41,MATCH('Disposed Waste by Resin'!$A562,'Resin Fractions'!$A$24:$A$41,0),MATCH('Disposed Waste by Resin'!L$1,'Resin Fractions'!$A$24:$I$24,0)))*$E562</f>
        <v>299.92815962339677</v>
      </c>
      <c r="M562" s="9">
        <f>(INDEX('Resin Fractions'!$A$24:$I$41,MATCH('Disposed Waste by Resin'!$A562,'Resin Fractions'!$A$24:$A$41,0),MATCH('Disposed Waste by Resin'!M$1,'Resin Fractions'!$A$24:$I$24,0)))*$E562</f>
        <v>2668.1321188390398</v>
      </c>
    </row>
    <row r="563" spans="1:13" x14ac:dyDescent="0.2">
      <c r="A563" s="37">
        <v>2011</v>
      </c>
      <c r="B563" s="68" t="s">
        <v>248</v>
      </c>
      <c r="C563" s="68" t="s">
        <v>190</v>
      </c>
      <c r="D563" s="68">
        <v>413023</v>
      </c>
      <c r="E563" s="81">
        <v>283810.81669691473</v>
      </c>
      <c r="F563" s="9">
        <f>(INDEX('Resin Fractions'!$A$24:$I$41,MATCH('Disposed Waste by Resin'!$A563,'Resin Fractions'!$A$24:$A$41,0),MATCH('Disposed Waste by Resin'!F$1,'Resin Fractions'!$A$24:$I$24,0)))*$E563</f>
        <v>2483.3349692347792</v>
      </c>
      <c r="G563" s="9">
        <f>(INDEX('Resin Fractions'!$A$24:$I$41,MATCH('Disposed Waste by Resin'!$A563,'Resin Fractions'!$A$24:$A$41,0),MATCH('Disposed Waste by Resin'!G$1,'Resin Fractions'!$A$24:$I$24,0)))*$E563</f>
        <v>4569.4762431515819</v>
      </c>
      <c r="H563" s="9">
        <f>(INDEX('Resin Fractions'!$A$24:$I$41,MATCH('Disposed Waste by Resin'!$A563,'Resin Fractions'!$A$24:$A$41,0),MATCH('Disposed Waste by Resin'!H$1,'Resin Fractions'!$A$24:$I$24,0)))*$E563</f>
        <v>6247.5600184261275</v>
      </c>
      <c r="I563" s="9">
        <f>(INDEX('Resin Fractions'!$A$24:$I$41,MATCH('Disposed Waste by Resin'!$A563,'Resin Fractions'!$A$24:$A$41,0),MATCH('Disposed Waste by Resin'!I$1,'Resin Fractions'!$A$24:$I$24,0)))*$E563</f>
        <v>9597.5980646858097</v>
      </c>
      <c r="J563" s="9">
        <f>(INDEX('Resin Fractions'!$A$24:$I$41,MATCH('Disposed Waste by Resin'!$A563,'Resin Fractions'!$A$24:$A$41,0),MATCH('Disposed Waste by Resin'!J$1,'Resin Fractions'!$A$24:$I$24,0)))*$E563</f>
        <v>552.14514971499568</v>
      </c>
      <c r="K563" s="9">
        <f>(INDEX('Resin Fractions'!$A$24:$I$41,MATCH('Disposed Waste by Resin'!$A563,'Resin Fractions'!$A$24:$A$41,0),MATCH('Disposed Waste by Resin'!K$1,'Resin Fractions'!$A$24:$I$24,0)))*$E563</f>
        <v>1616.3721859880391</v>
      </c>
      <c r="L563" s="9">
        <f>(INDEX('Resin Fractions'!$A$24:$I$41,MATCH('Disposed Waste by Resin'!$A563,'Resin Fractions'!$A$24:$A$41,0),MATCH('Disposed Waste by Resin'!L$1,'Resin Fractions'!$A$24:$I$24,0)))*$E563</f>
        <v>3174.6189656784168</v>
      </c>
      <c r="M563" s="9">
        <f>(INDEX('Resin Fractions'!$A$24:$I$41,MATCH('Disposed Waste by Resin'!$A563,'Resin Fractions'!$A$24:$A$41,0),MATCH('Disposed Waste by Resin'!M$1,'Resin Fractions'!$A$24:$I$24,0)))*$E563</f>
        <v>28241.105596879752</v>
      </c>
    </row>
    <row r="564" spans="1:13" x14ac:dyDescent="0.2">
      <c r="A564" s="37">
        <v>2011</v>
      </c>
      <c r="B564" s="68" t="s">
        <v>249</v>
      </c>
      <c r="C564" s="68" t="s">
        <v>190</v>
      </c>
      <c r="D564" s="68">
        <v>486076</v>
      </c>
      <c r="E564" s="81">
        <v>296676.21597096178</v>
      </c>
      <c r="F564" s="9">
        <f>(INDEX('Resin Fractions'!$A$24:$I$41,MATCH('Disposed Waste by Resin'!$A564,'Resin Fractions'!$A$24:$A$41,0),MATCH('Disposed Waste by Resin'!F$1,'Resin Fractions'!$A$24:$I$24,0)))*$E564</f>
        <v>2595.9067742217885</v>
      </c>
      <c r="G564" s="9">
        <f>(INDEX('Resin Fractions'!$A$24:$I$41,MATCH('Disposed Waste by Resin'!$A564,'Resin Fractions'!$A$24:$A$41,0),MATCH('Disposed Waste by Resin'!G$1,'Resin Fractions'!$A$24:$I$24,0)))*$E564</f>
        <v>4776.6147061094553</v>
      </c>
      <c r="H564" s="9">
        <f>(INDEX('Resin Fractions'!$A$24:$I$41,MATCH('Disposed Waste by Resin'!$A564,'Resin Fractions'!$A$24:$A$41,0),MATCH('Disposed Waste by Resin'!H$1,'Resin Fractions'!$A$24:$I$24,0)))*$E564</f>
        <v>6530.7675263748497</v>
      </c>
      <c r="I564" s="9">
        <f>(INDEX('Resin Fractions'!$A$24:$I$41,MATCH('Disposed Waste by Resin'!$A564,'Resin Fractions'!$A$24:$A$41,0),MATCH('Disposed Waste by Resin'!I$1,'Resin Fractions'!$A$24:$I$24,0)))*$E564</f>
        <v>10032.66580668053</v>
      </c>
      <c r="J564" s="9">
        <f>(INDEX('Resin Fractions'!$A$24:$I$41,MATCH('Disposed Waste by Resin'!$A564,'Resin Fractions'!$A$24:$A$41,0),MATCH('Disposed Waste by Resin'!J$1,'Resin Fractions'!$A$24:$I$24,0)))*$E564</f>
        <v>577.17438535508018</v>
      </c>
      <c r="K564" s="9">
        <f>(INDEX('Resin Fractions'!$A$24:$I$41,MATCH('Disposed Waste by Resin'!$A564,'Resin Fractions'!$A$24:$A$41,0),MATCH('Disposed Waste by Resin'!K$1,'Resin Fractions'!$A$24:$I$24,0)))*$E564</f>
        <v>1689.6437891997232</v>
      </c>
      <c r="L564" s="9">
        <f>(INDEX('Resin Fractions'!$A$24:$I$41,MATCH('Disposed Waste by Resin'!$A564,'Resin Fractions'!$A$24:$A$41,0),MATCH('Disposed Waste by Resin'!L$1,'Resin Fractions'!$A$24:$I$24,0)))*$E564</f>
        <v>3318.5272952190471</v>
      </c>
      <c r="M564" s="9">
        <f>(INDEX('Resin Fractions'!$A$24:$I$41,MATCH('Disposed Waste by Resin'!$A564,'Resin Fractions'!$A$24:$A$41,0),MATCH('Disposed Waste by Resin'!M$1,'Resin Fractions'!$A$24:$I$24,0)))*$E564</f>
        <v>29521.300283160475</v>
      </c>
    </row>
    <row r="565" spans="1:13" x14ac:dyDescent="0.2">
      <c r="A565" s="37">
        <v>2011</v>
      </c>
      <c r="B565" s="68" t="s">
        <v>250</v>
      </c>
      <c r="C565" s="68" t="s">
        <v>192</v>
      </c>
      <c r="D565" s="68">
        <v>518035</v>
      </c>
      <c r="E565" s="81">
        <v>188162.4319419238</v>
      </c>
      <c r="F565" s="9">
        <f>(INDEX('Resin Fractions'!$A$24:$I$41,MATCH('Disposed Waste by Resin'!$A565,'Resin Fractions'!$A$24:$A$41,0),MATCH('Disposed Waste by Resin'!F$1,'Resin Fractions'!$A$24:$I$24,0)))*$E565</f>
        <v>1646.4148638726576</v>
      </c>
      <c r="G565" s="9">
        <f>(INDEX('Resin Fractions'!$A$24:$I$41,MATCH('Disposed Waste by Resin'!$A565,'Resin Fractions'!$A$24:$A$41,0),MATCH('Disposed Waste by Resin'!G$1,'Resin Fractions'!$A$24:$I$24,0)))*$E565</f>
        <v>3029.4961010257862</v>
      </c>
      <c r="H565" s="9">
        <f>(INDEX('Resin Fractions'!$A$24:$I$41,MATCH('Disposed Waste by Resin'!$A565,'Resin Fractions'!$A$24:$A$41,0),MATCH('Disposed Waste by Resin'!H$1,'Resin Fractions'!$A$24:$I$24,0)))*$E565</f>
        <v>4142.0411683095999</v>
      </c>
      <c r="I565" s="9">
        <f>(INDEX('Resin Fractions'!$A$24:$I$41,MATCH('Disposed Waste by Resin'!$A565,'Resin Fractions'!$A$24:$A$41,0),MATCH('Disposed Waste by Resin'!I$1,'Resin Fractions'!$A$24:$I$24,0)))*$E565</f>
        <v>6363.0675309353528</v>
      </c>
      <c r="J565" s="9">
        <f>(INDEX('Resin Fractions'!$A$24:$I$41,MATCH('Disposed Waste by Resin'!$A565,'Resin Fractions'!$A$24:$A$41,0),MATCH('Disposed Waste by Resin'!J$1,'Resin Fractions'!$A$24:$I$24,0)))*$E565</f>
        <v>366.06418093733146</v>
      </c>
      <c r="K565" s="9">
        <f>(INDEX('Resin Fractions'!$A$24:$I$41,MATCH('Disposed Waste by Resin'!$A565,'Resin Fractions'!$A$24:$A$41,0),MATCH('Disposed Waste by Resin'!K$1,'Resin Fractions'!$A$24:$I$24,0)))*$E565</f>
        <v>1071.6311836824339</v>
      </c>
      <c r="L565" s="9">
        <f>(INDEX('Resin Fractions'!$A$24:$I$41,MATCH('Disposed Waste by Resin'!$A565,'Resin Fractions'!$A$24:$A$41,0),MATCH('Disposed Waste by Resin'!L$1,'Resin Fractions'!$A$24:$I$24,0)))*$E565</f>
        <v>2104.7260707787509</v>
      </c>
      <c r="M565" s="9">
        <f>(INDEX('Resin Fractions'!$A$24:$I$41,MATCH('Disposed Waste by Resin'!$A565,'Resin Fractions'!$A$24:$A$41,0),MATCH('Disposed Waste by Resin'!M$1,'Resin Fractions'!$A$24:$I$24,0)))*$E565</f>
        <v>18723.441099541913</v>
      </c>
    </row>
    <row r="566" spans="1:13" x14ac:dyDescent="0.2">
      <c r="A566" s="37">
        <v>2011</v>
      </c>
      <c r="B566" s="68" t="s">
        <v>251</v>
      </c>
      <c r="C566" s="68" t="s">
        <v>192</v>
      </c>
      <c r="D566" s="68">
        <v>63295</v>
      </c>
      <c r="E566" s="81">
        <v>185693.4392014519</v>
      </c>
      <c r="F566" s="9">
        <f>(INDEX('Resin Fractions'!$A$24:$I$41,MATCH('Disposed Waste by Resin'!$A566,'Resin Fractions'!$A$24:$A$41,0),MATCH('Disposed Waste by Resin'!F$1,'Resin Fractions'!$A$24:$I$24,0)))*$E566</f>
        <v>1624.8112615767366</v>
      </c>
      <c r="G566" s="9">
        <f>(INDEX('Resin Fractions'!$A$24:$I$41,MATCH('Disposed Waste by Resin'!$A566,'Resin Fractions'!$A$24:$A$41,0),MATCH('Disposed Waste by Resin'!G$1,'Resin Fractions'!$A$24:$I$24,0)))*$E566</f>
        <v>2989.7442557529248</v>
      </c>
      <c r="H566" s="9">
        <f>(INDEX('Resin Fractions'!$A$24:$I$41,MATCH('Disposed Waste by Resin'!$A566,'Resin Fractions'!$A$24:$A$41,0),MATCH('Disposed Waste by Resin'!H$1,'Resin Fractions'!$A$24:$I$24,0)))*$E566</f>
        <v>4087.6909482909268</v>
      </c>
      <c r="I566" s="9">
        <f>(INDEX('Resin Fractions'!$A$24:$I$41,MATCH('Disposed Waste by Resin'!$A566,'Resin Fractions'!$A$24:$A$41,0),MATCH('Disposed Waste by Resin'!I$1,'Resin Fractions'!$A$24:$I$24,0)))*$E566</f>
        <v>6279.5738846273543</v>
      </c>
      <c r="J566" s="9">
        <f>(INDEX('Resin Fractions'!$A$24:$I$41,MATCH('Disposed Waste by Resin'!$A566,'Resin Fractions'!$A$24:$A$41,0),MATCH('Disposed Waste by Resin'!J$1,'Resin Fractions'!$A$24:$I$24,0)))*$E566</f>
        <v>361.26083206501232</v>
      </c>
      <c r="K566" s="9">
        <f>(INDEX('Resin Fractions'!$A$24:$I$41,MATCH('Disposed Waste by Resin'!$A566,'Resin Fractions'!$A$24:$A$41,0),MATCH('Disposed Waste by Resin'!K$1,'Resin Fractions'!$A$24:$I$24,0)))*$E566</f>
        <v>1057.5696646763877</v>
      </c>
      <c r="L566" s="9">
        <f>(INDEX('Resin Fractions'!$A$24:$I$41,MATCH('Disposed Waste by Resin'!$A566,'Resin Fractions'!$A$24:$A$41,0),MATCH('Disposed Waste by Resin'!L$1,'Resin Fractions'!$A$24:$I$24,0)))*$E566</f>
        <v>2077.1086907533977</v>
      </c>
      <c r="M566" s="9">
        <f>(INDEX('Resin Fractions'!$A$24:$I$41,MATCH('Disposed Waste by Resin'!$A566,'Resin Fractions'!$A$24:$A$41,0),MATCH('Disposed Waste by Resin'!M$1,'Resin Fractions'!$A$24:$I$24,0)))*$E566</f>
        <v>18477.759537742742</v>
      </c>
    </row>
    <row r="567" spans="1:13" x14ac:dyDescent="0.2">
      <c r="A567" s="37">
        <v>2011</v>
      </c>
      <c r="B567" s="68" t="s">
        <v>252</v>
      </c>
      <c r="C567" s="68" t="s">
        <v>191</v>
      </c>
      <c r="D567" s="68">
        <v>13751</v>
      </c>
      <c r="E567" s="81">
        <v>7025.2994555353898</v>
      </c>
      <c r="F567" s="9">
        <f>(INDEX('Resin Fractions'!$A$24:$I$41,MATCH('Disposed Waste by Resin'!$A567,'Resin Fractions'!$A$24:$A$41,0),MATCH('Disposed Waste by Resin'!F$1,'Resin Fractions'!$A$24:$I$24,0)))*$E567</f>
        <v>61.471130700096197</v>
      </c>
      <c r="G567" s="9">
        <f>(INDEX('Resin Fractions'!$A$24:$I$41,MATCH('Disposed Waste by Resin'!$A567,'Resin Fractions'!$A$24:$A$41,0),MATCH('Disposed Waste by Resin'!G$1,'Resin Fractions'!$A$24:$I$24,0)))*$E567</f>
        <v>113.11034349116012</v>
      </c>
      <c r="H567" s="9">
        <f>(INDEX('Resin Fractions'!$A$24:$I$41,MATCH('Disposed Waste by Resin'!$A567,'Resin Fractions'!$A$24:$A$41,0),MATCH('Disposed Waste by Resin'!H$1,'Resin Fractions'!$A$24:$I$24,0)))*$E567</f>
        <v>154.64872166146327</v>
      </c>
      <c r="I567" s="9">
        <f>(INDEX('Resin Fractions'!$A$24:$I$41,MATCH('Disposed Waste by Resin'!$A567,'Resin Fractions'!$A$24:$A$41,0),MATCH('Disposed Waste by Resin'!I$1,'Resin Fractions'!$A$24:$I$24,0)))*$E567</f>
        <v>237.57375156807302</v>
      </c>
      <c r="J567" s="9">
        <f>(INDEX('Resin Fractions'!$A$24:$I$41,MATCH('Disposed Waste by Resin'!$A567,'Resin Fractions'!$A$24:$A$41,0),MATCH('Disposed Waste by Resin'!J$1,'Resin Fractions'!$A$24:$I$24,0)))*$E567</f>
        <v>13.667502404644726</v>
      </c>
      <c r="K567" s="9">
        <f>(INDEX('Resin Fractions'!$A$24:$I$41,MATCH('Disposed Waste by Resin'!$A567,'Resin Fractions'!$A$24:$A$41,0),MATCH('Disposed Waste by Resin'!K$1,'Resin Fractions'!$A$24:$I$24,0)))*$E567</f>
        <v>40.010802866231145</v>
      </c>
      <c r="L567" s="9">
        <f>(INDEX('Resin Fractions'!$A$24:$I$41,MATCH('Disposed Waste by Resin'!$A567,'Resin Fractions'!$A$24:$A$41,0),MATCH('Disposed Waste by Resin'!L$1,'Resin Fractions'!$A$24:$I$24,0)))*$E567</f>
        <v>78.582800862485072</v>
      </c>
      <c r="M567" s="9">
        <f>(INDEX('Resin Fractions'!$A$24:$I$41,MATCH('Disposed Waste by Resin'!$A567,'Resin Fractions'!$A$24:$A$41,0),MATCH('Disposed Waste by Resin'!M$1,'Resin Fractions'!$A$24:$I$24,0)))*$E567</f>
        <v>699.06505355415356</v>
      </c>
    </row>
    <row r="568" spans="1:13" x14ac:dyDescent="0.2">
      <c r="A568" s="37">
        <v>2011</v>
      </c>
      <c r="B568" s="68" t="s">
        <v>253</v>
      </c>
      <c r="C568" s="68" t="s">
        <v>192</v>
      </c>
      <c r="D568" s="68">
        <v>445960</v>
      </c>
      <c r="E568" s="81">
        <v>283105.66243194189</v>
      </c>
      <c r="F568" s="9">
        <f>(INDEX('Resin Fractions'!$A$24:$I$41,MATCH('Disposed Waste by Resin'!$A568,'Resin Fractions'!$A$24:$A$41,0),MATCH('Disposed Waste by Resin'!F$1,'Resin Fractions'!$A$24:$I$24,0)))*$E568</f>
        <v>2477.1648934593304</v>
      </c>
      <c r="G568" s="9">
        <f>(INDEX('Resin Fractions'!$A$24:$I$41,MATCH('Disposed Waste by Resin'!$A568,'Resin Fractions'!$A$24:$A$41,0),MATCH('Disposed Waste by Resin'!G$1,'Resin Fractions'!$A$24:$I$24,0)))*$E568</f>
        <v>4558.1229561308428</v>
      </c>
      <c r="H568" s="9">
        <f>(INDEX('Resin Fractions'!$A$24:$I$41,MATCH('Disposed Waste by Resin'!$A568,'Resin Fractions'!$A$24:$A$41,0),MATCH('Disposed Waste by Resin'!H$1,'Resin Fractions'!$A$24:$I$24,0)))*$E568</f>
        <v>6232.0373768159889</v>
      </c>
      <c r="I568" s="9">
        <f>(INDEX('Resin Fractions'!$A$24:$I$41,MATCH('Disposed Waste by Resin'!$A568,'Resin Fractions'!$A$24:$A$41,0),MATCH('Disposed Waste by Resin'!I$1,'Resin Fractions'!$A$24:$I$24,0)))*$E568</f>
        <v>9573.751943218087</v>
      </c>
      <c r="J568" s="9">
        <f>(INDEX('Resin Fractions'!$A$24:$I$41,MATCH('Disposed Waste by Resin'!$A568,'Resin Fractions'!$A$24:$A$41,0),MATCH('Disposed Waste by Resin'!J$1,'Resin Fractions'!$A$24:$I$24,0)))*$E568</f>
        <v>550.77329394241826</v>
      </c>
      <c r="K568" s="9">
        <f>(INDEX('Resin Fractions'!$A$24:$I$41,MATCH('Disposed Waste by Resin'!$A568,'Resin Fractions'!$A$24:$A$41,0),MATCH('Disposed Waste by Resin'!K$1,'Resin Fractions'!$A$24:$I$24,0)))*$E568</f>
        <v>1612.3561595588908</v>
      </c>
      <c r="L568" s="9">
        <f>(INDEX('Resin Fractions'!$A$24:$I$41,MATCH('Disposed Waste by Resin'!$A568,'Resin Fractions'!$A$24:$A$41,0),MATCH('Disposed Waste by Resin'!L$1,'Resin Fractions'!$A$24:$I$24,0)))*$E568</f>
        <v>3166.7313307765289</v>
      </c>
      <c r="M568" s="9">
        <f>(INDEX('Resin Fractions'!$A$24:$I$41,MATCH('Disposed Waste by Resin'!$A568,'Resin Fractions'!$A$24:$A$41,0),MATCH('Disposed Waste by Resin'!M$1,'Resin Fractions'!$A$24:$I$24,0)))*$E568</f>
        <v>28170.937953902088</v>
      </c>
    </row>
    <row r="569" spans="1:13" x14ac:dyDescent="0.2">
      <c r="A569" s="37">
        <v>2011</v>
      </c>
      <c r="B569" s="68" t="s">
        <v>254</v>
      </c>
      <c r="C569" s="68" t="s">
        <v>191</v>
      </c>
      <c r="D569" s="68">
        <v>55259</v>
      </c>
      <c r="E569" s="81">
        <v>34206.225045372048</v>
      </c>
      <c r="F569" s="9">
        <f>(INDEX('Resin Fractions'!$A$24:$I$41,MATCH('Disposed Waste by Resin'!$A569,'Resin Fractions'!$A$24:$A$41,0),MATCH('Disposed Waste by Resin'!F$1,'Resin Fractions'!$A$24:$I$24,0)))*$E569</f>
        <v>299.30330284557601</v>
      </c>
      <c r="G569" s="9">
        <f>(INDEX('Resin Fractions'!$A$24:$I$41,MATCH('Disposed Waste by Resin'!$A569,'Resin Fractions'!$A$24:$A$41,0),MATCH('Disposed Waste by Resin'!G$1,'Resin Fractions'!$A$24:$I$24,0)))*$E569</f>
        <v>550.73493861808606</v>
      </c>
      <c r="H569" s="9">
        <f>(INDEX('Resin Fractions'!$A$24:$I$41,MATCH('Disposed Waste by Resin'!$A569,'Resin Fractions'!$A$24:$A$41,0),MATCH('Disposed Waste by Resin'!H$1,'Resin Fractions'!$A$24:$I$24,0)))*$E569</f>
        <v>752.98555024057339</v>
      </c>
      <c r="I569" s="9">
        <f>(INDEX('Resin Fractions'!$A$24:$I$41,MATCH('Disposed Waste by Resin'!$A569,'Resin Fractions'!$A$24:$A$41,0),MATCH('Disposed Waste by Resin'!I$1,'Resin Fractions'!$A$24:$I$24,0)))*$E569</f>
        <v>1156.7480165714167</v>
      </c>
      <c r="J569" s="9">
        <f>(INDEX('Resin Fractions'!$A$24:$I$41,MATCH('Disposed Waste by Resin'!$A569,'Resin Fractions'!$A$24:$A$41,0),MATCH('Disposed Waste by Resin'!J$1,'Resin Fractions'!$A$24:$I$24,0)))*$E569</f>
        <v>66.547150910852167</v>
      </c>
      <c r="K569" s="9">
        <f>(INDEX('Resin Fractions'!$A$24:$I$41,MATCH('Disposed Waste by Resin'!$A569,'Resin Fractions'!$A$24:$A$41,0),MATCH('Disposed Waste by Resin'!K$1,'Resin Fractions'!$A$24:$I$24,0)))*$E569</f>
        <v>194.81283833530463</v>
      </c>
      <c r="L569" s="9">
        <f>(INDEX('Resin Fractions'!$A$24:$I$41,MATCH('Disposed Waste by Resin'!$A569,'Resin Fractions'!$A$24:$A$41,0),MATCH('Disposed Waste by Resin'!L$1,'Resin Fractions'!$A$24:$I$24,0)))*$E569</f>
        <v>382.62012715769282</v>
      </c>
      <c r="M569" s="9">
        <f>(INDEX('Resin Fractions'!$A$24:$I$41,MATCH('Disposed Waste by Resin'!$A569,'Resin Fractions'!$A$24:$A$41,0),MATCH('Disposed Waste by Resin'!M$1,'Resin Fractions'!$A$24:$I$24,0)))*$E569</f>
        <v>3403.7519246795018</v>
      </c>
    </row>
    <row r="570" spans="1:13" x14ac:dyDescent="0.2">
      <c r="A570" s="37">
        <v>2011</v>
      </c>
      <c r="B570" s="68" t="s">
        <v>255</v>
      </c>
      <c r="C570" s="68" t="s">
        <v>194</v>
      </c>
      <c r="D570" s="68">
        <v>829960</v>
      </c>
      <c r="E570" s="81">
        <v>698388.83847549907</v>
      </c>
      <c r="F570" s="9">
        <f>(INDEX('Resin Fractions'!$A$24:$I$41,MATCH('Disposed Waste by Resin'!$A570,'Resin Fractions'!$A$24:$A$41,0),MATCH('Disposed Waste by Resin'!F$1,'Resin Fractions'!$A$24:$I$24,0)))*$E570</f>
        <v>6110.8785242726817</v>
      </c>
      <c r="G570" s="9">
        <f>(INDEX('Resin Fractions'!$A$24:$I$41,MATCH('Disposed Waste by Resin'!$A570,'Resin Fractions'!$A$24:$A$41,0),MATCH('Disposed Waste by Resin'!G$1,'Resin Fractions'!$A$24:$I$24,0)))*$E570</f>
        <v>11244.360743671094</v>
      </c>
      <c r="H570" s="9">
        <f>(INDEX('Resin Fractions'!$A$24:$I$41,MATCH('Disposed Waste by Resin'!$A570,'Resin Fractions'!$A$24:$A$41,0),MATCH('Disposed Waste by Resin'!H$1,'Resin Fractions'!$A$24:$I$24,0)))*$E570</f>
        <v>15373.71350167438</v>
      </c>
      <c r="I570" s="9">
        <f>(INDEX('Resin Fractions'!$A$24:$I$41,MATCH('Disposed Waste by Resin'!$A570,'Resin Fractions'!$A$24:$A$41,0),MATCH('Disposed Waste by Resin'!I$1,'Resin Fractions'!$A$24:$I$24,0)))*$E570</f>
        <v>23617.33581038487</v>
      </c>
      <c r="J570" s="9">
        <f>(INDEX('Resin Fractions'!$A$24:$I$41,MATCH('Disposed Waste by Resin'!$A570,'Resin Fractions'!$A$24:$A$41,0),MATCH('Disposed Waste by Resin'!J$1,'Resin Fractions'!$A$24:$I$24,0)))*$E570</f>
        <v>1358.6938449605905</v>
      </c>
      <c r="K570" s="9">
        <f>(INDEX('Resin Fractions'!$A$24:$I$41,MATCH('Disposed Waste by Resin'!$A570,'Resin Fractions'!$A$24:$A$41,0),MATCH('Disposed Waste by Resin'!K$1,'Resin Fractions'!$A$24:$I$24,0)))*$E570</f>
        <v>3977.4956664946644</v>
      </c>
      <c r="L570" s="9">
        <f>(INDEX('Resin Fractions'!$A$24:$I$41,MATCH('Disposed Waste by Resin'!$A570,'Resin Fractions'!$A$24:$A$41,0),MATCH('Disposed Waste by Resin'!L$1,'Resin Fractions'!$A$24:$I$24,0)))*$E570</f>
        <v>7811.9589585978656</v>
      </c>
      <c r="M570" s="9">
        <f>(INDEX('Resin Fractions'!$A$24:$I$41,MATCH('Disposed Waste by Resin'!$A570,'Resin Fractions'!$A$24:$A$41,0),MATCH('Disposed Waste by Resin'!M$1,'Resin Fractions'!$A$24:$I$24,0)))*$E570</f>
        <v>69494.437050056149</v>
      </c>
    </row>
    <row r="571" spans="1:13" x14ac:dyDescent="0.2">
      <c r="A571" s="37">
        <v>2011</v>
      </c>
      <c r="B571" s="68" t="s">
        <v>256</v>
      </c>
      <c r="C571" s="68" t="s">
        <v>192</v>
      </c>
      <c r="D571" s="68">
        <v>203156</v>
      </c>
      <c r="E571" s="81">
        <v>134512.33212341199</v>
      </c>
      <c r="F571" s="9">
        <f>(INDEX('Resin Fractions'!$A$24:$I$41,MATCH('Disposed Waste by Resin'!$A571,'Resin Fractions'!$A$24:$A$41,0),MATCH('Disposed Waste by Resin'!F$1,'Resin Fractions'!$A$24:$I$24,0)))*$E571</f>
        <v>1176.9783197238623</v>
      </c>
      <c r="G571" s="9">
        <f>(INDEX('Resin Fractions'!$A$24:$I$41,MATCH('Disposed Waste by Resin'!$A571,'Resin Fractions'!$A$24:$A$41,0),MATCH('Disposed Waste by Resin'!G$1,'Resin Fractions'!$A$24:$I$24,0)))*$E571</f>
        <v>2165.7064138793562</v>
      </c>
      <c r="H571" s="9">
        <f>(INDEX('Resin Fractions'!$A$24:$I$41,MATCH('Disposed Waste by Resin'!$A571,'Resin Fractions'!$A$24:$A$41,0),MATCH('Disposed Waste by Resin'!H$1,'Resin Fractions'!$A$24:$I$24,0)))*$E571</f>
        <v>2961.0353753956156</v>
      </c>
      <c r="I571" s="9">
        <f>(INDEX('Resin Fractions'!$A$24:$I$41,MATCH('Disposed Waste by Resin'!$A571,'Resin Fractions'!$A$24:$A$41,0),MATCH('Disposed Waste by Resin'!I$1,'Resin Fractions'!$A$24:$I$24,0)))*$E571</f>
        <v>4548.7882156468495</v>
      </c>
      <c r="J571" s="9">
        <f>(INDEX('Resin Fractions'!$A$24:$I$41,MATCH('Disposed Waste by Resin'!$A571,'Resin Fractions'!$A$24:$A$41,0),MATCH('Disposed Waste by Resin'!J$1,'Resin Fractions'!$A$24:$I$24,0)))*$E571</f>
        <v>261.68957414371135</v>
      </c>
      <c r="K571" s="9">
        <f>(INDEX('Resin Fractions'!$A$24:$I$41,MATCH('Disposed Waste by Resin'!$A571,'Resin Fractions'!$A$24:$A$41,0),MATCH('Disposed Waste by Resin'!K$1,'Resin Fractions'!$A$24:$I$24,0)))*$E571</f>
        <v>766.0807112537093</v>
      </c>
      <c r="L571" s="9">
        <f>(INDEX('Resin Fractions'!$A$24:$I$41,MATCH('Disposed Waste by Resin'!$A571,'Resin Fractions'!$A$24:$A$41,0),MATCH('Disposed Waste by Resin'!L$1,'Resin Fractions'!$A$24:$I$24,0)))*$E571</f>
        <v>1504.6128461433655</v>
      </c>
      <c r="M571" s="9">
        <f>(INDEX('Resin Fractions'!$A$24:$I$41,MATCH('Disposed Waste by Resin'!$A571,'Resin Fractions'!$A$24:$A$41,0),MATCH('Disposed Waste by Resin'!M$1,'Resin Fractions'!$A$24:$I$24,0)))*$E571</f>
        <v>13384.891456186469</v>
      </c>
    </row>
    <row r="572" spans="1:13" x14ac:dyDescent="0.2">
      <c r="A572" s="37">
        <v>2011</v>
      </c>
      <c r="B572" s="68" t="s">
        <v>257</v>
      </c>
      <c r="C572" s="68" t="s">
        <v>192</v>
      </c>
      <c r="D572" s="68">
        <v>72635</v>
      </c>
      <c r="E572" s="81">
        <v>116535.01814882029</v>
      </c>
      <c r="F572" s="9">
        <f>(INDEX('Resin Fractions'!$A$24:$I$41,MATCH('Disposed Waste by Resin'!$A572,'Resin Fractions'!$A$24:$A$41,0),MATCH('Disposed Waste by Resin'!F$1,'Resin Fractions'!$A$24:$I$24,0)))*$E572</f>
        <v>1019.6774354038251</v>
      </c>
      <c r="G572" s="9">
        <f>(INDEX('Resin Fractions'!$A$24:$I$41,MATCH('Disposed Waste by Resin'!$A572,'Resin Fractions'!$A$24:$A$41,0),MATCH('Disposed Waste by Resin'!G$1,'Resin Fractions'!$A$24:$I$24,0)))*$E572</f>
        <v>1876.2639251165003</v>
      </c>
      <c r="H572" s="9">
        <f>(INDEX('Resin Fractions'!$A$24:$I$41,MATCH('Disposed Waste by Resin'!$A572,'Resin Fractions'!$A$24:$A$41,0),MATCH('Disposed Waste by Resin'!H$1,'Resin Fractions'!$A$24:$I$24,0)))*$E572</f>
        <v>2565.2987035749134</v>
      </c>
      <c r="I572" s="9">
        <f>(INDEX('Resin Fractions'!$A$24:$I$41,MATCH('Disposed Waste by Resin'!$A572,'Resin Fractions'!$A$24:$A$41,0),MATCH('Disposed Waste by Resin'!I$1,'Resin Fractions'!$A$24:$I$24,0)))*$E572</f>
        <v>3940.8514364258972</v>
      </c>
      <c r="J572" s="9">
        <f>(INDEX('Resin Fractions'!$A$24:$I$41,MATCH('Disposed Waste by Resin'!$A572,'Resin Fractions'!$A$24:$A$41,0),MATCH('Disposed Waste by Resin'!J$1,'Resin Fractions'!$A$24:$I$24,0)))*$E572</f>
        <v>226.71526685163019</v>
      </c>
      <c r="K572" s="9">
        <f>(INDEX('Resin Fractions'!$A$24:$I$41,MATCH('Disposed Waste by Resin'!$A572,'Resin Fractions'!$A$24:$A$41,0),MATCH('Disposed Waste by Resin'!K$1,'Resin Fractions'!$A$24:$I$24,0)))*$E572</f>
        <v>663.69550048023996</v>
      </c>
      <c r="L572" s="9">
        <f>(INDEX('Resin Fractions'!$A$24:$I$41,MATCH('Disposed Waste by Resin'!$A572,'Resin Fractions'!$A$24:$A$41,0),MATCH('Disposed Waste by Resin'!L$1,'Resin Fractions'!$A$24:$I$24,0)))*$E572</f>
        <v>1303.5242387396474</v>
      </c>
      <c r="M572" s="9">
        <f>(INDEX('Resin Fractions'!$A$24:$I$41,MATCH('Disposed Waste by Resin'!$A572,'Resin Fractions'!$A$24:$A$41,0),MATCH('Disposed Waste by Resin'!M$1,'Resin Fractions'!$A$24:$I$24,0)))*$E572</f>
        <v>11596.026506592654</v>
      </c>
    </row>
    <row r="573" spans="1:13" x14ac:dyDescent="0.2">
      <c r="A573" s="37">
        <v>2010</v>
      </c>
      <c r="B573" s="68" t="s">
        <v>201</v>
      </c>
      <c r="C573" s="68" t="s">
        <v>190</v>
      </c>
      <c r="D573" s="68">
        <v>1510271</v>
      </c>
      <c r="E573" s="81">
        <v>1045665.970961887</v>
      </c>
      <c r="F573" s="9">
        <f>(INDEX('Resin Fractions'!$A$24:$I$41,MATCH('Disposed Waste by Resin'!$A573,'Resin Fractions'!$A$24:$A$41,0),MATCH('Disposed Waste by Resin'!F$1,'Resin Fractions'!$A$24:$I$24,0)))*$E573</f>
        <v>8949.1182112166862</v>
      </c>
      <c r="G573" s="9">
        <f>(INDEX('Resin Fractions'!$A$24:$I$41,MATCH('Disposed Waste by Resin'!$A573,'Resin Fractions'!$A$24:$A$41,0),MATCH('Disposed Waste by Resin'!G$1,'Resin Fractions'!$A$24:$I$24,0)))*$E573</f>
        <v>16599.721655676272</v>
      </c>
      <c r="H573" s="9">
        <f>(INDEX('Resin Fractions'!$A$24:$I$41,MATCH('Disposed Waste by Resin'!$A573,'Resin Fractions'!$A$24:$A$41,0),MATCH('Disposed Waste by Resin'!H$1,'Resin Fractions'!$A$24:$I$24,0)))*$E573</f>
        <v>22812.484539362093</v>
      </c>
      <c r="I573" s="9">
        <f>(INDEX('Resin Fractions'!$A$24:$I$41,MATCH('Disposed Waste by Resin'!$A573,'Resin Fractions'!$A$24:$A$41,0),MATCH('Disposed Waste by Resin'!I$1,'Resin Fractions'!$A$24:$I$24,0)))*$E573</f>
        <v>34670.108215815955</v>
      </c>
      <c r="J573" s="9">
        <f>(INDEX('Resin Fractions'!$A$24:$I$41,MATCH('Disposed Waste by Resin'!$A573,'Resin Fractions'!$A$24:$A$41,0),MATCH('Disposed Waste by Resin'!J$1,'Resin Fractions'!$A$24:$I$24,0)))*$E573</f>
        <v>2025.939168478307</v>
      </c>
      <c r="K573" s="9">
        <f>(INDEX('Resin Fractions'!$A$24:$I$41,MATCH('Disposed Waste by Resin'!$A573,'Resin Fractions'!$A$24:$A$41,0),MATCH('Disposed Waste by Resin'!K$1,'Resin Fractions'!$A$24:$I$24,0)))*$E573</f>
        <v>5897.0744723089929</v>
      </c>
      <c r="L573" s="9">
        <f>(INDEX('Resin Fractions'!$A$24:$I$41,MATCH('Disposed Waste by Resin'!$A573,'Resin Fractions'!$A$24:$A$41,0),MATCH('Disposed Waste by Resin'!L$1,'Resin Fractions'!$A$24:$I$24,0)))*$E573</f>
        <v>11724.409956890464</v>
      </c>
      <c r="M573" s="9">
        <f>(INDEX('Resin Fractions'!$A$24:$I$41,MATCH('Disposed Waste by Resin'!$A573,'Resin Fractions'!$A$24:$A$41,0),MATCH('Disposed Waste by Resin'!M$1,'Resin Fractions'!$A$24:$I$24,0)))*$E573</f>
        <v>102678.85621974878</v>
      </c>
    </row>
    <row r="574" spans="1:13" x14ac:dyDescent="0.2">
      <c r="A574" s="37">
        <v>2010</v>
      </c>
      <c r="B574" s="68" t="s">
        <v>202</v>
      </c>
      <c r="C574" s="68" t="s">
        <v>191</v>
      </c>
      <c r="D574" s="68">
        <v>1175</v>
      </c>
      <c r="E574" s="81">
        <v>1080.698729582577</v>
      </c>
      <c r="F574" s="9">
        <f>(INDEX('Resin Fractions'!$A$24:$I$41,MATCH('Disposed Waste by Resin'!$A574,'Resin Fractions'!$A$24:$A$41,0),MATCH('Disposed Waste by Resin'!F$1,'Resin Fractions'!$A$24:$I$24,0)))*$E574</f>
        <v>9.2489389062261846</v>
      </c>
      <c r="G574" s="9">
        <f>(INDEX('Resin Fractions'!$A$24:$I$41,MATCH('Disposed Waste by Resin'!$A574,'Resin Fractions'!$A$24:$A$41,0),MATCH('Disposed Waste by Resin'!G$1,'Resin Fractions'!$A$24:$I$24,0)))*$E574</f>
        <v>17.155859139426465</v>
      </c>
      <c r="H574" s="9">
        <f>(INDEX('Resin Fractions'!$A$24:$I$41,MATCH('Disposed Waste by Resin'!$A574,'Resin Fractions'!$A$24:$A$41,0),MATCH('Disposed Waste by Resin'!H$1,'Resin Fractions'!$A$24:$I$24,0)))*$E574</f>
        <v>23.576767098610475</v>
      </c>
      <c r="I574" s="9">
        <f>(INDEX('Resin Fractions'!$A$24:$I$41,MATCH('Disposed Waste by Resin'!$A574,'Resin Fractions'!$A$24:$A$41,0),MATCH('Disposed Waste by Resin'!I$1,'Resin Fractions'!$A$24:$I$24,0)))*$E574</f>
        <v>35.831654604631311</v>
      </c>
      <c r="J574" s="9">
        <f>(INDEX('Resin Fractions'!$A$24:$I$41,MATCH('Disposed Waste by Resin'!$A574,'Resin Fractions'!$A$24:$A$41,0),MATCH('Disposed Waste by Resin'!J$1,'Resin Fractions'!$A$24:$I$24,0)))*$E574</f>
        <v>2.093813843413185</v>
      </c>
      <c r="K574" s="9">
        <f>(INDEX('Resin Fractions'!$A$24:$I$41,MATCH('Disposed Waste by Resin'!$A574,'Resin Fractions'!$A$24:$A$41,0),MATCH('Disposed Waste by Resin'!K$1,'Resin Fractions'!$A$24:$I$24,0)))*$E574</f>
        <v>6.0946430958404587</v>
      </c>
      <c r="L574" s="9">
        <f>(INDEX('Resin Fractions'!$A$24:$I$41,MATCH('Disposed Waste by Resin'!$A574,'Resin Fractions'!$A$24:$A$41,0),MATCH('Disposed Waste by Resin'!L$1,'Resin Fractions'!$A$24:$I$24,0)))*$E574</f>
        <v>12.117210751212887</v>
      </c>
      <c r="M574" s="9">
        <f>(INDEX('Resin Fractions'!$A$24:$I$41,MATCH('Disposed Waste by Resin'!$A574,'Resin Fractions'!$A$24:$A$41,0),MATCH('Disposed Waste by Resin'!M$1,'Resin Fractions'!$A$24:$I$24,0)))*$E574</f>
        <v>106.11888743936098</v>
      </c>
    </row>
    <row r="575" spans="1:13" x14ac:dyDescent="0.2">
      <c r="A575" s="37">
        <v>2010</v>
      </c>
      <c r="B575" s="68" t="s">
        <v>203</v>
      </c>
      <c r="C575" s="68" t="s">
        <v>191</v>
      </c>
      <c r="D575" s="68">
        <v>38091</v>
      </c>
      <c r="E575" s="81">
        <v>29047.196007259521</v>
      </c>
      <c r="F575" s="9">
        <f>(INDEX('Resin Fractions'!$A$24:$I$41,MATCH('Disposed Waste by Resin'!$A575,'Resin Fractions'!$A$24:$A$41,0),MATCH('Disposed Waste by Resin'!F$1,'Resin Fractions'!$A$24:$I$24,0)))*$E575</f>
        <v>248.59448236058304</v>
      </c>
      <c r="G575" s="9">
        <f>(INDEX('Resin Fractions'!$A$24:$I$41,MATCH('Disposed Waste by Resin'!$A575,'Resin Fractions'!$A$24:$A$41,0),MATCH('Disposed Waste by Resin'!G$1,'Resin Fractions'!$A$24:$I$24,0)))*$E575</f>
        <v>461.11796882405559</v>
      </c>
      <c r="H575" s="9">
        <f>(INDEX('Resin Fractions'!$A$24:$I$41,MATCH('Disposed Waste by Resin'!$A575,'Resin Fractions'!$A$24:$A$41,0),MATCH('Disposed Waste by Resin'!H$1,'Resin Fractions'!$A$24:$I$24,0)))*$E575</f>
        <v>633.70017599203322</v>
      </c>
      <c r="I575" s="9">
        <f>(INDEX('Resin Fractions'!$A$24:$I$41,MATCH('Disposed Waste by Resin'!$A575,'Resin Fractions'!$A$24:$A$41,0),MATCH('Disposed Waste by Resin'!I$1,'Resin Fractions'!$A$24:$I$24,0)))*$E575</f>
        <v>963.08903311764266</v>
      </c>
      <c r="J575" s="9">
        <f>(INDEX('Resin Fractions'!$A$24:$I$41,MATCH('Disposed Waste by Resin'!$A575,'Resin Fractions'!$A$24:$A$41,0),MATCH('Disposed Waste by Resin'!J$1,'Resin Fractions'!$A$24:$I$24,0)))*$E575</f>
        <v>56.277868611752567</v>
      </c>
      <c r="K575" s="9">
        <f>(INDEX('Resin Fractions'!$A$24:$I$41,MATCH('Disposed Waste by Resin'!$A575,'Resin Fractions'!$A$24:$A$41,0),MATCH('Disposed Waste by Resin'!K$1,'Resin Fractions'!$A$24:$I$24,0)))*$E575</f>
        <v>163.81280717110494</v>
      </c>
      <c r="L575" s="9">
        <f>(INDEX('Resin Fractions'!$A$24:$I$41,MATCH('Disposed Waste by Resin'!$A575,'Resin Fractions'!$A$24:$A$41,0),MATCH('Disposed Waste by Resin'!L$1,'Resin Fractions'!$A$24:$I$24,0)))*$E575</f>
        <v>325.68835894505304</v>
      </c>
      <c r="M575" s="9">
        <f>(INDEX('Resin Fractions'!$A$24:$I$41,MATCH('Disposed Waste by Resin'!$A575,'Resin Fractions'!$A$24:$A$41,0),MATCH('Disposed Waste by Resin'!M$1,'Resin Fractions'!$A$24:$I$24,0)))*$E575</f>
        <v>2852.2806950222252</v>
      </c>
    </row>
    <row r="576" spans="1:13" x14ac:dyDescent="0.2">
      <c r="A576" s="37">
        <v>2010</v>
      </c>
      <c r="B576" s="68" t="s">
        <v>204</v>
      </c>
      <c r="C576" s="68" t="s">
        <v>192</v>
      </c>
      <c r="D576" s="68">
        <v>220000</v>
      </c>
      <c r="E576" s="81">
        <v>167845.3629764065</v>
      </c>
      <c r="F576" s="9">
        <f>(INDEX('Resin Fractions'!$A$24:$I$41,MATCH('Disposed Waste by Resin'!$A576,'Resin Fractions'!$A$24:$A$41,0),MATCH('Disposed Waste by Resin'!F$1,'Resin Fractions'!$A$24:$I$24,0)))*$E576</f>
        <v>1436.4701885619479</v>
      </c>
      <c r="G576" s="9">
        <f>(INDEX('Resin Fractions'!$A$24:$I$41,MATCH('Disposed Waste by Resin'!$A576,'Resin Fractions'!$A$24:$A$41,0),MATCH('Disposed Waste by Resin'!G$1,'Resin Fractions'!$A$24:$I$24,0)))*$E576</f>
        <v>2664.5089196517915</v>
      </c>
      <c r="H576" s="9">
        <f>(INDEX('Resin Fractions'!$A$24:$I$41,MATCH('Disposed Waste by Resin'!$A576,'Resin Fractions'!$A$24:$A$41,0),MATCH('Disposed Waste by Resin'!H$1,'Resin Fractions'!$A$24:$I$24,0)))*$E576</f>
        <v>3661.7522748499691</v>
      </c>
      <c r="I576" s="9">
        <f>(INDEX('Resin Fractions'!$A$24:$I$41,MATCH('Disposed Waste by Resin'!$A576,'Resin Fractions'!$A$24:$A$41,0),MATCH('Disposed Waste by Resin'!I$1,'Resin Fractions'!$A$24:$I$24,0)))*$E576</f>
        <v>5565.0820238148726</v>
      </c>
      <c r="J576" s="9">
        <f>(INDEX('Resin Fractions'!$A$24:$I$41,MATCH('Disposed Waste by Resin'!$A576,'Resin Fractions'!$A$24:$A$41,0),MATCH('Disposed Waste by Resin'!J$1,'Resin Fractions'!$A$24:$I$24,0)))*$E576</f>
        <v>325.19418680954158</v>
      </c>
      <c r="K576" s="9">
        <f>(INDEX('Resin Fractions'!$A$24:$I$41,MATCH('Disposed Waste by Resin'!$A576,'Resin Fractions'!$A$24:$A$41,0),MATCH('Disposed Waste by Resin'!K$1,'Resin Fractions'!$A$24:$I$24,0)))*$E576</f>
        <v>946.57054240094453</v>
      </c>
      <c r="L576" s="9">
        <f>(INDEX('Resin Fractions'!$A$24:$I$41,MATCH('Disposed Waste by Resin'!$A576,'Resin Fractions'!$A$24:$A$41,0),MATCH('Disposed Waste by Resin'!L$1,'Resin Fractions'!$A$24:$I$24,0)))*$E576</f>
        <v>1881.9469118692407</v>
      </c>
      <c r="M576" s="9">
        <f>(INDEX('Resin Fractions'!$A$24:$I$41,MATCH('Disposed Waste by Resin'!$A576,'Resin Fractions'!$A$24:$A$41,0),MATCH('Disposed Waste by Resin'!M$1,'Resin Fractions'!$A$24:$I$24,0)))*$E576</f>
        <v>16481.525047958308</v>
      </c>
    </row>
    <row r="577" spans="1:13" x14ac:dyDescent="0.2">
      <c r="A577" s="37">
        <v>2010</v>
      </c>
      <c r="B577" s="68" t="s">
        <v>205</v>
      </c>
      <c r="C577" s="68" t="s">
        <v>191</v>
      </c>
      <c r="D577" s="68">
        <v>45578</v>
      </c>
      <c r="E577" s="81">
        <v>33073.15789473684</v>
      </c>
      <c r="F577" s="9">
        <f>(INDEX('Resin Fractions'!$A$24:$I$41,MATCH('Disposed Waste by Resin'!$A577,'Resin Fractions'!$A$24:$A$41,0),MATCH('Disposed Waste by Resin'!F$1,'Resin Fractions'!$A$24:$I$24,0)))*$E577</f>
        <v>283.04985323943589</v>
      </c>
      <c r="G577" s="9">
        <f>(INDEX('Resin Fractions'!$A$24:$I$41,MATCH('Disposed Waste by Resin'!$A577,'Resin Fractions'!$A$24:$A$41,0),MATCH('Disposed Waste by Resin'!G$1,'Resin Fractions'!$A$24:$I$24,0)))*$E577</f>
        <v>525.02924506747115</v>
      </c>
      <c r="H577" s="9">
        <f>(INDEX('Resin Fractions'!$A$24:$I$41,MATCH('Disposed Waste by Resin'!$A577,'Resin Fractions'!$A$24:$A$41,0),MATCH('Disposed Waste by Resin'!H$1,'Resin Fractions'!$A$24:$I$24,0)))*$E577</f>
        <v>721.53146807247992</v>
      </c>
      <c r="I577" s="9">
        <f>(INDEX('Resin Fractions'!$A$24:$I$41,MATCH('Disposed Waste by Resin'!$A577,'Resin Fractions'!$A$24:$A$41,0),MATCH('Disposed Waste by Resin'!I$1,'Resin Fractions'!$A$24:$I$24,0)))*$E577</f>
        <v>1096.5738534978946</v>
      </c>
      <c r="J577" s="9">
        <f>(INDEX('Resin Fractions'!$A$24:$I$41,MATCH('Disposed Waste by Resin'!$A577,'Resin Fractions'!$A$24:$A$41,0),MATCH('Disposed Waste by Resin'!J$1,'Resin Fractions'!$A$24:$I$24,0)))*$E577</f>
        <v>64.078020959770825</v>
      </c>
      <c r="K577" s="9">
        <f>(INDEX('Resin Fractions'!$A$24:$I$41,MATCH('Disposed Waste by Resin'!$A577,'Resin Fractions'!$A$24:$A$41,0),MATCH('Disposed Waste by Resin'!K$1,'Resin Fractions'!$A$24:$I$24,0)))*$E577</f>
        <v>186.51737797328204</v>
      </c>
      <c r="L577" s="9">
        <f>(INDEX('Resin Fractions'!$A$24:$I$41,MATCH('Disposed Waste by Resin'!$A577,'Resin Fractions'!$A$24:$A$41,0),MATCH('Disposed Waste by Resin'!L$1,'Resin Fractions'!$A$24:$I$24,0)))*$E577</f>
        <v>370.82899558275523</v>
      </c>
      <c r="M577" s="9">
        <f>(INDEX('Resin Fractions'!$A$24:$I$41,MATCH('Disposed Waste by Resin'!$A577,'Resin Fractions'!$A$24:$A$41,0),MATCH('Disposed Waste by Resin'!M$1,'Resin Fractions'!$A$24:$I$24,0)))*$E577</f>
        <v>3247.6088143930901</v>
      </c>
    </row>
    <row r="578" spans="1:13" x14ac:dyDescent="0.2">
      <c r="A578" s="37">
        <v>2010</v>
      </c>
      <c r="B578" s="68" t="s">
        <v>206</v>
      </c>
      <c r="C578" s="68" t="s">
        <v>192</v>
      </c>
      <c r="D578" s="68">
        <v>21419</v>
      </c>
      <c r="E578" s="81">
        <v>20383.130671506351</v>
      </c>
      <c r="F578" s="9">
        <f>(INDEX('Resin Fractions'!$A$24:$I$41,MATCH('Disposed Waste by Resin'!$A578,'Resin Fractions'!$A$24:$A$41,0),MATCH('Disposed Waste by Resin'!F$1,'Resin Fractions'!$A$24:$I$24,0)))*$E578</f>
        <v>174.44485233290192</v>
      </c>
      <c r="G578" s="9">
        <f>(INDEX('Resin Fractions'!$A$24:$I$41,MATCH('Disposed Waste by Resin'!$A578,'Resin Fractions'!$A$24:$A$41,0),MATCH('Disposed Waste by Resin'!G$1,'Resin Fractions'!$A$24:$I$24,0)))*$E578</f>
        <v>323.57780114718463</v>
      </c>
      <c r="H578" s="9">
        <f>(INDEX('Resin Fractions'!$A$24:$I$41,MATCH('Disposed Waste by Resin'!$A578,'Resin Fractions'!$A$24:$A$41,0),MATCH('Disposed Waste by Resin'!H$1,'Resin Fractions'!$A$24:$I$24,0)))*$E578</f>
        <v>444.6829735501492</v>
      </c>
      <c r="I578" s="9">
        <f>(INDEX('Resin Fractions'!$A$24:$I$41,MATCH('Disposed Waste by Resin'!$A578,'Resin Fractions'!$A$24:$A$41,0),MATCH('Disposed Waste by Resin'!I$1,'Resin Fractions'!$A$24:$I$24,0)))*$E578</f>
        <v>675.82322250400568</v>
      </c>
      <c r="J578" s="9">
        <f>(INDEX('Resin Fractions'!$A$24:$I$41,MATCH('Disposed Waste by Resin'!$A578,'Resin Fractions'!$A$24:$A$41,0),MATCH('Disposed Waste by Resin'!J$1,'Resin Fractions'!$A$24:$I$24,0)))*$E578</f>
        <v>39.491562267852927</v>
      </c>
      <c r="K578" s="9">
        <f>(INDEX('Resin Fractions'!$A$24:$I$41,MATCH('Disposed Waste by Resin'!$A578,'Resin Fractions'!$A$24:$A$41,0),MATCH('Disposed Waste by Resin'!K$1,'Resin Fractions'!$A$24:$I$24,0)))*$E578</f>
        <v>114.9514690987871</v>
      </c>
      <c r="L578" s="9">
        <f>(INDEX('Resin Fractions'!$A$24:$I$41,MATCH('Disposed Waste by Resin'!$A578,'Resin Fractions'!$A$24:$A$41,0),MATCH('Disposed Waste by Resin'!L$1,'Resin Fractions'!$A$24:$I$24,0)))*$E578</f>
        <v>228.54351851746253</v>
      </c>
      <c r="M578" s="9">
        <f>(INDEX('Resin Fractions'!$A$24:$I$41,MATCH('Disposed Waste by Resin'!$A578,'Resin Fractions'!$A$24:$A$41,0),MATCH('Disposed Waste by Resin'!M$1,'Resin Fractions'!$A$24:$I$24,0)))*$E578</f>
        <v>2001.5153994183443</v>
      </c>
    </row>
    <row r="579" spans="1:13" x14ac:dyDescent="0.2">
      <c r="A579" s="37">
        <v>2010</v>
      </c>
      <c r="B579" s="68" t="s">
        <v>207</v>
      </c>
      <c r="C579" s="68" t="s">
        <v>190</v>
      </c>
      <c r="D579" s="68">
        <v>1049025</v>
      </c>
      <c r="E579" s="81">
        <v>652325.04537205072</v>
      </c>
      <c r="F579" s="9">
        <f>(INDEX('Resin Fractions'!$A$24:$I$41,MATCH('Disposed Waste by Resin'!$A579,'Resin Fractions'!$A$24:$A$41,0),MATCH('Disposed Waste by Resin'!F$1,'Resin Fractions'!$A$24:$I$24,0)))*$E579</f>
        <v>5582.7903989280212</v>
      </c>
      <c r="G579" s="9">
        <f>(INDEX('Resin Fractions'!$A$24:$I$41,MATCH('Disposed Waste by Resin'!$A579,'Resin Fractions'!$A$24:$A$41,0),MATCH('Disposed Waste by Resin'!G$1,'Resin Fractions'!$A$24:$I$24,0)))*$E579</f>
        <v>10355.519336869686</v>
      </c>
      <c r="H579" s="9">
        <f>(INDEX('Resin Fractions'!$A$24:$I$41,MATCH('Disposed Waste by Resin'!$A579,'Resin Fractions'!$A$24:$A$41,0),MATCH('Disposed Waste by Resin'!H$1,'Resin Fractions'!$A$24:$I$24,0)))*$E579</f>
        <v>14231.270238716583</v>
      </c>
      <c r="I579" s="9">
        <f>(INDEX('Resin Fractions'!$A$24:$I$41,MATCH('Disposed Waste by Resin'!$A579,'Resin Fractions'!$A$24:$A$41,0),MATCH('Disposed Waste by Resin'!I$1,'Resin Fractions'!$A$24:$I$24,0)))*$E579</f>
        <v>21628.493747512777</v>
      </c>
      <c r="J579" s="9">
        <f>(INDEX('Resin Fractions'!$A$24:$I$41,MATCH('Disposed Waste by Resin'!$A579,'Resin Fractions'!$A$24:$A$41,0),MATCH('Disposed Waste by Resin'!J$1,'Resin Fractions'!$A$24:$I$24,0)))*$E579</f>
        <v>1263.8556639487272</v>
      </c>
      <c r="K579" s="9">
        <f>(INDEX('Resin Fractions'!$A$24:$I$41,MATCH('Disposed Waste by Resin'!$A579,'Resin Fractions'!$A$24:$A$41,0),MATCH('Disposed Waste by Resin'!K$1,'Resin Fractions'!$A$24:$I$24,0)))*$E579</f>
        <v>3678.8128135916322</v>
      </c>
      <c r="L579" s="9">
        <f>(INDEX('Resin Fractions'!$A$24:$I$41,MATCH('Disposed Waste by Resin'!$A579,'Resin Fractions'!$A$24:$A$41,0),MATCH('Disposed Waste by Resin'!L$1,'Resin Fractions'!$A$24:$I$24,0)))*$E579</f>
        <v>7314.1198714286729</v>
      </c>
      <c r="M579" s="9">
        <f>(INDEX('Resin Fractions'!$A$24:$I$41,MATCH('Disposed Waste by Resin'!$A579,'Resin Fractions'!$A$24:$A$41,0),MATCH('Disposed Waste by Resin'!M$1,'Resin Fractions'!$A$24:$I$24,0)))*$E579</f>
        <v>64054.862070996111</v>
      </c>
    </row>
    <row r="580" spans="1:13" x14ac:dyDescent="0.2">
      <c r="A580" s="37">
        <v>2010</v>
      </c>
      <c r="B580" s="68" t="s">
        <v>208</v>
      </c>
      <c r="C580" s="68" t="s">
        <v>193</v>
      </c>
      <c r="D580" s="68">
        <v>28610</v>
      </c>
      <c r="E580" s="81">
        <v>102.059891107078</v>
      </c>
      <c r="F580" s="9">
        <f>(INDEX('Resin Fractions'!$A$24:$I$41,MATCH('Disposed Waste by Resin'!$A580,'Resin Fractions'!$A$24:$A$41,0),MATCH('Disposed Waste by Resin'!F$1,'Resin Fractions'!$A$24:$I$24,0)))*$E580</f>
        <v>0.87345869092495665</v>
      </c>
      <c r="G580" s="9">
        <f>(INDEX('Resin Fractions'!$A$24:$I$41,MATCH('Disposed Waste by Resin'!$A580,'Resin Fractions'!$A$24:$A$41,0),MATCH('Disposed Waste by Resin'!G$1,'Resin Fractions'!$A$24:$I$24,0)))*$E580</f>
        <v>1.6201787488864117</v>
      </c>
      <c r="H580" s="9">
        <f>(INDEX('Resin Fractions'!$A$24:$I$41,MATCH('Disposed Waste by Resin'!$A580,'Resin Fractions'!$A$24:$A$41,0),MATCH('Disposed Waste by Resin'!H$1,'Resin Fractions'!$A$24:$I$24,0)))*$E580</f>
        <v>2.2265615910093115</v>
      </c>
      <c r="I580" s="9">
        <f>(INDEX('Resin Fractions'!$A$24:$I$41,MATCH('Disposed Waste by Resin'!$A580,'Resin Fractions'!$A$24:$A$41,0),MATCH('Disposed Waste by Resin'!I$1,'Resin Fractions'!$A$24:$I$24,0)))*$E580</f>
        <v>3.3838984603485365</v>
      </c>
      <c r="J580" s="9">
        <f>(INDEX('Resin Fractions'!$A$24:$I$41,MATCH('Disposed Waste by Resin'!$A580,'Resin Fractions'!$A$24:$A$41,0),MATCH('Disposed Waste by Resin'!J$1,'Resin Fractions'!$A$24:$I$24,0)))*$E580</f>
        <v>0.19773726664764585</v>
      </c>
      <c r="K580" s="9">
        <f>(INDEX('Resin Fractions'!$A$24:$I$41,MATCH('Disposed Waste by Resin'!$A580,'Resin Fractions'!$A$24:$A$41,0),MATCH('Disposed Waste by Resin'!K$1,'Resin Fractions'!$A$24:$I$24,0)))*$E580</f>
        <v>0.57557077996958361</v>
      </c>
      <c r="L580" s="9">
        <f>(INDEX('Resin Fractions'!$A$24:$I$41,MATCH('Disposed Waste by Resin'!$A580,'Resin Fractions'!$A$24:$A$41,0),MATCH('Disposed Waste by Resin'!L$1,'Resin Fractions'!$A$24:$I$24,0)))*$E580</f>
        <v>1.1443348418369788</v>
      </c>
      <c r="M580" s="9">
        <f>(INDEX('Resin Fractions'!$A$24:$I$41,MATCH('Disposed Waste by Resin'!$A580,'Resin Fractions'!$A$24:$A$41,0),MATCH('Disposed Waste by Resin'!M$1,'Resin Fractions'!$A$24:$I$24,0)))*$E580</f>
        <v>10.021740379623425</v>
      </c>
    </row>
    <row r="581" spans="1:13" x14ac:dyDescent="0.2">
      <c r="A581" s="37">
        <v>2010</v>
      </c>
      <c r="B581" s="68" t="s">
        <v>209</v>
      </c>
      <c r="C581" s="68" t="s">
        <v>191</v>
      </c>
      <c r="D581" s="68">
        <v>181058</v>
      </c>
      <c r="E581" s="81">
        <v>79287.005444646085</v>
      </c>
      <c r="F581" s="9">
        <f>(INDEX('Resin Fractions'!$A$24:$I$41,MATCH('Disposed Waste by Resin'!$A581,'Resin Fractions'!$A$24:$A$41,0),MATCH('Disposed Waste by Resin'!F$1,'Resin Fractions'!$A$24:$I$24,0)))*$E581</f>
        <v>678.56160957864893</v>
      </c>
      <c r="G581" s="9">
        <f>(INDEX('Resin Fractions'!$A$24:$I$41,MATCH('Disposed Waste by Resin'!$A581,'Resin Fractions'!$A$24:$A$41,0),MATCH('Disposed Waste by Resin'!G$1,'Resin Fractions'!$A$24:$I$24,0)))*$E581</f>
        <v>1258.6641029185653</v>
      </c>
      <c r="H581" s="9">
        <f>(INDEX('Resin Fractions'!$A$24:$I$41,MATCH('Disposed Waste by Resin'!$A581,'Resin Fractions'!$A$24:$A$41,0),MATCH('Disposed Waste by Resin'!H$1,'Resin Fractions'!$A$24:$I$24,0)))*$E581</f>
        <v>1729.7431838720822</v>
      </c>
      <c r="I581" s="9">
        <f>(INDEX('Resin Fractions'!$A$24:$I$41,MATCH('Disposed Waste by Resin'!$A581,'Resin Fractions'!$A$24:$A$41,0),MATCH('Disposed Waste by Resin'!I$1,'Resin Fractions'!$A$24:$I$24,0)))*$E581</f>
        <v>2628.8405047218102</v>
      </c>
      <c r="J581" s="9">
        <f>(INDEX('Resin Fractions'!$A$24:$I$41,MATCH('Disposed Waste by Resin'!$A581,'Resin Fractions'!$A$24:$A$41,0),MATCH('Disposed Waste by Resin'!J$1,'Resin Fractions'!$A$24:$I$24,0)))*$E581</f>
        <v>153.6156424158093</v>
      </c>
      <c r="K581" s="9">
        <f>(INDEX('Resin Fractions'!$A$24:$I$41,MATCH('Disposed Waste by Resin'!$A581,'Resin Fractions'!$A$24:$A$41,0),MATCH('Disposed Waste by Resin'!K$1,'Resin Fractions'!$A$24:$I$24,0)))*$E581</f>
        <v>447.14219337495155</v>
      </c>
      <c r="L581" s="9">
        <f>(INDEX('Resin Fractions'!$A$24:$I$41,MATCH('Disposed Waste by Resin'!$A581,'Resin Fractions'!$A$24:$A$41,0),MATCH('Disposed Waste by Resin'!L$1,'Resin Fractions'!$A$24:$I$24,0)))*$E581</f>
        <v>888.99646914217055</v>
      </c>
      <c r="M581" s="9">
        <f>(INDEX('Resin Fractions'!$A$24:$I$41,MATCH('Disposed Waste by Resin'!$A581,'Resin Fractions'!$A$24:$A$41,0),MATCH('Disposed Waste by Resin'!M$1,'Resin Fractions'!$A$24:$I$24,0)))*$E581</f>
        <v>7785.5637060240388</v>
      </c>
    </row>
    <row r="582" spans="1:13" x14ac:dyDescent="0.2">
      <c r="A582" s="37">
        <v>2010</v>
      </c>
      <c r="B582" s="68" t="s">
        <v>210</v>
      </c>
      <c r="C582" s="68" t="s">
        <v>192</v>
      </c>
      <c r="D582" s="68">
        <v>930450</v>
      </c>
      <c r="E582" s="81">
        <v>621186.95099818509</v>
      </c>
      <c r="F582" s="9">
        <f>(INDEX('Resin Fractions'!$A$24:$I$41,MATCH('Disposed Waste by Resin'!$A582,'Resin Fractions'!$A$24:$A$41,0),MATCH('Disposed Waste by Resin'!F$1,'Resin Fractions'!$A$24:$I$24,0)))*$E582</f>
        <v>5316.3013908106277</v>
      </c>
      <c r="G582" s="9">
        <f>(INDEX('Resin Fractions'!$A$24:$I$41,MATCH('Disposed Waste by Resin'!$A582,'Resin Fractions'!$A$24:$A$41,0),MATCH('Disposed Waste by Resin'!G$1,'Resin Fractions'!$A$24:$I$24,0)))*$E582</f>
        <v>9861.208807648889</v>
      </c>
      <c r="H582" s="9">
        <f>(INDEX('Resin Fractions'!$A$24:$I$41,MATCH('Disposed Waste by Resin'!$A582,'Resin Fractions'!$A$24:$A$41,0),MATCH('Disposed Waste by Resin'!H$1,'Resin Fractions'!$A$24:$I$24,0)))*$E582</f>
        <v>13551.954552622694</v>
      </c>
      <c r="I582" s="9">
        <f>(INDEX('Resin Fractions'!$A$24:$I$41,MATCH('Disposed Waste by Resin'!$A582,'Resin Fractions'!$A$24:$A$41,0),MATCH('Disposed Waste by Resin'!I$1,'Resin Fractions'!$A$24:$I$24,0)))*$E582</f>
        <v>20596.078873589755</v>
      </c>
      <c r="J582" s="9">
        <f>(INDEX('Resin Fractions'!$A$24:$I$41,MATCH('Disposed Waste by Resin'!$A582,'Resin Fractions'!$A$24:$A$41,0),MATCH('Disposed Waste by Resin'!J$1,'Resin Fractions'!$A$24:$I$24,0)))*$E582</f>
        <v>1203.52675703617</v>
      </c>
      <c r="K582" s="9">
        <f>(INDEX('Resin Fractions'!$A$24:$I$41,MATCH('Disposed Waste by Resin'!$A582,'Resin Fractions'!$A$24:$A$41,0),MATCH('Disposed Waste by Resin'!K$1,'Resin Fractions'!$A$24:$I$24,0)))*$E582</f>
        <v>3503.2083026410087</v>
      </c>
      <c r="L582" s="9">
        <f>(INDEX('Resin Fractions'!$A$24:$I$41,MATCH('Disposed Waste by Resin'!$A582,'Resin Fractions'!$A$24:$A$41,0),MATCH('Disposed Waste by Resin'!L$1,'Resin Fractions'!$A$24:$I$24,0)))*$E582</f>
        <v>6964.9875539834375</v>
      </c>
      <c r="M582" s="9">
        <f>(INDEX('Resin Fractions'!$A$24:$I$41,MATCH('Disposed Waste by Resin'!$A582,'Resin Fractions'!$A$24:$A$41,0),MATCH('Disposed Waste by Resin'!M$1,'Resin Fractions'!$A$24:$I$24,0)))*$E582</f>
        <v>60997.266238332588</v>
      </c>
    </row>
    <row r="583" spans="1:13" x14ac:dyDescent="0.2">
      <c r="A583" s="37">
        <v>2010</v>
      </c>
      <c r="B583" s="68" t="s">
        <v>211</v>
      </c>
      <c r="C583" s="68" t="s">
        <v>192</v>
      </c>
      <c r="D583" s="68">
        <v>28122</v>
      </c>
      <c r="E583" s="81">
        <v>17884.201451905621</v>
      </c>
      <c r="F583" s="9">
        <f>(INDEX('Resin Fractions'!$A$24:$I$41,MATCH('Disposed Waste by Resin'!$A583,'Resin Fractions'!$A$24:$A$41,0),MATCH('Disposed Waste by Resin'!F$1,'Resin Fractions'!$A$24:$I$24,0)))*$E583</f>
        <v>153.0582780264827</v>
      </c>
      <c r="G583" s="9">
        <f>(INDEX('Resin Fractions'!$A$24:$I$41,MATCH('Disposed Waste by Resin'!$A583,'Resin Fractions'!$A$24:$A$41,0),MATCH('Disposed Waste by Resin'!G$1,'Resin Fractions'!$A$24:$I$24,0)))*$E583</f>
        <v>283.90783900387186</v>
      </c>
      <c r="H583" s="9">
        <f>(INDEX('Resin Fractions'!$A$24:$I$41,MATCH('Disposed Waste by Resin'!$A583,'Resin Fractions'!$A$24:$A$41,0),MATCH('Disposed Waste by Resin'!H$1,'Resin Fractions'!$A$24:$I$24,0)))*$E583</f>
        <v>390.16577037994136</v>
      </c>
      <c r="I583" s="9">
        <f>(INDEX('Resin Fractions'!$A$24:$I$41,MATCH('Disposed Waste by Resin'!$A583,'Resin Fractions'!$A$24:$A$41,0),MATCH('Disposed Waste by Resin'!I$1,'Resin Fractions'!$A$24:$I$24,0)))*$E583</f>
        <v>592.96870789498087</v>
      </c>
      <c r="J583" s="9">
        <f>(INDEX('Resin Fractions'!$A$24:$I$41,MATCH('Disposed Waste by Resin'!$A583,'Resin Fractions'!$A$24:$A$41,0),MATCH('Disposed Waste by Resin'!J$1,'Resin Fractions'!$A$24:$I$24,0)))*$E583</f>
        <v>34.649979271146059</v>
      </c>
      <c r="K583" s="9">
        <f>(INDEX('Resin Fractions'!$A$24:$I$41,MATCH('Disposed Waste by Resin'!$A583,'Resin Fractions'!$A$24:$A$41,0),MATCH('Disposed Waste by Resin'!K$1,'Resin Fractions'!$A$24:$I$24,0)))*$E583</f>
        <v>100.85865923574947</v>
      </c>
      <c r="L583" s="9">
        <f>(INDEX('Resin Fractions'!$A$24:$I$41,MATCH('Disposed Waste by Resin'!$A583,'Resin Fractions'!$A$24:$A$41,0),MATCH('Disposed Waste by Resin'!L$1,'Resin Fractions'!$A$24:$I$24,0)))*$E583</f>
        <v>200.52456080298299</v>
      </c>
      <c r="M583" s="9">
        <f>(INDEX('Resin Fractions'!$A$24:$I$41,MATCH('Disposed Waste by Resin'!$A583,'Resin Fractions'!$A$24:$A$41,0),MATCH('Disposed Waste by Resin'!M$1,'Resin Fractions'!$A$24:$I$24,0)))*$E583</f>
        <v>1756.1337946151555</v>
      </c>
    </row>
    <row r="584" spans="1:13" x14ac:dyDescent="0.2">
      <c r="A584" s="37">
        <v>2010</v>
      </c>
      <c r="B584" s="68" t="s">
        <v>212</v>
      </c>
      <c r="C584" s="68" t="s">
        <v>193</v>
      </c>
      <c r="D584" s="68">
        <v>134623</v>
      </c>
      <c r="E584" s="81">
        <v>58634.836660617053</v>
      </c>
      <c r="F584" s="9">
        <f>(INDEX('Resin Fractions'!$A$24:$I$41,MATCH('Disposed Waste by Resin'!$A584,'Resin Fractions'!$A$24:$A$41,0),MATCH('Disposed Waste by Resin'!F$1,'Resin Fractions'!$A$24:$I$24,0)))*$E584</f>
        <v>501.81424961984294</v>
      </c>
      <c r="G584" s="9">
        <f>(INDEX('Resin Fractions'!$A$24:$I$41,MATCH('Disposed Waste by Resin'!$A584,'Resin Fractions'!$A$24:$A$41,0),MATCH('Disposed Waste by Resin'!G$1,'Resin Fractions'!$A$24:$I$24,0)))*$E584</f>
        <v>930.81537978800884</v>
      </c>
      <c r="H584" s="9">
        <f>(INDEX('Resin Fractions'!$A$24:$I$41,MATCH('Disposed Waste by Resin'!$A584,'Resin Fractions'!$A$24:$A$41,0),MATCH('Disposed Waste by Resin'!H$1,'Resin Fractions'!$A$24:$I$24,0)))*$E584</f>
        <v>1279.1908142118377</v>
      </c>
      <c r="I584" s="9">
        <f>(INDEX('Resin Fractions'!$A$24:$I$41,MATCH('Disposed Waste by Resin'!$A584,'Resin Fractions'!$A$24:$A$41,0),MATCH('Disposed Waste by Resin'!I$1,'Resin Fractions'!$A$24:$I$24,0)))*$E584</f>
        <v>1944.0970526852702</v>
      </c>
      <c r="J584" s="9">
        <f>(INDEX('Resin Fractions'!$A$24:$I$41,MATCH('Disposed Waste by Resin'!$A584,'Resin Fractions'!$A$24:$A$41,0),MATCH('Disposed Waste by Resin'!J$1,'Resin Fractions'!$A$24:$I$24,0)))*$E584</f>
        <v>113.60282874922167</v>
      </c>
      <c r="K584" s="9">
        <f>(INDEX('Resin Fractions'!$A$24:$I$41,MATCH('Disposed Waste by Resin'!$A584,'Resin Fractions'!$A$24:$A$41,0),MATCH('Disposed Waste by Resin'!K$1,'Resin Fractions'!$A$24:$I$24,0)))*$E584</f>
        <v>330.67347323281621</v>
      </c>
      <c r="L584" s="9">
        <f>(INDEX('Resin Fractions'!$A$24:$I$41,MATCH('Disposed Waste by Resin'!$A584,'Resin Fractions'!$A$24:$A$41,0),MATCH('Disposed Waste by Resin'!L$1,'Resin Fractions'!$A$24:$I$24,0)))*$E584</f>
        <v>657.43639159645318</v>
      </c>
      <c r="M584" s="9">
        <f>(INDEX('Resin Fractions'!$A$24:$I$41,MATCH('Disposed Waste by Resin'!$A584,'Resin Fractions'!$A$24:$A$41,0),MATCH('Disposed Waste by Resin'!M$1,'Resin Fractions'!$A$24:$I$24,0)))*$E584</f>
        <v>5757.6301898834508</v>
      </c>
    </row>
    <row r="585" spans="1:13" x14ac:dyDescent="0.2">
      <c r="A585" s="37">
        <v>2010</v>
      </c>
      <c r="B585" s="68" t="s">
        <v>213</v>
      </c>
      <c r="C585" s="68" t="s">
        <v>194</v>
      </c>
      <c r="D585" s="68">
        <v>174528</v>
      </c>
      <c r="E585" s="81">
        <v>219786.03448275861</v>
      </c>
      <c r="F585" s="9">
        <f>(INDEX('Resin Fractions'!$A$24:$I$41,MATCH('Disposed Waste by Resin'!$A585,'Resin Fractions'!$A$24:$A$41,0),MATCH('Disposed Waste by Resin'!F$1,'Resin Fractions'!$A$24:$I$24,0)))*$E585</f>
        <v>1880.9937957065295</v>
      </c>
      <c r="G585" s="9">
        <f>(INDEX('Resin Fractions'!$A$24:$I$41,MATCH('Disposed Waste by Resin'!$A585,'Resin Fractions'!$A$24:$A$41,0),MATCH('Disposed Waste by Resin'!G$1,'Resin Fractions'!$A$24:$I$24,0)))*$E585</f>
        <v>3489.0558720798595</v>
      </c>
      <c r="H585" s="9">
        <f>(INDEX('Resin Fractions'!$A$24:$I$41,MATCH('Disposed Waste by Resin'!$A585,'Resin Fractions'!$A$24:$A$41,0),MATCH('Disposed Waste by Resin'!H$1,'Resin Fractions'!$A$24:$I$24,0)))*$E585</f>
        <v>4794.9016730395088</v>
      </c>
      <c r="I585" s="9">
        <f>(INDEX('Resin Fractions'!$A$24:$I$41,MATCH('Disposed Waste by Resin'!$A585,'Resin Fractions'!$A$24:$A$41,0),MATCH('Disposed Waste by Resin'!I$1,'Resin Fractions'!$A$24:$I$24,0)))*$E585</f>
        <v>7287.2272900234184</v>
      </c>
      <c r="J585" s="9">
        <f>(INDEX('Resin Fractions'!$A$24:$I$41,MATCH('Disposed Waste by Resin'!$A585,'Resin Fractions'!$A$24:$A$41,0),MATCH('Disposed Waste by Resin'!J$1,'Resin Fractions'!$A$24:$I$24,0)))*$E585</f>
        <v>425.8273180043783</v>
      </c>
      <c r="K585" s="9">
        <f>(INDEX('Resin Fractions'!$A$24:$I$41,MATCH('Disposed Waste by Resin'!$A585,'Resin Fractions'!$A$24:$A$41,0),MATCH('Disposed Waste by Resin'!K$1,'Resin Fractions'!$A$24:$I$24,0)))*$E585</f>
        <v>1239.492007305209</v>
      </c>
      <c r="L585" s="9">
        <f>(INDEX('Resin Fractions'!$A$24:$I$41,MATCH('Disposed Waste by Resin'!$A585,'Resin Fractions'!$A$24:$A$41,0),MATCH('Disposed Waste by Resin'!L$1,'Resin Fractions'!$A$24:$I$24,0)))*$E585</f>
        <v>2464.3257432435362</v>
      </c>
      <c r="M585" s="9">
        <f>(INDEX('Resin Fractions'!$A$24:$I$41,MATCH('Disposed Waste by Resin'!$A585,'Resin Fractions'!$A$24:$A$41,0),MATCH('Disposed Waste by Resin'!M$1,'Resin Fractions'!$A$24:$I$24,0)))*$E585</f>
        <v>21581.823699402441</v>
      </c>
    </row>
    <row r="586" spans="1:13" x14ac:dyDescent="0.2">
      <c r="A586" s="37">
        <v>2010</v>
      </c>
      <c r="B586" s="68" t="s">
        <v>214</v>
      </c>
      <c r="C586" s="68" t="s">
        <v>191</v>
      </c>
      <c r="D586" s="68">
        <v>18546</v>
      </c>
      <c r="E586" s="81">
        <v>22378.5390199637</v>
      </c>
      <c r="F586" s="9">
        <f>(INDEX('Resin Fractions'!$A$24:$I$41,MATCH('Disposed Waste by Resin'!$A586,'Resin Fractions'!$A$24:$A$41,0),MATCH('Disposed Waste by Resin'!F$1,'Resin Fractions'!$A$24:$I$24,0)))*$E586</f>
        <v>191.52214631194099</v>
      </c>
      <c r="G586" s="9">
        <f>(INDEX('Resin Fractions'!$A$24:$I$41,MATCH('Disposed Waste by Resin'!$A586,'Resin Fractions'!$A$24:$A$41,0),MATCH('Disposed Waste by Resin'!G$1,'Resin Fractions'!$A$24:$I$24,0)))*$E586</f>
        <v>355.25447811060855</v>
      </c>
      <c r="H586" s="9">
        <f>(INDEX('Resin Fractions'!$A$24:$I$41,MATCH('Disposed Waste by Resin'!$A586,'Resin Fractions'!$A$24:$A$41,0),MATCH('Disposed Waste by Resin'!H$1,'Resin Fractions'!$A$24:$I$24,0)))*$E586</f>
        <v>488.21525189045343</v>
      </c>
      <c r="I586" s="9">
        <f>(INDEX('Resin Fractions'!$A$24:$I$41,MATCH('Disposed Waste by Resin'!$A586,'Resin Fractions'!$A$24:$A$41,0),MATCH('Disposed Waste by Resin'!I$1,'Resin Fractions'!$A$24:$I$24,0)))*$E586</f>
        <v>741.9829956025992</v>
      </c>
      <c r="J586" s="9">
        <f>(INDEX('Resin Fractions'!$A$24:$I$41,MATCH('Disposed Waste by Resin'!$A586,'Resin Fractions'!$A$24:$A$41,0),MATCH('Disposed Waste by Resin'!J$1,'Resin Fractions'!$A$24:$I$24,0)))*$E586</f>
        <v>43.357592188028747</v>
      </c>
      <c r="K586" s="9">
        <f>(INDEX('Resin Fractions'!$A$24:$I$41,MATCH('Disposed Waste by Resin'!$A586,'Resin Fractions'!$A$24:$A$41,0),MATCH('Disposed Waste by Resin'!K$1,'Resin Fractions'!$A$24:$I$24,0)))*$E586</f>
        <v>126.20465315592514</v>
      </c>
      <c r="L586" s="9">
        <f>(INDEX('Resin Fractions'!$A$24:$I$41,MATCH('Disposed Waste by Resin'!$A586,'Resin Fractions'!$A$24:$A$41,0),MATCH('Disposed Waste by Resin'!L$1,'Resin Fractions'!$A$24:$I$24,0)))*$E586</f>
        <v>250.91680612401547</v>
      </c>
      <c r="M586" s="9">
        <f>(INDEX('Resin Fractions'!$A$24:$I$41,MATCH('Disposed Waste by Resin'!$A586,'Resin Fractions'!$A$24:$A$41,0),MATCH('Disposed Waste by Resin'!M$1,'Resin Fractions'!$A$24:$I$24,0)))*$E586</f>
        <v>2197.4539233835717</v>
      </c>
    </row>
    <row r="587" spans="1:13" x14ac:dyDescent="0.2">
      <c r="A587" s="37">
        <v>2010</v>
      </c>
      <c r="B587" s="68" t="s">
        <v>215</v>
      </c>
      <c r="C587" s="68" t="s">
        <v>192</v>
      </c>
      <c r="D587" s="68">
        <v>839631</v>
      </c>
      <c r="E587" s="81">
        <v>683708.9564428312</v>
      </c>
      <c r="F587" s="9">
        <f>(INDEX('Resin Fractions'!$A$24:$I$41,MATCH('Disposed Waste by Resin'!$A587,'Resin Fractions'!$A$24:$A$41,0),MATCH('Disposed Waste by Resin'!F$1,'Resin Fractions'!$A$24:$I$24,0)))*$E587</f>
        <v>5851.3831789382293</v>
      </c>
      <c r="G587" s="9">
        <f>(INDEX('Resin Fractions'!$A$24:$I$41,MATCH('Disposed Waste by Resin'!$A587,'Resin Fractions'!$A$24:$A$41,0),MATCH('Disposed Waste by Resin'!G$1,'Resin Fractions'!$A$24:$I$24,0)))*$E587</f>
        <v>10853.732153111787</v>
      </c>
      <c r="H587" s="9">
        <f>(INDEX('Resin Fractions'!$A$24:$I$41,MATCH('Disposed Waste by Resin'!$A587,'Resin Fractions'!$A$24:$A$41,0),MATCH('Disposed Waste by Resin'!H$1,'Resin Fractions'!$A$24:$I$24,0)))*$E587</f>
        <v>14915.948717283034</v>
      </c>
      <c r="I587" s="9">
        <f>(INDEX('Resin Fractions'!$A$24:$I$41,MATCH('Disposed Waste by Resin'!$A587,'Resin Fractions'!$A$24:$A$41,0),MATCH('Disposed Waste by Resin'!I$1,'Resin Fractions'!$A$24:$I$24,0)))*$E587</f>
        <v>22669.058921550713</v>
      </c>
      <c r="J587" s="9">
        <f>(INDEX('Resin Fractions'!$A$24:$I$41,MATCH('Disposed Waste by Resin'!$A587,'Resin Fractions'!$A$24:$A$41,0),MATCH('Disposed Waste by Resin'!J$1,'Resin Fractions'!$A$24:$I$24,0)))*$E587</f>
        <v>1324.6608316255968</v>
      </c>
      <c r="K587" s="9">
        <f>(INDEX('Resin Fractions'!$A$24:$I$41,MATCH('Disposed Waste by Resin'!$A587,'Resin Fractions'!$A$24:$A$41,0),MATCH('Disposed Waste by Resin'!K$1,'Resin Fractions'!$A$24:$I$24,0)))*$E587</f>
        <v>3855.8036174966978</v>
      </c>
      <c r="L587" s="9">
        <f>(INDEX('Resin Fractions'!$A$24:$I$41,MATCH('Disposed Waste by Resin'!$A587,'Resin Fractions'!$A$24:$A$41,0),MATCH('Disposed Waste by Resin'!L$1,'Resin Fractions'!$A$24:$I$24,0)))*$E587</f>
        <v>7666.0083804388169</v>
      </c>
      <c r="M587" s="9">
        <f>(INDEX('Resin Fractions'!$A$24:$I$41,MATCH('Disposed Waste by Resin'!$A587,'Resin Fractions'!$A$24:$A$41,0),MATCH('Disposed Waste by Resin'!M$1,'Resin Fractions'!$A$24:$I$24,0)))*$E587</f>
        <v>67136.595800444877</v>
      </c>
    </row>
    <row r="588" spans="1:13" x14ac:dyDescent="0.2">
      <c r="A588" s="37">
        <v>2010</v>
      </c>
      <c r="B588" s="68" t="s">
        <v>216</v>
      </c>
      <c r="C588" s="68" t="s">
        <v>192</v>
      </c>
      <c r="D588" s="68">
        <v>152982</v>
      </c>
      <c r="E588" s="81">
        <v>87775.344827586188</v>
      </c>
      <c r="F588" s="9">
        <f>(INDEX('Resin Fractions'!$A$24:$I$41,MATCH('Disposed Waste by Resin'!$A588,'Resin Fractions'!$A$24:$A$41,0),MATCH('Disposed Waste by Resin'!F$1,'Resin Fractions'!$A$24:$I$24,0)))*$E588</f>
        <v>751.20732500245686</v>
      </c>
      <c r="G588" s="9">
        <f>(INDEX('Resin Fractions'!$A$24:$I$41,MATCH('Disposed Waste by Resin'!$A588,'Resin Fractions'!$A$24:$A$41,0),MATCH('Disposed Waste by Resin'!G$1,'Resin Fractions'!$A$24:$I$24,0)))*$E588</f>
        <v>1393.4146590125977</v>
      </c>
      <c r="H588" s="9">
        <f>(INDEX('Resin Fractions'!$A$24:$I$41,MATCH('Disposed Waste by Resin'!$A588,'Resin Fractions'!$A$24:$A$41,0),MATCH('Disposed Waste by Resin'!H$1,'Resin Fractions'!$A$24:$I$24,0)))*$E588</f>
        <v>1914.9267093147757</v>
      </c>
      <c r="I588" s="9">
        <f>(INDEX('Resin Fractions'!$A$24:$I$41,MATCH('Disposed Waste by Resin'!$A588,'Resin Fractions'!$A$24:$A$41,0),MATCH('Disposed Waste by Resin'!I$1,'Resin Fractions'!$A$24:$I$24,0)))*$E588</f>
        <v>2910.2799444201228</v>
      </c>
      <c r="J588" s="9">
        <f>(INDEX('Resin Fractions'!$A$24:$I$41,MATCH('Disposed Waste by Resin'!$A588,'Resin Fractions'!$A$24:$A$41,0),MATCH('Disposed Waste by Resin'!J$1,'Resin Fractions'!$A$24:$I$24,0)))*$E588</f>
        <v>170.06148622137593</v>
      </c>
      <c r="K588" s="9">
        <f>(INDEX('Resin Fractions'!$A$24:$I$41,MATCH('Disposed Waste by Resin'!$A588,'Resin Fractions'!$A$24:$A$41,0),MATCH('Disposed Waste by Resin'!K$1,'Resin Fractions'!$A$24:$I$24,0)))*$E588</f>
        <v>495.01251800776453</v>
      </c>
      <c r="L588" s="9">
        <f>(INDEX('Resin Fractions'!$A$24:$I$41,MATCH('Disposed Waste by Resin'!$A588,'Resin Fractions'!$A$24:$A$41,0),MATCH('Disposed Waste by Resin'!L$1,'Resin Fractions'!$A$24:$I$24,0)))*$E588</f>
        <v>984.17100244677954</v>
      </c>
      <c r="M588" s="9">
        <f>(INDEX('Resin Fractions'!$A$24:$I$41,MATCH('Disposed Waste by Resin'!$A588,'Resin Fractions'!$A$24:$A$41,0),MATCH('Disposed Waste by Resin'!M$1,'Resin Fractions'!$A$24:$I$24,0)))*$E588</f>
        <v>8619.0736444258746</v>
      </c>
    </row>
    <row r="589" spans="1:13" x14ac:dyDescent="0.2">
      <c r="A589" s="37">
        <v>2010</v>
      </c>
      <c r="B589" s="68" t="s">
        <v>217</v>
      </c>
      <c r="C589" s="68" t="s">
        <v>193</v>
      </c>
      <c r="D589" s="68">
        <v>64665</v>
      </c>
      <c r="E589" s="81">
        <v>37339.364791288557</v>
      </c>
      <c r="F589" s="9">
        <f>(INDEX('Resin Fractions'!$A$24:$I$41,MATCH('Disposed Waste by Resin'!$A589,'Resin Fractions'!$A$24:$A$41,0),MATCH('Disposed Waste by Resin'!F$1,'Resin Fractions'!$A$24:$I$24,0)))*$E589</f>
        <v>319.56131186099674</v>
      </c>
      <c r="G589" s="9">
        <f>(INDEX('Resin Fractions'!$A$24:$I$41,MATCH('Disposed Waste by Resin'!$A589,'Resin Fractions'!$A$24:$A$41,0),MATCH('Disposed Waste by Resin'!G$1,'Resin Fractions'!$A$24:$I$24,0)))*$E589</f>
        <v>592.75435898998035</v>
      </c>
      <c r="H589" s="9">
        <f>(INDEX('Resin Fractions'!$A$24:$I$41,MATCH('Disposed Waste by Resin'!$A589,'Resin Fractions'!$A$24:$A$41,0),MATCH('Disposed Waste by Resin'!H$1,'Resin Fractions'!$A$24:$I$24,0)))*$E589</f>
        <v>814.60399942757476</v>
      </c>
      <c r="I589" s="9">
        <f>(INDEX('Resin Fractions'!$A$24:$I$41,MATCH('Disposed Waste by Resin'!$A589,'Resin Fractions'!$A$24:$A$41,0),MATCH('Disposed Waste by Resin'!I$1,'Resin Fractions'!$A$24:$I$24,0)))*$E589</f>
        <v>1238.0242390722183</v>
      </c>
      <c r="J589" s="9">
        <f>(INDEX('Resin Fractions'!$A$24:$I$41,MATCH('Disposed Waste by Resin'!$A589,'Resin Fractions'!$A$24:$A$41,0),MATCH('Disposed Waste by Resin'!J$1,'Resin Fractions'!$A$24:$I$24,0)))*$E589</f>
        <v>72.343639132853198</v>
      </c>
      <c r="K589" s="9">
        <f>(INDEX('Resin Fractions'!$A$24:$I$41,MATCH('Disposed Waste by Resin'!$A589,'Resin Fractions'!$A$24:$A$41,0),MATCH('Disposed Waste by Resin'!K$1,'Resin Fractions'!$A$24:$I$24,0)))*$E589</f>
        <v>210.57681997664113</v>
      </c>
      <c r="L589" s="9">
        <f>(INDEX('Resin Fractions'!$A$24:$I$41,MATCH('Disposed Waste by Resin'!$A589,'Resin Fractions'!$A$24:$A$41,0),MATCH('Disposed Waste by Resin'!L$1,'Resin Fractions'!$A$24:$I$24,0)))*$E589</f>
        <v>418.66335187348778</v>
      </c>
      <c r="M589" s="9">
        <f>(INDEX('Resin Fractions'!$A$24:$I$41,MATCH('Disposed Waste by Resin'!$A589,'Resin Fractions'!$A$24:$A$41,0),MATCH('Disposed Waste by Resin'!M$1,'Resin Fractions'!$A$24:$I$24,0)))*$E589</f>
        <v>3666.5277203337528</v>
      </c>
    </row>
    <row r="590" spans="1:13" x14ac:dyDescent="0.2">
      <c r="A590" s="37">
        <v>2010</v>
      </c>
      <c r="B590" s="68" t="s">
        <v>218</v>
      </c>
      <c r="C590" s="68" t="s">
        <v>191</v>
      </c>
      <c r="D590" s="68">
        <v>34895</v>
      </c>
      <c r="E590" s="81">
        <v>18046.66061705989</v>
      </c>
      <c r="F590" s="9">
        <f>(INDEX('Resin Fractions'!$A$24:$I$41,MATCH('Disposed Waste by Resin'!$A590,'Resin Fractions'!$A$24:$A$41,0),MATCH('Disposed Waste by Resin'!F$1,'Resin Fractions'!$A$24:$I$24,0)))*$E590</f>
        <v>154.44865154329872</v>
      </c>
      <c r="G590" s="9">
        <f>(INDEX('Resin Fractions'!$A$24:$I$41,MATCH('Disposed Waste by Resin'!$A590,'Resin Fractions'!$A$24:$A$41,0),MATCH('Disposed Waste by Resin'!G$1,'Resin Fractions'!$A$24:$I$24,0)))*$E590</f>
        <v>286.48684319532862</v>
      </c>
      <c r="H590" s="9">
        <f>(INDEX('Resin Fractions'!$A$24:$I$41,MATCH('Disposed Waste by Resin'!$A590,'Resin Fractions'!$A$24:$A$41,0),MATCH('Disposed Waste by Resin'!H$1,'Resin Fractions'!$A$24:$I$24,0)))*$E590</f>
        <v>393.71001614893225</v>
      </c>
      <c r="I590" s="9">
        <f>(INDEX('Resin Fractions'!$A$24:$I$41,MATCH('Disposed Waste by Resin'!$A590,'Resin Fractions'!$A$24:$A$41,0),MATCH('Disposed Waste by Resin'!I$1,'Resin Fractions'!$A$24:$I$24,0)))*$E590</f>
        <v>598.35520510629249</v>
      </c>
      <c r="J590" s="9">
        <f>(INDEX('Resin Fractions'!$A$24:$I$41,MATCH('Disposed Waste by Resin'!$A590,'Resin Fractions'!$A$24:$A$41,0),MATCH('Disposed Waste by Resin'!J$1,'Resin Fractions'!$A$24:$I$24,0)))*$E590</f>
        <v>34.964737898761683</v>
      </c>
      <c r="K590" s="9">
        <f>(INDEX('Resin Fractions'!$A$24:$I$41,MATCH('Disposed Waste by Resin'!$A590,'Resin Fractions'!$A$24:$A$41,0),MATCH('Disposed Waste by Resin'!K$1,'Resin Fractions'!$A$24:$I$24,0)))*$E590</f>
        <v>101.77485410316262</v>
      </c>
      <c r="L590" s="9">
        <f>(INDEX('Resin Fractions'!$A$24:$I$41,MATCH('Disposed Waste by Resin'!$A590,'Resin Fractions'!$A$24:$A$41,0),MATCH('Disposed Waste by Resin'!L$1,'Resin Fractions'!$A$24:$I$24,0)))*$E590</f>
        <v>202.34611558856207</v>
      </c>
      <c r="M590" s="9">
        <f>(INDEX('Resin Fractions'!$A$24:$I$41,MATCH('Disposed Waste by Resin'!$A590,'Resin Fractions'!$A$24:$A$41,0),MATCH('Disposed Waste by Resin'!M$1,'Resin Fractions'!$A$24:$I$24,0)))*$E590</f>
        <v>1772.0864235843385</v>
      </c>
    </row>
    <row r="591" spans="1:13" x14ac:dyDescent="0.2">
      <c r="A591" s="37">
        <v>2010</v>
      </c>
      <c r="B591" s="68" t="s">
        <v>219</v>
      </c>
      <c r="C591" s="68" t="s">
        <v>194</v>
      </c>
      <c r="D591" s="68">
        <v>9818605</v>
      </c>
      <c r="E591" s="81">
        <v>7499336.4156079851</v>
      </c>
      <c r="F591" s="9">
        <f>(INDEX('Resin Fractions'!$A$24:$I$41,MATCH('Disposed Waste by Resin'!$A591,'Resin Fractions'!$A$24:$A$41,0),MATCH('Disposed Waste by Resin'!F$1,'Resin Fractions'!$A$24:$I$24,0)))*$E591</f>
        <v>64181.535932763014</v>
      </c>
      <c r="G591" s="9">
        <f>(INDEX('Resin Fractions'!$A$24:$I$41,MATCH('Disposed Waste by Resin'!$A591,'Resin Fractions'!$A$24:$A$41,0),MATCH('Disposed Waste by Resin'!G$1,'Resin Fractions'!$A$24:$I$24,0)))*$E591</f>
        <v>119050.34739426067</v>
      </c>
      <c r="H591" s="9">
        <f>(INDEX('Resin Fractions'!$A$24:$I$41,MATCH('Disposed Waste by Resin'!$A591,'Resin Fractions'!$A$24:$A$41,0),MATCH('Disposed Waste by Resin'!H$1,'Resin Fractions'!$A$24:$I$24,0)))*$E591</f>
        <v>163607.21376364637</v>
      </c>
      <c r="I591" s="9">
        <f>(INDEX('Resin Fractions'!$A$24:$I$41,MATCH('Disposed Waste by Resin'!$A591,'Resin Fractions'!$A$24:$A$41,0),MATCH('Disposed Waste by Resin'!I$1,'Resin Fractions'!$A$24:$I$24,0)))*$E591</f>
        <v>248648.05042547846</v>
      </c>
      <c r="J591" s="9">
        <f>(INDEX('Resin Fractions'!$A$24:$I$41,MATCH('Disposed Waste by Resin'!$A591,'Resin Fractions'!$A$24:$A$41,0),MATCH('Disposed Waste by Resin'!J$1,'Resin Fractions'!$A$24:$I$24,0)))*$E591</f>
        <v>14529.687112223812</v>
      </c>
      <c r="K591" s="9">
        <f>(INDEX('Resin Fractions'!$A$24:$I$41,MATCH('Disposed Waste by Resin'!$A591,'Resin Fractions'!$A$24:$A$41,0),MATCH('Disposed Waste by Resin'!K$1,'Resin Fractions'!$A$24:$I$24,0)))*$E591</f>
        <v>42292.803403612888</v>
      </c>
      <c r="L591" s="9">
        <f>(INDEX('Resin Fractions'!$A$24:$I$41,MATCH('Disposed Waste by Resin'!$A591,'Resin Fractions'!$A$24:$A$41,0),MATCH('Disposed Waste by Resin'!L$1,'Resin Fractions'!$A$24:$I$24,0)))*$E591</f>
        <v>84085.450787257432</v>
      </c>
      <c r="M591" s="9">
        <f>(INDEX('Resin Fractions'!$A$24:$I$41,MATCH('Disposed Waste by Resin'!$A591,'Resin Fractions'!$A$24:$A$41,0),MATCH('Disposed Waste by Resin'!M$1,'Resin Fractions'!$A$24:$I$24,0)))*$E591</f>
        <v>736395.08881924266</v>
      </c>
    </row>
    <row r="592" spans="1:13" x14ac:dyDescent="0.2">
      <c r="A592" s="37">
        <v>2010</v>
      </c>
      <c r="B592" s="68" t="s">
        <v>220</v>
      </c>
      <c r="C592" s="68" t="s">
        <v>192</v>
      </c>
      <c r="D592" s="68">
        <v>150865</v>
      </c>
      <c r="E592" s="81">
        <v>107538.7477313975</v>
      </c>
      <c r="F592" s="9">
        <f>(INDEX('Resin Fractions'!$A$24:$I$41,MATCH('Disposed Waste by Resin'!$A592,'Resin Fractions'!$A$24:$A$41,0),MATCH('Disposed Waste by Resin'!F$1,'Resin Fractions'!$A$24:$I$24,0)))*$E592</f>
        <v>920.34836406621821</v>
      </c>
      <c r="G592" s="9">
        <f>(INDEX('Resin Fractions'!$A$24:$I$41,MATCH('Disposed Waste by Resin'!$A592,'Resin Fractions'!$A$24:$A$41,0),MATCH('Disposed Waste by Resin'!G$1,'Resin Fractions'!$A$24:$I$24,0)))*$E592</f>
        <v>1707.1544155722088</v>
      </c>
      <c r="H592" s="9">
        <f>(INDEX('Resin Fractions'!$A$24:$I$41,MATCH('Disposed Waste by Resin'!$A592,'Resin Fractions'!$A$24:$A$41,0),MATCH('Disposed Waste by Resin'!H$1,'Resin Fractions'!$A$24:$I$24,0)))*$E592</f>
        <v>2346.0895621841769</v>
      </c>
      <c r="I592" s="9">
        <f>(INDEX('Resin Fractions'!$A$24:$I$41,MATCH('Disposed Waste by Resin'!$A592,'Resin Fractions'!$A$24:$A$41,0),MATCH('Disposed Waste by Resin'!I$1,'Resin Fractions'!$A$24:$I$24,0)))*$E592</f>
        <v>3565.5554687423005</v>
      </c>
      <c r="J592" s="9">
        <f>(INDEX('Resin Fractions'!$A$24:$I$41,MATCH('Disposed Waste by Resin'!$A592,'Resin Fractions'!$A$24:$A$41,0),MATCH('Disposed Waste by Resin'!J$1,'Resin Fractions'!$A$24:$I$24,0)))*$E592</f>
        <v>208.35234884590767</v>
      </c>
      <c r="K592" s="9">
        <f>(INDEX('Resin Fractions'!$A$24:$I$41,MATCH('Disposed Waste by Resin'!$A592,'Resin Fractions'!$A$24:$A$41,0),MATCH('Disposed Waste by Resin'!K$1,'Resin Fractions'!$A$24:$I$24,0)))*$E592</f>
        <v>606.46900792568215</v>
      </c>
      <c r="L592" s="9">
        <f>(INDEX('Resin Fractions'!$A$24:$I$41,MATCH('Disposed Waste by Resin'!$A592,'Resin Fractions'!$A$24:$A$41,0),MATCH('Disposed Waste by Resin'!L$1,'Resin Fractions'!$A$24:$I$24,0)))*$E592</f>
        <v>1205.7658943359495</v>
      </c>
      <c r="M592" s="9">
        <f>(INDEX('Resin Fractions'!$A$24:$I$41,MATCH('Disposed Waste by Resin'!$A592,'Resin Fractions'!$A$24:$A$41,0),MATCH('Disposed Waste by Resin'!M$1,'Resin Fractions'!$A$24:$I$24,0)))*$E592</f>
        <v>10559.735061672445</v>
      </c>
    </row>
    <row r="593" spans="1:13" x14ac:dyDescent="0.2">
      <c r="A593" s="37">
        <v>2010</v>
      </c>
      <c r="B593" s="68" t="s">
        <v>221</v>
      </c>
      <c r="C593" s="68" t="s">
        <v>190</v>
      </c>
      <c r="D593" s="68">
        <v>252409</v>
      </c>
      <c r="E593" s="81">
        <v>163435.6533575317</v>
      </c>
      <c r="F593" s="9">
        <f>(INDEX('Resin Fractions'!$A$24:$I$41,MATCH('Disposed Waste by Resin'!$A593,'Resin Fractions'!$A$24:$A$41,0),MATCH('Disposed Waste by Resin'!F$1,'Resin Fractions'!$A$24:$I$24,0)))*$E593</f>
        <v>1398.730591260002</v>
      </c>
      <c r="G593" s="9">
        <f>(INDEX('Resin Fractions'!$A$24:$I$41,MATCH('Disposed Waste by Resin'!$A593,'Resin Fractions'!$A$24:$A$41,0),MATCH('Disposed Waste by Resin'!G$1,'Resin Fractions'!$A$24:$I$24,0)))*$E593</f>
        <v>2594.5057309773579</v>
      </c>
      <c r="H593" s="9">
        <f>(INDEX('Resin Fractions'!$A$24:$I$41,MATCH('Disposed Waste by Resin'!$A593,'Resin Fractions'!$A$24:$A$41,0),MATCH('Disposed Waste by Resin'!H$1,'Resin Fractions'!$A$24:$I$24,0)))*$E593</f>
        <v>3565.5490557559015</v>
      </c>
      <c r="I593" s="9">
        <f>(INDEX('Resin Fractions'!$A$24:$I$41,MATCH('Disposed Waste by Resin'!$A593,'Resin Fractions'!$A$24:$A$41,0),MATCH('Disposed Waste by Resin'!I$1,'Resin Fractions'!$A$24:$I$24,0)))*$E593</f>
        <v>5418.8736609797716</v>
      </c>
      <c r="J593" s="9">
        <f>(INDEX('Resin Fractions'!$A$24:$I$41,MATCH('Disposed Waste by Resin'!$A593,'Resin Fractions'!$A$24:$A$41,0),MATCH('Disposed Waste by Resin'!J$1,'Resin Fractions'!$A$24:$I$24,0)))*$E593</f>
        <v>316.65053741615458</v>
      </c>
      <c r="K593" s="9">
        <f>(INDEX('Resin Fractions'!$A$24:$I$41,MATCH('Disposed Waste by Resin'!$A593,'Resin Fractions'!$A$24:$A$41,0),MATCH('Disposed Waste by Resin'!K$1,'Resin Fractions'!$A$24:$I$24,0)))*$E593</f>
        <v>921.70181113694343</v>
      </c>
      <c r="L593" s="9">
        <f>(INDEX('Resin Fractions'!$A$24:$I$41,MATCH('Disposed Waste by Resin'!$A593,'Resin Fractions'!$A$24:$A$41,0),MATCH('Disposed Waste by Resin'!L$1,'Resin Fractions'!$A$24:$I$24,0)))*$E593</f>
        <v>1832.5035477374115</v>
      </c>
      <c r="M593" s="9">
        <f>(INDEX('Resin Fractions'!$A$24:$I$41,MATCH('Disposed Waste by Resin'!$A593,'Resin Fractions'!$A$24:$A$41,0),MATCH('Disposed Waste by Resin'!M$1,'Resin Fractions'!$A$24:$I$24,0)))*$E593</f>
        <v>16048.514935263544</v>
      </c>
    </row>
    <row r="594" spans="1:13" x14ac:dyDescent="0.2">
      <c r="A594" s="37">
        <v>2010</v>
      </c>
      <c r="B594" s="68" t="s">
        <v>222</v>
      </c>
      <c r="C594" s="68" t="s">
        <v>191</v>
      </c>
      <c r="D594" s="68">
        <v>18251</v>
      </c>
      <c r="E594" s="81">
        <v>10898.121597096189</v>
      </c>
      <c r="F594" s="9">
        <f>(INDEX('Resin Fractions'!$A$24:$I$41,MATCH('Disposed Waste by Resin'!$A594,'Resin Fractions'!$A$24:$A$41,0),MATCH('Disposed Waste by Resin'!F$1,'Resin Fractions'!$A$24:$I$24,0)))*$E594</f>
        <v>93.269343328551471</v>
      </c>
      <c r="G594" s="9">
        <f>(INDEX('Resin Fractions'!$A$24:$I$41,MATCH('Disposed Waste by Resin'!$A594,'Resin Fractions'!$A$24:$A$41,0),MATCH('Disposed Waste by Resin'!G$1,'Resin Fractions'!$A$24:$I$24,0)))*$E594</f>
        <v>173.00532876201308</v>
      </c>
      <c r="H594" s="9">
        <f>(INDEX('Resin Fractions'!$A$24:$I$41,MATCH('Disposed Waste by Resin'!$A594,'Resin Fractions'!$A$24:$A$41,0),MATCH('Disposed Waste by Resin'!H$1,'Resin Fractions'!$A$24:$I$24,0)))*$E594</f>
        <v>237.75587744636141</v>
      </c>
      <c r="I594" s="9">
        <f>(INDEX('Resin Fractions'!$A$24:$I$41,MATCH('Disposed Waste by Resin'!$A594,'Resin Fractions'!$A$24:$A$41,0),MATCH('Disposed Waste by Resin'!I$1,'Resin Fractions'!$A$24:$I$24,0)))*$E594</f>
        <v>361.33819557394548</v>
      </c>
      <c r="J594" s="9">
        <f>(INDEX('Resin Fractions'!$A$24:$I$41,MATCH('Disposed Waste by Resin'!$A594,'Resin Fractions'!$A$24:$A$41,0),MATCH('Disposed Waste by Resin'!J$1,'Resin Fractions'!$A$24:$I$24,0)))*$E594</f>
        <v>21.114707774306329</v>
      </c>
      <c r="K594" s="9">
        <f>(INDEX('Resin Fractions'!$A$24:$I$41,MATCH('Disposed Waste by Resin'!$A594,'Resin Fractions'!$A$24:$A$41,0),MATCH('Disposed Waste by Resin'!K$1,'Resin Fractions'!$A$24:$I$24,0)))*$E594</f>
        <v>61.460386443710412</v>
      </c>
      <c r="L594" s="9">
        <f>(INDEX('Resin Fractions'!$A$24:$I$41,MATCH('Disposed Waste by Resin'!$A594,'Resin Fractions'!$A$24:$A$41,0),MATCH('Disposed Waste by Resin'!L$1,'Resin Fractions'!$A$24:$I$24,0)))*$E594</f>
        <v>122.19394042904619</v>
      </c>
      <c r="M594" s="9">
        <f>(INDEX('Resin Fractions'!$A$24:$I$41,MATCH('Disposed Waste by Resin'!$A594,'Resin Fractions'!$A$24:$A$41,0),MATCH('Disposed Waste by Resin'!M$1,'Resin Fractions'!$A$24:$I$24,0)))*$E594</f>
        <v>1070.1377797579344</v>
      </c>
    </row>
    <row r="595" spans="1:13" x14ac:dyDescent="0.2">
      <c r="A595" s="37">
        <v>2010</v>
      </c>
      <c r="B595" s="68" t="s">
        <v>223</v>
      </c>
      <c r="C595" s="68" t="s">
        <v>193</v>
      </c>
      <c r="D595" s="68">
        <v>87841</v>
      </c>
      <c r="E595" s="81">
        <v>44028.666061705982</v>
      </c>
      <c r="F595" s="9">
        <f>(INDEX('Resin Fractions'!$A$24:$I$41,MATCH('Disposed Waste by Resin'!$A595,'Resin Fractions'!$A$24:$A$41,0),MATCH('Disposed Waste by Resin'!F$1,'Resin Fractions'!$A$24:$I$24,0)))*$E595</f>
        <v>376.81032778176962</v>
      </c>
      <c r="G595" s="9">
        <f>(INDEX('Resin Fractions'!$A$24:$I$41,MATCH('Disposed Waste by Resin'!$A595,'Resin Fractions'!$A$24:$A$41,0),MATCH('Disposed Waste by Resin'!G$1,'Resin Fractions'!$A$24:$I$24,0)))*$E595</f>
        <v>698.94557324336859</v>
      </c>
      <c r="H595" s="9">
        <f>(INDEX('Resin Fractions'!$A$24:$I$41,MATCH('Disposed Waste by Resin'!$A595,'Resin Fractions'!$A$24:$A$41,0),MATCH('Disposed Waste by Resin'!H$1,'Resin Fractions'!$A$24:$I$24,0)))*$E595</f>
        <v>960.53930386342574</v>
      </c>
      <c r="I595" s="9">
        <f>(INDEX('Resin Fractions'!$A$24:$I$41,MATCH('Disposed Waste by Resin'!$A595,'Resin Fractions'!$A$24:$A$41,0),MATCH('Disposed Waste by Resin'!I$1,'Resin Fractions'!$A$24:$I$24,0)))*$E595</f>
        <v>1459.8147585822201</v>
      </c>
      <c r="J595" s="9">
        <f>(INDEX('Resin Fractions'!$A$24:$I$41,MATCH('Disposed Waste by Resin'!$A595,'Resin Fractions'!$A$24:$A$41,0),MATCH('Disposed Waste by Resin'!J$1,'Resin Fractions'!$A$24:$I$24,0)))*$E595</f>
        <v>85.303913092064136</v>
      </c>
      <c r="K595" s="9">
        <f>(INDEX('Resin Fractions'!$A$24:$I$41,MATCH('Disposed Waste by Resin'!$A595,'Resin Fractions'!$A$24:$A$41,0),MATCH('Disposed Waste by Resin'!K$1,'Resin Fractions'!$A$24:$I$24,0)))*$E595</f>
        <v>248.30139824045892</v>
      </c>
      <c r="L595" s="9">
        <f>(INDEX('Resin Fractions'!$A$24:$I$41,MATCH('Disposed Waste by Resin'!$A595,'Resin Fractions'!$A$24:$A$41,0),MATCH('Disposed Waste by Resin'!L$1,'Resin Fractions'!$A$24:$I$24,0)))*$E595</f>
        <v>493.66637635498421</v>
      </c>
      <c r="M595" s="9">
        <f>(INDEX('Resin Fractions'!$A$24:$I$41,MATCH('Disposed Waste by Resin'!$A595,'Resin Fractions'!$A$24:$A$41,0),MATCH('Disposed Waste by Resin'!M$1,'Resin Fractions'!$A$24:$I$24,0)))*$E595</f>
        <v>4323.3816511582918</v>
      </c>
    </row>
    <row r="596" spans="1:13" x14ac:dyDescent="0.2">
      <c r="A596" s="37">
        <v>2010</v>
      </c>
      <c r="B596" s="68" t="s">
        <v>224</v>
      </c>
      <c r="C596" s="68" t="s">
        <v>192</v>
      </c>
      <c r="D596" s="68">
        <v>255793</v>
      </c>
      <c r="E596" s="81">
        <v>192846.19782214149</v>
      </c>
      <c r="F596" s="9">
        <f>(INDEX('Resin Fractions'!$A$24:$I$41,MATCH('Disposed Waste by Resin'!$A596,'Resin Fractions'!$A$24:$A$41,0),MATCH('Disposed Waste by Resin'!F$1,'Resin Fractions'!$A$24:$I$24,0)))*$E596</f>
        <v>1650.4347170315682</v>
      </c>
      <c r="G596" s="9">
        <f>(INDEX('Resin Fractions'!$A$24:$I$41,MATCH('Disposed Waste by Resin'!$A596,'Resin Fractions'!$A$24:$A$41,0),MATCH('Disposed Waste by Resin'!G$1,'Resin Fractions'!$A$24:$I$24,0)))*$E596</f>
        <v>3061.3917781586783</v>
      </c>
      <c r="H596" s="9">
        <f>(INDEX('Resin Fractions'!$A$24:$I$41,MATCH('Disposed Waste by Resin'!$A596,'Resin Fractions'!$A$24:$A$41,0),MATCH('Disposed Waste by Resin'!H$1,'Resin Fractions'!$A$24:$I$24,0)))*$E596</f>
        <v>4207.1761236004822</v>
      </c>
      <c r="I596" s="9">
        <f>(INDEX('Resin Fractions'!$A$24:$I$41,MATCH('Disposed Waste by Resin'!$A596,'Resin Fractions'!$A$24:$A$41,0),MATCH('Disposed Waste by Resin'!I$1,'Resin Fractions'!$A$24:$I$24,0)))*$E596</f>
        <v>6394.0098780798826</v>
      </c>
      <c r="J596" s="9">
        <f>(INDEX('Resin Fractions'!$A$24:$I$41,MATCH('Disposed Waste by Resin'!$A596,'Resin Fractions'!$A$24:$A$41,0),MATCH('Disposed Waste by Resin'!J$1,'Resin Fractions'!$A$24:$I$24,0)))*$E596</f>
        <v>373.63238023381433</v>
      </c>
      <c r="K596" s="9">
        <f>(INDEX('Resin Fractions'!$A$24:$I$41,MATCH('Disposed Waste by Resin'!$A596,'Resin Fractions'!$A$24:$A$41,0),MATCH('Disposed Waste by Resin'!K$1,'Resin Fractions'!$A$24:$I$24,0)))*$E596</f>
        <v>1087.5637362595699</v>
      </c>
      <c r="L596" s="9">
        <f>(INDEX('Resin Fractions'!$A$24:$I$41,MATCH('Disposed Waste by Resin'!$A596,'Resin Fractions'!$A$24:$A$41,0),MATCH('Disposed Waste by Resin'!L$1,'Resin Fractions'!$A$24:$I$24,0)))*$E596</f>
        <v>2162.2659096523225</v>
      </c>
      <c r="M596" s="9">
        <f>(INDEX('Resin Fractions'!$A$24:$I$41,MATCH('Disposed Waste by Resin'!$A596,'Resin Fractions'!$A$24:$A$41,0),MATCH('Disposed Waste by Resin'!M$1,'Resin Fractions'!$A$24:$I$24,0)))*$E596</f>
        <v>18936.474523016321</v>
      </c>
    </row>
    <row r="597" spans="1:13" x14ac:dyDescent="0.2">
      <c r="A597" s="37">
        <v>2010</v>
      </c>
      <c r="B597" s="68" t="s">
        <v>225</v>
      </c>
      <c r="C597" s="68" t="s">
        <v>191</v>
      </c>
      <c r="D597" s="68">
        <v>9686</v>
      </c>
      <c r="E597" s="81">
        <v>0</v>
      </c>
      <c r="F597" s="9">
        <f>(INDEX('Resin Fractions'!$A$24:$I$41,MATCH('Disposed Waste by Resin'!$A597,'Resin Fractions'!$A$24:$A$41,0),MATCH('Disposed Waste by Resin'!F$1,'Resin Fractions'!$A$24:$I$24,0)))*$E597</f>
        <v>0</v>
      </c>
      <c r="G597" s="9">
        <f>(INDEX('Resin Fractions'!$A$24:$I$41,MATCH('Disposed Waste by Resin'!$A597,'Resin Fractions'!$A$24:$A$41,0),MATCH('Disposed Waste by Resin'!G$1,'Resin Fractions'!$A$24:$I$24,0)))*$E597</f>
        <v>0</v>
      </c>
      <c r="H597" s="9">
        <f>(INDEX('Resin Fractions'!$A$24:$I$41,MATCH('Disposed Waste by Resin'!$A597,'Resin Fractions'!$A$24:$A$41,0),MATCH('Disposed Waste by Resin'!H$1,'Resin Fractions'!$A$24:$I$24,0)))*$E597</f>
        <v>0</v>
      </c>
      <c r="I597" s="9">
        <f>(INDEX('Resin Fractions'!$A$24:$I$41,MATCH('Disposed Waste by Resin'!$A597,'Resin Fractions'!$A$24:$A$41,0),MATCH('Disposed Waste by Resin'!I$1,'Resin Fractions'!$A$24:$I$24,0)))*$E597</f>
        <v>0</v>
      </c>
      <c r="J597" s="9">
        <f>(INDEX('Resin Fractions'!$A$24:$I$41,MATCH('Disposed Waste by Resin'!$A597,'Resin Fractions'!$A$24:$A$41,0),MATCH('Disposed Waste by Resin'!J$1,'Resin Fractions'!$A$24:$I$24,0)))*$E597</f>
        <v>0</v>
      </c>
      <c r="K597" s="9">
        <f>(INDEX('Resin Fractions'!$A$24:$I$41,MATCH('Disposed Waste by Resin'!$A597,'Resin Fractions'!$A$24:$A$41,0),MATCH('Disposed Waste by Resin'!K$1,'Resin Fractions'!$A$24:$I$24,0)))*$E597</f>
        <v>0</v>
      </c>
      <c r="L597" s="9">
        <f>(INDEX('Resin Fractions'!$A$24:$I$41,MATCH('Disposed Waste by Resin'!$A597,'Resin Fractions'!$A$24:$A$41,0),MATCH('Disposed Waste by Resin'!L$1,'Resin Fractions'!$A$24:$I$24,0)))*$E597</f>
        <v>0</v>
      </c>
      <c r="M597" s="9">
        <f>(INDEX('Resin Fractions'!$A$24:$I$41,MATCH('Disposed Waste by Resin'!$A597,'Resin Fractions'!$A$24:$A$41,0),MATCH('Disposed Waste by Resin'!M$1,'Resin Fractions'!$A$24:$I$24,0)))*$E597</f>
        <v>0</v>
      </c>
    </row>
    <row r="598" spans="1:13" x14ac:dyDescent="0.2">
      <c r="A598" s="37">
        <v>2010</v>
      </c>
      <c r="B598" s="68" t="s">
        <v>226</v>
      </c>
      <c r="C598" s="68" t="s">
        <v>191</v>
      </c>
      <c r="D598" s="68">
        <v>14202</v>
      </c>
      <c r="E598" s="81">
        <v>18738.07622504537</v>
      </c>
      <c r="F598" s="9">
        <f>(INDEX('Resin Fractions'!$A$24:$I$41,MATCH('Disposed Waste by Resin'!$A598,'Resin Fractions'!$A$24:$A$41,0),MATCH('Disposed Waste by Resin'!F$1,'Resin Fractions'!$A$24:$I$24,0)))*$E598</f>
        <v>160.36599052225631</v>
      </c>
      <c r="G598" s="9">
        <f>(INDEX('Resin Fractions'!$A$24:$I$41,MATCH('Disposed Waste by Resin'!$A598,'Resin Fractions'!$A$24:$A$41,0),MATCH('Disposed Waste by Resin'!G$1,'Resin Fractions'!$A$24:$I$24,0)))*$E598</f>
        <v>297.46291677874206</v>
      </c>
      <c r="H598" s="9">
        <f>(INDEX('Resin Fractions'!$A$24:$I$41,MATCH('Disposed Waste by Resin'!$A598,'Resin Fractions'!$A$24:$A$41,0),MATCH('Disposed Waste by Resin'!H$1,'Resin Fractions'!$A$24:$I$24,0)))*$E598</f>
        <v>408.79409491352402</v>
      </c>
      <c r="I598" s="9">
        <f>(INDEX('Resin Fractions'!$A$24:$I$41,MATCH('Disposed Waste by Resin'!$A598,'Resin Fractions'!$A$24:$A$41,0),MATCH('Disposed Waste by Resin'!I$1,'Resin Fractions'!$A$24:$I$24,0)))*$E598</f>
        <v>621.2797858200646</v>
      </c>
      <c r="J598" s="9">
        <f>(INDEX('Resin Fractions'!$A$24:$I$41,MATCH('Disposed Waste by Resin'!$A598,'Resin Fractions'!$A$24:$A$41,0),MATCH('Disposed Waste by Resin'!J$1,'Resin Fractions'!$A$24:$I$24,0)))*$E598</f>
        <v>36.304330082895291</v>
      </c>
      <c r="K598" s="9">
        <f>(INDEX('Resin Fractions'!$A$24:$I$41,MATCH('Disposed Waste by Resin'!$A598,'Resin Fractions'!$A$24:$A$41,0),MATCH('Disposed Waste by Resin'!K$1,'Resin Fractions'!$A$24:$I$24,0)))*$E598</f>
        <v>105.674119685896</v>
      </c>
      <c r="L598" s="9">
        <f>(INDEX('Resin Fractions'!$A$24:$I$41,MATCH('Disposed Waste by Resin'!$A598,'Resin Fractions'!$A$24:$A$41,0),MATCH('Disposed Waste by Resin'!L$1,'Resin Fractions'!$A$24:$I$24,0)))*$E598</f>
        <v>210.09853391690979</v>
      </c>
      <c r="M598" s="9">
        <f>(INDEX('Resin Fractions'!$A$24:$I$41,MATCH('Disposed Waste by Resin'!$A598,'Resin Fractions'!$A$24:$A$41,0),MATCH('Disposed Waste by Resin'!M$1,'Resin Fractions'!$A$24:$I$24,0)))*$E598</f>
        <v>1839.9797717202882</v>
      </c>
    </row>
    <row r="599" spans="1:13" x14ac:dyDescent="0.2">
      <c r="A599" s="37">
        <v>2010</v>
      </c>
      <c r="B599" s="68" t="s">
        <v>227</v>
      </c>
      <c r="C599" s="68" t="s">
        <v>193</v>
      </c>
      <c r="D599" s="68">
        <v>415057</v>
      </c>
      <c r="E599" s="81">
        <v>313051.85117967328</v>
      </c>
      <c r="F599" s="9">
        <f>(INDEX('Resin Fractions'!$A$24:$I$41,MATCH('Disposed Waste by Resin'!$A599,'Resin Fractions'!$A$24:$A$41,0),MATCH('Disposed Waste by Resin'!F$1,'Resin Fractions'!$A$24:$I$24,0)))*$E599</f>
        <v>2679.190200547534</v>
      </c>
      <c r="G599" s="9">
        <f>(INDEX('Resin Fractions'!$A$24:$I$41,MATCH('Disposed Waste by Resin'!$A599,'Resin Fractions'!$A$24:$A$41,0),MATCH('Disposed Waste by Resin'!G$1,'Resin Fractions'!$A$24:$I$24,0)))*$E599</f>
        <v>4969.6305872864395</v>
      </c>
      <c r="H599" s="9">
        <f>(INDEX('Resin Fractions'!$A$24:$I$41,MATCH('Disposed Waste by Resin'!$A599,'Resin Fractions'!$A$24:$A$41,0),MATCH('Disposed Waste by Resin'!H$1,'Resin Fractions'!$A$24:$I$24,0)))*$E599</f>
        <v>6829.6097543326059</v>
      </c>
      <c r="I599" s="9">
        <f>(INDEX('Resin Fractions'!$A$24:$I$41,MATCH('Disposed Waste by Resin'!$A599,'Resin Fractions'!$A$24:$A$41,0),MATCH('Disposed Waste by Resin'!I$1,'Resin Fractions'!$A$24:$I$24,0)))*$E599</f>
        <v>10379.549357981718</v>
      </c>
      <c r="J599" s="9">
        <f>(INDEX('Resin Fractions'!$A$24:$I$41,MATCH('Disposed Waste by Resin'!$A599,'Resin Fractions'!$A$24:$A$41,0),MATCH('Disposed Waste by Resin'!J$1,'Resin Fractions'!$A$24:$I$24,0)))*$E599</f>
        <v>606.52639053189432</v>
      </c>
      <c r="K599" s="9">
        <f>(INDEX('Resin Fractions'!$A$24:$I$41,MATCH('Disposed Waste by Resin'!$A599,'Resin Fractions'!$A$24:$A$41,0),MATCH('Disposed Waste by Resin'!K$1,'Resin Fractions'!$A$24:$I$24,0)))*$E599</f>
        <v>1765.4682579012724</v>
      </c>
      <c r="L599" s="9">
        <f>(INDEX('Resin Fractions'!$A$24:$I$41,MATCH('Disposed Waste by Resin'!$A599,'Resin Fractions'!$A$24:$A$41,0),MATCH('Disposed Waste by Resin'!L$1,'Resin Fractions'!$A$24:$I$24,0)))*$E599</f>
        <v>3510.058032793851</v>
      </c>
      <c r="M599" s="9">
        <f>(INDEX('Resin Fractions'!$A$24:$I$41,MATCH('Disposed Waste by Resin'!$A599,'Resin Fractions'!$A$24:$A$41,0),MATCH('Disposed Waste by Resin'!M$1,'Resin Fractions'!$A$24:$I$24,0)))*$E599</f>
        <v>30740.032581375319</v>
      </c>
    </row>
    <row r="600" spans="1:13" x14ac:dyDescent="0.2">
      <c r="A600" s="37">
        <v>2010</v>
      </c>
      <c r="B600" s="68" t="s">
        <v>228</v>
      </c>
      <c r="C600" s="68" t="s">
        <v>190</v>
      </c>
      <c r="D600" s="68">
        <v>136484</v>
      </c>
      <c r="E600" s="81">
        <v>104220.5989110708</v>
      </c>
      <c r="F600" s="9">
        <f>(INDEX('Resin Fractions'!$A$24:$I$41,MATCH('Disposed Waste by Resin'!$A600,'Resin Fractions'!$A$24:$A$41,0),MATCH('Disposed Waste by Resin'!F$1,'Resin Fractions'!$A$24:$I$24,0)))*$E600</f>
        <v>891.95066646475811</v>
      </c>
      <c r="G600" s="9">
        <f>(INDEX('Resin Fractions'!$A$24:$I$41,MATCH('Disposed Waste by Resin'!$A600,'Resin Fractions'!$A$24:$A$41,0),MATCH('Disposed Waste by Resin'!G$1,'Resin Fractions'!$A$24:$I$24,0)))*$E600</f>
        <v>1654.4795190382169</v>
      </c>
      <c r="H600" s="9">
        <f>(INDEX('Resin Fractions'!$A$24:$I$41,MATCH('Disposed Waste by Resin'!$A600,'Resin Fractions'!$A$24:$A$41,0),MATCH('Disposed Waste by Resin'!H$1,'Resin Fractions'!$A$24:$I$24,0)))*$E600</f>
        <v>2273.7000795338286</v>
      </c>
      <c r="I600" s="9">
        <f>(INDEX('Resin Fractions'!$A$24:$I$41,MATCH('Disposed Waste by Resin'!$A600,'Resin Fractions'!$A$24:$A$41,0),MATCH('Disposed Waste by Resin'!I$1,'Resin Fractions'!$A$24:$I$24,0)))*$E600</f>
        <v>3455.5389033461015</v>
      </c>
      <c r="J600" s="9">
        <f>(INDEX('Resin Fractions'!$A$24:$I$41,MATCH('Disposed Waste by Resin'!$A600,'Resin Fractions'!$A$24:$A$41,0),MATCH('Disposed Waste by Resin'!J$1,'Resin Fractions'!$A$24:$I$24,0)))*$E600</f>
        <v>201.92355815306706</v>
      </c>
      <c r="K600" s="9">
        <f>(INDEX('Resin Fractions'!$A$24:$I$41,MATCH('Disposed Waste by Resin'!$A600,'Resin Fractions'!$A$24:$A$41,0),MATCH('Disposed Waste by Resin'!K$1,'Resin Fractions'!$A$24:$I$24,0)))*$E600</f>
        <v>587.75617682372797</v>
      </c>
      <c r="L600" s="9">
        <f>(INDEX('Resin Fractions'!$A$24:$I$41,MATCH('Disposed Waste by Resin'!$A600,'Resin Fractions'!$A$24:$A$41,0),MATCH('Disposed Waste by Resin'!L$1,'Resin Fractions'!$A$24:$I$24,0)))*$E600</f>
        <v>1168.5615306597592</v>
      </c>
      <c r="M600" s="9">
        <f>(INDEX('Resin Fractions'!$A$24:$I$41,MATCH('Disposed Waste by Resin'!$A600,'Resin Fractions'!$A$24:$A$41,0),MATCH('Disposed Waste by Resin'!M$1,'Resin Fractions'!$A$24:$I$24,0)))*$E600</f>
        <v>10233.910434019459</v>
      </c>
    </row>
    <row r="601" spans="1:13" x14ac:dyDescent="0.2">
      <c r="A601" s="37">
        <v>2010</v>
      </c>
      <c r="B601" s="68" t="s">
        <v>229</v>
      </c>
      <c r="C601" s="68" t="s">
        <v>191</v>
      </c>
      <c r="D601" s="68">
        <v>98764</v>
      </c>
      <c r="E601" s="81">
        <v>48299.210526315786</v>
      </c>
      <c r="F601" s="9">
        <f>(INDEX('Resin Fractions'!$A$24:$I$41,MATCH('Disposed Waste by Resin'!$A601,'Resin Fractions'!$A$24:$A$41,0),MATCH('Disposed Waste by Resin'!F$1,'Resin Fractions'!$A$24:$I$24,0)))*$E601</f>
        <v>413.35890859184855</v>
      </c>
      <c r="G601" s="9">
        <f>(INDEX('Resin Fractions'!$A$24:$I$41,MATCH('Disposed Waste by Resin'!$A601,'Resin Fractions'!$A$24:$A$41,0),MATCH('Disposed Waste by Resin'!G$1,'Resin Fractions'!$A$24:$I$24,0)))*$E601</f>
        <v>766.73954512284138</v>
      </c>
      <c r="H601" s="9">
        <f>(INDEX('Resin Fractions'!$A$24:$I$41,MATCH('Disposed Waste by Resin'!$A601,'Resin Fractions'!$A$24:$A$41,0),MATCH('Disposed Waste by Resin'!H$1,'Resin Fractions'!$A$24:$I$24,0)))*$E601</f>
        <v>1053.7064645810622</v>
      </c>
      <c r="I601" s="9">
        <f>(INDEX('Resin Fractions'!$A$24:$I$41,MATCH('Disposed Waste by Resin'!$A601,'Resin Fractions'!$A$24:$A$41,0),MATCH('Disposed Waste by Resin'!I$1,'Resin Fractions'!$A$24:$I$24,0)))*$E601</f>
        <v>1601.4089605932868</v>
      </c>
      <c r="J601" s="9">
        <f>(INDEX('Resin Fractions'!$A$24:$I$41,MATCH('Disposed Waste by Resin'!$A601,'Resin Fractions'!$A$24:$A$41,0),MATCH('Disposed Waste by Resin'!J$1,'Resin Fractions'!$A$24:$I$24,0)))*$E601</f>
        <v>93.57793514293239</v>
      </c>
      <c r="K601" s="9">
        <f>(INDEX('Resin Fractions'!$A$24:$I$41,MATCH('Disposed Waste by Resin'!$A601,'Resin Fractions'!$A$24:$A$41,0),MATCH('Disposed Waste by Resin'!K$1,'Resin Fractions'!$A$24:$I$24,0)))*$E601</f>
        <v>272.38530212990554</v>
      </c>
      <c r="L601" s="9">
        <f>(INDEX('Resin Fractions'!$A$24:$I$41,MATCH('Disposed Waste by Resin'!$A601,'Resin Fractions'!$A$24:$A$41,0),MATCH('Disposed Waste by Resin'!L$1,'Resin Fractions'!$A$24:$I$24,0)))*$E601</f>
        <v>541.54936713085942</v>
      </c>
      <c r="M601" s="9">
        <f>(INDEX('Resin Fractions'!$A$24:$I$41,MATCH('Disposed Waste by Resin'!$A601,'Resin Fractions'!$A$24:$A$41,0),MATCH('Disposed Waste by Resin'!M$1,'Resin Fractions'!$A$24:$I$24,0)))*$E601</f>
        <v>4742.7264832927367</v>
      </c>
    </row>
    <row r="602" spans="1:13" x14ac:dyDescent="0.2">
      <c r="A602" s="37">
        <v>2010</v>
      </c>
      <c r="B602" s="68" t="s">
        <v>230</v>
      </c>
      <c r="C602" s="68" t="s">
        <v>194</v>
      </c>
      <c r="D602" s="68">
        <v>3010232</v>
      </c>
      <c r="E602" s="81">
        <v>2544295.0725952811</v>
      </c>
      <c r="F602" s="9">
        <f>(INDEX('Resin Fractions'!$A$24:$I$41,MATCH('Disposed Waste by Resin'!$A602,'Resin Fractions'!$A$24:$A$41,0),MATCH('Disposed Waste by Resin'!F$1,'Resin Fractions'!$A$24:$I$24,0)))*$E602</f>
        <v>21774.828674903118</v>
      </c>
      <c r="G602" s="9">
        <f>(INDEX('Resin Fractions'!$A$24:$I$41,MATCH('Disposed Waste by Resin'!$A602,'Resin Fractions'!$A$24:$A$41,0),MATCH('Disposed Waste by Resin'!G$1,'Resin Fractions'!$A$24:$I$24,0)))*$E602</f>
        <v>40390.135270577441</v>
      </c>
      <c r="H602" s="9">
        <f>(INDEX('Resin Fractions'!$A$24:$I$41,MATCH('Disposed Waste by Resin'!$A602,'Resin Fractions'!$A$24:$A$41,0),MATCH('Disposed Waste by Resin'!H$1,'Resin Fractions'!$A$24:$I$24,0)))*$E602</f>
        <v>55506.914845630505</v>
      </c>
      <c r="I602" s="9">
        <f>(INDEX('Resin Fractions'!$A$24:$I$41,MATCH('Disposed Waste by Resin'!$A602,'Resin Fractions'!$A$24:$A$41,0),MATCH('Disposed Waste by Resin'!I$1,'Resin Fractions'!$A$24:$I$24,0)))*$E602</f>
        <v>84358.665146865402</v>
      </c>
      <c r="J602" s="9">
        <f>(INDEX('Resin Fractions'!$A$24:$I$41,MATCH('Disposed Waste by Resin'!$A602,'Resin Fractions'!$A$24:$A$41,0),MATCH('Disposed Waste by Resin'!J$1,'Resin Fractions'!$A$24:$I$24,0)))*$E602</f>
        <v>4929.4776600557598</v>
      </c>
      <c r="K602" s="9">
        <f>(INDEX('Resin Fractions'!$A$24:$I$41,MATCH('Disposed Waste by Resin'!$A602,'Resin Fractions'!$A$24:$A$41,0),MATCH('Disposed Waste by Resin'!K$1,'Resin Fractions'!$A$24:$I$24,0)))*$E602</f>
        <v>14348.652379709178</v>
      </c>
      <c r="L602" s="9">
        <f>(INDEX('Resin Fractions'!$A$24:$I$41,MATCH('Disposed Waste by Resin'!$A602,'Resin Fractions'!$A$24:$A$41,0),MATCH('Disposed Waste by Resin'!L$1,'Resin Fractions'!$A$24:$I$24,0)))*$E602</f>
        <v>28527.617146193556</v>
      </c>
      <c r="M602" s="9">
        <f>(INDEX('Resin Fractions'!$A$24:$I$41,MATCH('Disposed Waste by Resin'!$A602,'Resin Fractions'!$A$24:$A$41,0),MATCH('Disposed Waste by Resin'!M$1,'Resin Fractions'!$A$24:$I$24,0)))*$E602</f>
        <v>249836.29112393496</v>
      </c>
    </row>
    <row r="603" spans="1:13" x14ac:dyDescent="0.2">
      <c r="A603" s="37">
        <v>2010</v>
      </c>
      <c r="B603" s="68" t="s">
        <v>231</v>
      </c>
      <c r="C603" s="68" t="s">
        <v>192</v>
      </c>
      <c r="D603" s="68">
        <v>348432</v>
      </c>
      <c r="E603" s="81">
        <v>198147.0961887477</v>
      </c>
      <c r="F603" s="9">
        <f>(INDEX('Resin Fractions'!$A$24:$I$41,MATCH('Disposed Waste by Resin'!$A603,'Resin Fractions'!$A$24:$A$41,0),MATCH('Disposed Waste by Resin'!F$1,'Resin Fractions'!$A$24:$I$24,0)))*$E603</f>
        <v>1695.8013708443214</v>
      </c>
      <c r="G603" s="9">
        <f>(INDEX('Resin Fractions'!$A$24:$I$41,MATCH('Disposed Waste by Resin'!$A603,'Resin Fractions'!$A$24:$A$41,0),MATCH('Disposed Waste by Resin'!G$1,'Resin Fractions'!$A$24:$I$24,0)))*$E603</f>
        <v>3145.5423959030322</v>
      </c>
      <c r="H603" s="9">
        <f>(INDEX('Resin Fractions'!$A$24:$I$41,MATCH('Disposed Waste by Resin'!$A603,'Resin Fractions'!$A$24:$A$41,0),MATCH('Disposed Waste by Resin'!H$1,'Resin Fractions'!$A$24:$I$24,0)))*$E603</f>
        <v>4322.8217173092416</v>
      </c>
      <c r="I603" s="9">
        <f>(INDEX('Resin Fractions'!$A$24:$I$41,MATCH('Disposed Waste by Resin'!$A603,'Resin Fractions'!$A$24:$A$41,0),MATCH('Disposed Waste by Resin'!I$1,'Resin Fractions'!$A$24:$I$24,0)))*$E603</f>
        <v>6569.7665012415036</v>
      </c>
      <c r="J603" s="9">
        <f>(INDEX('Resin Fractions'!$A$24:$I$41,MATCH('Disposed Waste by Resin'!$A603,'Resin Fractions'!$A$24:$A$41,0),MATCH('Disposed Waste by Resin'!J$1,'Resin Fractions'!$A$24:$I$24,0)))*$E603</f>
        <v>383.90267488551018</v>
      </c>
      <c r="K603" s="9">
        <f>(INDEX('Resin Fractions'!$A$24:$I$41,MATCH('Disposed Waste by Resin'!$A603,'Resin Fractions'!$A$24:$A$41,0),MATCH('Disposed Waste by Resin'!K$1,'Resin Fractions'!$A$24:$I$24,0)))*$E603</f>
        <v>1117.4583616046623</v>
      </c>
      <c r="L603" s="9">
        <f>(INDEX('Resin Fractions'!$A$24:$I$41,MATCH('Disposed Waste by Resin'!$A603,'Resin Fractions'!$A$24:$A$41,0),MATCH('Disposed Waste by Resin'!L$1,'Resin Fractions'!$A$24:$I$24,0)))*$E603</f>
        <v>2221.7016255652466</v>
      </c>
      <c r="M603" s="9">
        <f>(INDEX('Resin Fractions'!$A$24:$I$41,MATCH('Disposed Waste by Resin'!$A603,'Resin Fractions'!$A$24:$A$41,0),MATCH('Disposed Waste by Resin'!M$1,'Resin Fractions'!$A$24:$I$24,0)))*$E603</f>
        <v>19456.99464735352</v>
      </c>
    </row>
    <row r="604" spans="1:13" x14ac:dyDescent="0.2">
      <c r="A604" s="37">
        <v>2010</v>
      </c>
      <c r="B604" s="68" t="s">
        <v>232</v>
      </c>
      <c r="C604" s="68" t="s">
        <v>191</v>
      </c>
      <c r="D604" s="68">
        <v>20007</v>
      </c>
      <c r="E604" s="81">
        <v>32.91288566243194</v>
      </c>
      <c r="F604" s="9">
        <f>(INDEX('Resin Fractions'!$A$24:$I$41,MATCH('Disposed Waste by Resin'!$A604,'Resin Fractions'!$A$24:$A$41,0),MATCH('Disposed Waste by Resin'!F$1,'Resin Fractions'!$A$24:$I$24,0)))*$E604</f>
        <v>0.28167819613984341</v>
      </c>
      <c r="G604" s="9">
        <f>(INDEX('Resin Fractions'!$A$24:$I$41,MATCH('Disposed Waste by Resin'!$A604,'Resin Fractions'!$A$24:$A$41,0),MATCH('Disposed Waste by Resin'!G$1,'Resin Fractions'!$A$24:$I$24,0)))*$E604</f>
        <v>0.52248495796310279</v>
      </c>
      <c r="H604" s="9">
        <f>(INDEX('Resin Fractions'!$A$24:$I$41,MATCH('Disposed Waste by Resin'!$A604,'Resin Fractions'!$A$24:$A$41,0),MATCH('Disposed Waste by Resin'!H$1,'Resin Fractions'!$A$24:$I$24,0)))*$E604</f>
        <v>0.71803493292351517</v>
      </c>
      <c r="I604" s="9">
        <f>(INDEX('Resin Fractions'!$A$24:$I$41,MATCH('Disposed Waste by Resin'!$A604,'Resin Fractions'!$A$24:$A$41,0),MATCH('Disposed Waste by Resin'!I$1,'Resin Fractions'!$A$24:$I$24,0)))*$E604</f>
        <v>1.0912598662473678</v>
      </c>
      <c r="J604" s="9">
        <f>(INDEX('Resin Fractions'!$A$24:$I$41,MATCH('Disposed Waste by Resin'!$A604,'Resin Fractions'!$A$24:$A$41,0),MATCH('Disposed Waste by Resin'!J$1,'Resin Fractions'!$A$24:$I$24,0)))*$E604</f>
        <v>6.3767499433716693E-2</v>
      </c>
      <c r="K604" s="9">
        <f>(INDEX('Resin Fractions'!$A$24:$I$41,MATCH('Disposed Waste by Resin'!$A604,'Resin Fractions'!$A$24:$A$41,0),MATCH('Disposed Waste by Resin'!K$1,'Resin Fractions'!$A$24:$I$24,0)))*$E604</f>
        <v>0.18561351639990045</v>
      </c>
      <c r="L604" s="9">
        <f>(INDEX('Resin Fractions'!$A$24:$I$41,MATCH('Disposed Waste by Resin'!$A604,'Resin Fractions'!$A$24:$A$41,0),MATCH('Disposed Waste by Resin'!L$1,'Resin Fractions'!$A$24:$I$24,0)))*$E604</f>
        <v>0.36903196153131712</v>
      </c>
      <c r="M604" s="9">
        <f>(INDEX('Resin Fractions'!$A$24:$I$41,MATCH('Disposed Waste by Resin'!$A604,'Resin Fractions'!$A$24:$A$41,0),MATCH('Disposed Waste by Resin'!M$1,'Resin Fractions'!$A$24:$I$24,0)))*$E604</f>
        <v>3.2318709306387636</v>
      </c>
    </row>
    <row r="605" spans="1:13" x14ac:dyDescent="0.2">
      <c r="A605" s="37">
        <v>2010</v>
      </c>
      <c r="B605" s="68" t="s">
        <v>233</v>
      </c>
      <c r="C605" s="68" t="s">
        <v>194</v>
      </c>
      <c r="D605" s="68">
        <v>2189641</v>
      </c>
      <c r="E605" s="81">
        <v>1617954.4283121601</v>
      </c>
      <c r="F605" s="9">
        <f>(INDEX('Resin Fractions'!$A$24:$I$41,MATCH('Disposed Waste by Resin'!$A605,'Resin Fractions'!$A$24:$A$41,0),MATCH('Disposed Waste by Resin'!F$1,'Resin Fractions'!$A$24:$I$24,0)))*$E605</f>
        <v>13846.931851485851</v>
      </c>
      <c r="G605" s="9">
        <f>(INDEX('Resin Fractions'!$A$24:$I$41,MATCH('Disposed Waste by Resin'!$A605,'Resin Fractions'!$A$24:$A$41,0),MATCH('Disposed Waste by Resin'!G$1,'Resin Fractions'!$A$24:$I$24,0)))*$E605</f>
        <v>25684.677427960029</v>
      </c>
      <c r="H605" s="9">
        <f>(INDEX('Resin Fractions'!$A$24:$I$41,MATCH('Disposed Waste by Resin'!$A605,'Resin Fractions'!$A$24:$A$41,0),MATCH('Disposed Waste by Resin'!H$1,'Resin Fractions'!$A$24:$I$24,0)))*$E605</f>
        <v>35297.658531730951</v>
      </c>
      <c r="I605" s="9">
        <f>(INDEX('Resin Fractions'!$A$24:$I$41,MATCH('Disposed Waste by Resin'!$A605,'Resin Fractions'!$A$24:$A$41,0),MATCH('Disposed Waste by Resin'!I$1,'Resin Fractions'!$A$24:$I$24,0)))*$E605</f>
        <v>53644.908293459033</v>
      </c>
      <c r="J605" s="9">
        <f>(INDEX('Resin Fractions'!$A$24:$I$41,MATCH('Disposed Waste by Resin'!$A605,'Resin Fractions'!$A$24:$A$41,0),MATCH('Disposed Waste by Resin'!J$1,'Resin Fractions'!$A$24:$I$24,0)))*$E605</f>
        <v>3134.7269014743579</v>
      </c>
      <c r="K605" s="9">
        <f>(INDEX('Resin Fractions'!$A$24:$I$41,MATCH('Disposed Waste by Resin'!$A605,'Resin Fractions'!$A$24:$A$41,0),MATCH('Disposed Waste by Resin'!K$1,'Resin Fractions'!$A$24:$I$24,0)))*$E605</f>
        <v>9124.5177920270035</v>
      </c>
      <c r="L605" s="9">
        <f>(INDEX('Resin Fractions'!$A$24:$I$41,MATCH('Disposed Waste by Resin'!$A605,'Resin Fractions'!$A$24:$A$41,0),MATCH('Disposed Waste by Resin'!L$1,'Resin Fractions'!$A$24:$I$24,0)))*$E605</f>
        <v>18141.128750367952</v>
      </c>
      <c r="M605" s="9">
        <f>(INDEX('Resin Fractions'!$A$24:$I$41,MATCH('Disposed Waste by Resin'!$A605,'Resin Fractions'!$A$24:$A$41,0),MATCH('Disposed Waste by Resin'!M$1,'Resin Fractions'!$A$24:$I$24,0)))*$E605</f>
        <v>158874.54954850519</v>
      </c>
    </row>
    <row r="606" spans="1:13" x14ac:dyDescent="0.2">
      <c r="A606" s="37">
        <v>2010</v>
      </c>
      <c r="B606" s="68" t="s">
        <v>234</v>
      </c>
      <c r="C606" s="68" t="s">
        <v>192</v>
      </c>
      <c r="D606" s="68">
        <v>1418788</v>
      </c>
      <c r="E606" s="81">
        <v>865746.88747731387</v>
      </c>
      <c r="F606" s="9">
        <f>(INDEX('Resin Fractions'!$A$24:$I$41,MATCH('Disposed Waste by Resin'!$A606,'Resin Fractions'!$A$24:$A$41,0),MATCH('Disposed Waste by Resin'!F$1,'Resin Fractions'!$A$24:$I$24,0)))*$E606</f>
        <v>7409.3175566385371</v>
      </c>
      <c r="G606" s="9">
        <f>(INDEX('Resin Fractions'!$A$24:$I$41,MATCH('Disposed Waste by Resin'!$A606,'Resin Fractions'!$A$24:$A$41,0),MATCH('Disposed Waste by Resin'!G$1,'Resin Fractions'!$A$24:$I$24,0)))*$E606</f>
        <v>13743.54502821944</v>
      </c>
      <c r="H606" s="9">
        <f>(INDEX('Resin Fractions'!$A$24:$I$41,MATCH('Disposed Waste by Resin'!$A606,'Resin Fractions'!$A$24:$A$41,0),MATCH('Disposed Waste by Resin'!H$1,'Resin Fractions'!$A$24:$I$24,0)))*$E606</f>
        <v>18887.329256215155</v>
      </c>
      <c r="I606" s="9">
        <f>(INDEX('Resin Fractions'!$A$24:$I$41,MATCH('Disposed Waste by Resin'!$A606,'Resin Fractions'!$A$24:$A$41,0),MATCH('Disposed Waste by Resin'!I$1,'Resin Fractions'!$A$24:$I$24,0)))*$E606</f>
        <v>28704.709830744156</v>
      </c>
      <c r="J606" s="9">
        <f>(INDEX('Resin Fractions'!$A$24:$I$41,MATCH('Disposed Waste by Resin'!$A606,'Resin Fractions'!$A$24:$A$41,0),MATCH('Disposed Waste by Resin'!J$1,'Resin Fractions'!$A$24:$I$24,0)))*$E606</f>
        <v>1677.3525944571456</v>
      </c>
      <c r="K606" s="9">
        <f>(INDEX('Resin Fractions'!$A$24:$I$41,MATCH('Disposed Waste by Resin'!$A606,'Resin Fractions'!$A$24:$A$41,0),MATCH('Disposed Waste by Resin'!K$1,'Resin Fractions'!$A$24:$I$24,0)))*$E606</f>
        <v>4882.4137070532224</v>
      </c>
      <c r="L606" s="9">
        <f>(INDEX('Resin Fractions'!$A$24:$I$41,MATCH('Disposed Waste by Resin'!$A606,'Resin Fractions'!$A$24:$A$41,0),MATCH('Disposed Waste by Resin'!L$1,'Resin Fractions'!$A$24:$I$24,0)))*$E606</f>
        <v>9707.0878364233522</v>
      </c>
      <c r="M606" s="9">
        <f>(INDEX('Resin Fractions'!$A$24:$I$41,MATCH('Disposed Waste by Resin'!$A606,'Resin Fractions'!$A$24:$A$41,0),MATCH('Disposed Waste by Resin'!M$1,'Resin Fractions'!$A$24:$I$24,0)))*$E606</f>
        <v>85011.755809751019</v>
      </c>
    </row>
    <row r="607" spans="1:13" x14ac:dyDescent="0.2">
      <c r="A607" s="37">
        <v>2010</v>
      </c>
      <c r="B607" s="68" t="s">
        <v>235</v>
      </c>
      <c r="C607" s="68" t="s">
        <v>193</v>
      </c>
      <c r="D607" s="68">
        <v>55269</v>
      </c>
      <c r="E607" s="81">
        <v>47848.466424682403</v>
      </c>
      <c r="F607" s="9">
        <f>(INDEX('Resin Fractions'!$A$24:$I$41,MATCH('Disposed Waste by Resin'!$A607,'Resin Fractions'!$A$24:$A$41,0),MATCH('Disposed Waste by Resin'!F$1,'Resin Fractions'!$A$24:$I$24,0)))*$E607</f>
        <v>409.50130744526518</v>
      </c>
      <c r="G607" s="9">
        <f>(INDEX('Resin Fractions'!$A$24:$I$41,MATCH('Disposed Waste by Resin'!$A607,'Resin Fractions'!$A$24:$A$41,0),MATCH('Disposed Waste by Resin'!G$1,'Resin Fractions'!$A$24:$I$24,0)))*$E607</f>
        <v>759.58407977077559</v>
      </c>
      <c r="H607" s="9">
        <f>(INDEX('Resin Fractions'!$A$24:$I$41,MATCH('Disposed Waste by Resin'!$A607,'Resin Fractions'!$A$24:$A$41,0),MATCH('Disposed Waste by Resin'!H$1,'Resin Fractions'!$A$24:$I$24,0)))*$E607</f>
        <v>1043.8729296518711</v>
      </c>
      <c r="I607" s="9">
        <f>(INDEX('Resin Fractions'!$A$24:$I$41,MATCH('Disposed Waste by Resin'!$A607,'Resin Fractions'!$A$24:$A$41,0),MATCH('Disposed Waste by Resin'!I$1,'Resin Fractions'!$A$24:$I$24,0)))*$E607</f>
        <v>1586.4640860202958</v>
      </c>
      <c r="J607" s="9">
        <f>(INDEX('Resin Fractions'!$A$24:$I$41,MATCH('Disposed Waste by Resin'!$A607,'Resin Fractions'!$A$24:$A$41,0),MATCH('Disposed Waste by Resin'!J$1,'Resin Fractions'!$A$24:$I$24,0)))*$E607</f>
        <v>92.704635106574116</v>
      </c>
      <c r="K607" s="9">
        <f>(INDEX('Resin Fractions'!$A$24:$I$41,MATCH('Disposed Waste by Resin'!$A607,'Resin Fractions'!$A$24:$A$41,0),MATCH('Disposed Waste by Resin'!K$1,'Resin Fractions'!$A$24:$I$24,0)))*$E607</f>
        <v>269.84331299656787</v>
      </c>
      <c r="L607" s="9">
        <f>(INDEX('Resin Fractions'!$A$24:$I$41,MATCH('Disposed Waste by Resin'!$A607,'Resin Fractions'!$A$24:$A$41,0),MATCH('Disposed Waste by Resin'!L$1,'Resin Fractions'!$A$24:$I$24,0)))*$E607</f>
        <v>536.4954505074287</v>
      </c>
      <c r="M607" s="9">
        <f>(INDEX('Resin Fractions'!$A$24:$I$41,MATCH('Disposed Waste by Resin'!$A607,'Resin Fractions'!$A$24:$A$41,0),MATCH('Disposed Waste by Resin'!M$1,'Resin Fractions'!$A$24:$I$24,0)))*$E607</f>
        <v>4698.465801498779</v>
      </c>
    </row>
    <row r="608" spans="1:13" x14ac:dyDescent="0.2">
      <c r="A608" s="37">
        <v>2010</v>
      </c>
      <c r="B608" s="68" t="s">
        <v>236</v>
      </c>
      <c r="C608" s="68" t="s">
        <v>194</v>
      </c>
      <c r="D608" s="68">
        <v>2035210</v>
      </c>
      <c r="E608" s="81">
        <v>1444203.4664246819</v>
      </c>
      <c r="F608" s="9">
        <f>(INDEX('Resin Fractions'!$A$24:$I$41,MATCH('Disposed Waste by Resin'!$A608,'Resin Fractions'!$A$24:$A$41,0),MATCH('Disposed Waste by Resin'!F$1,'Resin Fractions'!$A$24:$I$24,0)))*$E608</f>
        <v>12359.919803256616</v>
      </c>
      <c r="G608" s="9">
        <f>(INDEX('Resin Fractions'!$A$24:$I$41,MATCH('Disposed Waste by Resin'!$A608,'Resin Fractions'!$A$24:$A$41,0),MATCH('Disposed Waste by Resin'!G$1,'Resin Fractions'!$A$24:$I$24,0)))*$E608</f>
        <v>22926.418399902512</v>
      </c>
      <c r="H608" s="9">
        <f>(INDEX('Resin Fractions'!$A$24:$I$41,MATCH('Disposed Waste by Resin'!$A608,'Resin Fractions'!$A$24:$A$41,0),MATCH('Disposed Waste by Resin'!H$1,'Resin Fractions'!$A$24:$I$24,0)))*$E608</f>
        <v>31507.068379780932</v>
      </c>
      <c r="I608" s="9">
        <f>(INDEX('Resin Fractions'!$A$24:$I$41,MATCH('Disposed Waste by Resin'!$A608,'Resin Fractions'!$A$24:$A$41,0),MATCH('Disposed Waste by Resin'!I$1,'Resin Fractions'!$A$24:$I$24,0)))*$E608</f>
        <v>47884.020191018775</v>
      </c>
      <c r="J608" s="9">
        <f>(INDEX('Resin Fractions'!$A$24:$I$41,MATCH('Disposed Waste by Resin'!$A608,'Resin Fractions'!$A$24:$A$41,0),MATCH('Disposed Waste by Resin'!J$1,'Resin Fractions'!$A$24:$I$24,0)))*$E608</f>
        <v>2798.0908350593654</v>
      </c>
      <c r="K608" s="9">
        <f>(INDEX('Resin Fractions'!$A$24:$I$41,MATCH('Disposed Waste by Resin'!$A608,'Resin Fractions'!$A$24:$A$41,0),MATCH('Disposed Waste by Resin'!K$1,'Resin Fractions'!$A$24:$I$24,0)))*$E608</f>
        <v>8144.6423917180009</v>
      </c>
      <c r="L608" s="9">
        <f>(INDEX('Resin Fractions'!$A$24:$I$41,MATCH('Disposed Waste by Resin'!$A608,'Resin Fractions'!$A$24:$A$41,0),MATCH('Disposed Waste by Resin'!L$1,'Resin Fractions'!$A$24:$I$24,0)))*$E608</f>
        <v>16192.965986977142</v>
      </c>
      <c r="M608" s="9">
        <f>(INDEX('Resin Fractions'!$A$24:$I$41,MATCH('Disposed Waste by Resin'!$A608,'Resin Fractions'!$A$24:$A$41,0),MATCH('Disposed Waste by Resin'!M$1,'Resin Fractions'!$A$24:$I$24,0)))*$E608</f>
        <v>141813.12598771334</v>
      </c>
    </row>
    <row r="609" spans="1:13" x14ac:dyDescent="0.2">
      <c r="A609" s="37">
        <v>2010</v>
      </c>
      <c r="B609" s="68" t="s">
        <v>237</v>
      </c>
      <c r="C609" s="68" t="s">
        <v>194</v>
      </c>
      <c r="D609" s="68">
        <v>3095313</v>
      </c>
      <c r="E609" s="81">
        <v>2710965.326678765</v>
      </c>
      <c r="F609" s="9">
        <f>(INDEX('Resin Fractions'!$A$24:$I$41,MATCH('Disposed Waste by Resin'!$A609,'Resin Fractions'!$A$24:$A$41,0),MATCH('Disposed Waste by Resin'!F$1,'Resin Fractions'!$A$24:$I$24,0)))*$E609</f>
        <v>23201.241934497451</v>
      </c>
      <c r="G609" s="9">
        <f>(INDEX('Resin Fractions'!$A$24:$I$41,MATCH('Disposed Waste by Resin'!$A609,'Resin Fractions'!$A$24:$A$41,0),MATCH('Disposed Waste by Resin'!G$1,'Resin Fractions'!$A$24:$I$24,0)))*$E609</f>
        <v>43035.989590118566</v>
      </c>
      <c r="H609" s="9">
        <f>(INDEX('Resin Fractions'!$A$24:$I$41,MATCH('Disposed Waste by Resin'!$A609,'Resin Fractions'!$A$24:$A$41,0),MATCH('Disposed Waste by Resin'!H$1,'Resin Fractions'!$A$24:$I$24,0)))*$E609</f>
        <v>59143.03067997624</v>
      </c>
      <c r="I609" s="9">
        <f>(INDEX('Resin Fractions'!$A$24:$I$41,MATCH('Disposed Waste by Resin'!$A609,'Resin Fractions'!$A$24:$A$41,0),MATCH('Disposed Waste by Resin'!I$1,'Resin Fractions'!$A$24:$I$24,0)))*$E609</f>
        <v>89884.78525204242</v>
      </c>
      <c r="J609" s="9">
        <f>(INDEX('Resin Fractions'!$A$24:$I$41,MATCH('Disposed Waste by Resin'!$A609,'Resin Fractions'!$A$24:$A$41,0),MATCH('Disposed Waste by Resin'!J$1,'Resin Fractions'!$A$24:$I$24,0)))*$E609</f>
        <v>5252.3951168200374</v>
      </c>
      <c r="K609" s="9">
        <f>(INDEX('Resin Fractions'!$A$24:$I$41,MATCH('Disposed Waste by Resin'!$A609,'Resin Fractions'!$A$24:$A$41,0),MATCH('Disposed Waste by Resin'!K$1,'Resin Fractions'!$A$24:$I$24,0)))*$E609</f>
        <v>15288.595849175672</v>
      </c>
      <c r="L609" s="9">
        <f>(INDEX('Resin Fractions'!$A$24:$I$41,MATCH('Disposed Waste by Resin'!$A609,'Resin Fractions'!$A$24:$A$41,0),MATCH('Disposed Waste by Resin'!L$1,'Resin Fractions'!$A$24:$I$24,0)))*$E609</f>
        <v>30396.38828416634</v>
      </c>
      <c r="M609" s="9">
        <f>(INDEX('Resin Fractions'!$A$24:$I$41,MATCH('Disposed Waste by Resin'!$A609,'Resin Fractions'!$A$24:$A$41,0),MATCH('Disposed Waste by Resin'!M$1,'Resin Fractions'!$A$24:$I$24,0)))*$E609</f>
        <v>266202.42670679674</v>
      </c>
    </row>
    <row r="610" spans="1:13" x14ac:dyDescent="0.2">
      <c r="A610" s="37">
        <v>2010</v>
      </c>
      <c r="B610" s="68" t="s">
        <v>238</v>
      </c>
      <c r="C610" s="68" t="s">
        <v>190</v>
      </c>
      <c r="D610" s="68">
        <v>805235</v>
      </c>
      <c r="E610" s="81">
        <v>413186.78765880218</v>
      </c>
      <c r="F610" s="9">
        <f>(INDEX('Resin Fractions'!$A$24:$I$41,MATCH('Disposed Waste by Resin'!$A610,'Resin Fractions'!$A$24:$A$41,0),MATCH('Disposed Waste by Resin'!F$1,'Resin Fractions'!$A$24:$I$24,0)))*$E610</f>
        <v>3536.1745612416821</v>
      </c>
      <c r="G610" s="9">
        <f>(INDEX('Resin Fractions'!$A$24:$I$41,MATCH('Disposed Waste by Resin'!$A610,'Resin Fractions'!$A$24:$A$41,0),MATCH('Disposed Waste by Resin'!G$1,'Resin Fractions'!$A$24:$I$24,0)))*$E610</f>
        <v>6559.2510968200231</v>
      </c>
      <c r="H610" s="9">
        <f>(INDEX('Resin Fractions'!$A$24:$I$41,MATCH('Disposed Waste by Resin'!$A610,'Resin Fractions'!$A$24:$A$41,0),MATCH('Disposed Waste by Resin'!H$1,'Resin Fractions'!$A$24:$I$24,0)))*$E610</f>
        <v>9014.1761012500901</v>
      </c>
      <c r="I610" s="9">
        <f>(INDEX('Resin Fractions'!$A$24:$I$41,MATCH('Disposed Waste by Resin'!$A610,'Resin Fractions'!$A$24:$A$41,0),MATCH('Disposed Waste by Resin'!I$1,'Resin Fractions'!$A$24:$I$24,0)))*$E610</f>
        <v>13699.624009279512</v>
      </c>
      <c r="J610" s="9">
        <f>(INDEX('Resin Fractions'!$A$24:$I$41,MATCH('Disposed Waste by Resin'!$A610,'Resin Fractions'!$A$24:$A$41,0),MATCH('Disposed Waste by Resin'!J$1,'Resin Fractions'!$A$24:$I$24,0)))*$E610</f>
        <v>800.5341287387148</v>
      </c>
      <c r="K610" s="9">
        <f>(INDEX('Resin Fractions'!$A$24:$I$41,MATCH('Disposed Waste by Resin'!$A610,'Resin Fractions'!$A$24:$A$41,0),MATCH('Disposed Waste by Resin'!K$1,'Resin Fractions'!$A$24:$I$24,0)))*$E610</f>
        <v>2330.1831803484106</v>
      </c>
      <c r="L610" s="9">
        <f>(INDEX('Resin Fractions'!$A$24:$I$41,MATCH('Disposed Waste by Resin'!$A610,'Resin Fractions'!$A$24:$A$41,0),MATCH('Disposed Waste by Resin'!L$1,'Resin Fractions'!$A$24:$I$24,0)))*$E610</f>
        <v>4632.8095412975972</v>
      </c>
      <c r="M610" s="9">
        <f>(INDEX('Resin Fractions'!$A$24:$I$41,MATCH('Disposed Waste by Resin'!$A610,'Resin Fractions'!$A$24:$A$41,0),MATCH('Disposed Waste by Resin'!M$1,'Resin Fractions'!$A$24:$I$24,0)))*$E610</f>
        <v>40572.752618976032</v>
      </c>
    </row>
    <row r="611" spans="1:13" x14ac:dyDescent="0.2">
      <c r="A611" s="37">
        <v>2010</v>
      </c>
      <c r="B611" s="68" t="s">
        <v>239</v>
      </c>
      <c r="C611" s="68" t="s">
        <v>192</v>
      </c>
      <c r="D611" s="68">
        <v>685306</v>
      </c>
      <c r="E611" s="81">
        <v>546115.80762250454</v>
      </c>
      <c r="F611" s="9">
        <f>(INDEX('Resin Fractions'!$A$24:$I$41,MATCH('Disposed Waste by Resin'!$A611,'Resin Fractions'!$A$24:$A$41,0),MATCH('Disposed Waste by Resin'!F$1,'Resin Fractions'!$A$24:$I$24,0)))*$E611</f>
        <v>4673.8203739499877</v>
      </c>
      <c r="G611" s="9">
        <f>(INDEX('Resin Fractions'!$A$24:$I$41,MATCH('Disposed Waste by Resin'!$A611,'Resin Fractions'!$A$24:$A$41,0),MATCH('Disposed Waste by Resin'!G$1,'Resin Fractions'!$A$24:$I$24,0)))*$E611</f>
        <v>8669.4706053782884</v>
      </c>
      <c r="H611" s="9">
        <f>(INDEX('Resin Fractions'!$A$24:$I$41,MATCH('Disposed Waste by Resin'!$A611,'Resin Fractions'!$A$24:$A$41,0),MATCH('Disposed Waste by Resin'!H$1,'Resin Fractions'!$A$24:$I$24,0)))*$E611</f>
        <v>11914.185565998219</v>
      </c>
      <c r="I611" s="9">
        <f>(INDEX('Resin Fractions'!$A$24:$I$41,MATCH('Disposed Waste by Resin'!$A611,'Resin Fractions'!$A$24:$A$41,0),MATCH('Disposed Waste by Resin'!I$1,'Resin Fractions'!$A$24:$I$24,0)))*$E611</f>
        <v>18107.019520988193</v>
      </c>
      <c r="J611" s="9">
        <f>(INDEX('Resin Fractions'!$A$24:$I$41,MATCH('Disposed Waste by Resin'!$A611,'Resin Fractions'!$A$24:$A$41,0),MATCH('Disposed Waste by Resin'!J$1,'Resin Fractions'!$A$24:$I$24,0)))*$E611</f>
        <v>1058.0791915508576</v>
      </c>
      <c r="K611" s="9">
        <f>(INDEX('Resin Fractions'!$A$24:$I$41,MATCH('Disposed Waste by Resin'!$A611,'Resin Fractions'!$A$24:$A$41,0),MATCH('Disposed Waste by Resin'!K$1,'Resin Fractions'!$A$24:$I$24,0)))*$E611</f>
        <v>3079.8416296292216</v>
      </c>
      <c r="L611" s="9">
        <f>(INDEX('Resin Fractions'!$A$24:$I$41,MATCH('Disposed Waste by Resin'!$A611,'Resin Fractions'!$A$24:$A$41,0),MATCH('Disposed Waste by Resin'!L$1,'Resin Fractions'!$A$24:$I$24,0)))*$E611</f>
        <v>6123.2609555178351</v>
      </c>
      <c r="M611" s="9">
        <f>(INDEX('Resin Fractions'!$A$24:$I$41,MATCH('Disposed Waste by Resin'!$A611,'Resin Fractions'!$A$24:$A$41,0),MATCH('Disposed Waste by Resin'!M$1,'Resin Fractions'!$A$24:$I$24,0)))*$E611</f>
        <v>53625.677843012607</v>
      </c>
    </row>
    <row r="612" spans="1:13" x14ac:dyDescent="0.2">
      <c r="A612" s="37">
        <v>2010</v>
      </c>
      <c r="B612" s="68" t="s">
        <v>240</v>
      </c>
      <c r="C612" s="68" t="s">
        <v>193</v>
      </c>
      <c r="D612" s="68">
        <v>269637</v>
      </c>
      <c r="E612" s="81">
        <v>205977.36842105261</v>
      </c>
      <c r="F612" s="9">
        <f>(INDEX('Resin Fractions'!$A$24:$I$41,MATCH('Disposed Waste by Resin'!$A612,'Resin Fractions'!$A$24:$A$41,0),MATCH('Disposed Waste by Resin'!F$1,'Resin Fractions'!$A$24:$I$24,0)))*$E612</f>
        <v>1762.81515323646</v>
      </c>
      <c r="G612" s="9">
        <f>(INDEX('Resin Fractions'!$A$24:$I$41,MATCH('Disposed Waste by Resin'!$A612,'Resin Fractions'!$A$24:$A$41,0),MATCH('Disposed Waste by Resin'!G$1,'Resin Fractions'!$A$24:$I$24,0)))*$E612</f>
        <v>3269.8462779781712</v>
      </c>
      <c r="H612" s="9">
        <f>(INDEX('Resin Fractions'!$A$24:$I$41,MATCH('Disposed Waste by Resin'!$A612,'Resin Fractions'!$A$24:$A$41,0),MATCH('Disposed Waste by Resin'!H$1,'Resin Fractions'!$A$24:$I$24,0)))*$E612</f>
        <v>4493.6487014503973</v>
      </c>
      <c r="I612" s="9">
        <f>(INDEX('Resin Fractions'!$A$24:$I$41,MATCH('Disposed Waste by Resin'!$A612,'Resin Fractions'!$A$24:$A$41,0),MATCH('Disposed Waste by Resin'!I$1,'Resin Fractions'!$A$24:$I$24,0)))*$E612</f>
        <v>6829.3870619102081</v>
      </c>
      <c r="J612" s="9">
        <f>(INDEX('Resin Fractions'!$A$24:$I$41,MATCH('Disposed Waste by Resin'!$A612,'Resin Fractions'!$A$24:$A$41,0),MATCH('Disposed Waste by Resin'!J$1,'Resin Fractions'!$A$24:$I$24,0)))*$E612</f>
        <v>399.07353791042232</v>
      </c>
      <c r="K612" s="9">
        <f>(INDEX('Resin Fractions'!$A$24:$I$41,MATCH('Disposed Waste by Resin'!$A612,'Resin Fractions'!$A$24:$A$41,0),MATCH('Disposed Waste by Resin'!K$1,'Resin Fractions'!$A$24:$I$24,0)))*$E612</f>
        <v>1161.6174905948494</v>
      </c>
      <c r="L612" s="9">
        <f>(INDEX('Resin Fractions'!$A$24:$I$41,MATCH('Disposed Waste by Resin'!$A612,'Resin Fractions'!$A$24:$A$41,0),MATCH('Disposed Waste by Resin'!L$1,'Resin Fractions'!$A$24:$I$24,0)))*$E612</f>
        <v>2309.4976563007103</v>
      </c>
      <c r="M612" s="9">
        <f>(INDEX('Resin Fractions'!$A$24:$I$41,MATCH('Disposed Waste by Resin'!$A612,'Resin Fractions'!$A$24:$A$41,0),MATCH('Disposed Waste by Resin'!M$1,'Resin Fractions'!$A$24:$I$24,0)))*$E612</f>
        <v>20225.885879381221</v>
      </c>
    </row>
    <row r="613" spans="1:13" x14ac:dyDescent="0.2">
      <c r="A613" s="37">
        <v>2010</v>
      </c>
      <c r="B613" s="68" t="s">
        <v>241</v>
      </c>
      <c r="C613" s="68" t="s">
        <v>190</v>
      </c>
      <c r="D613" s="68">
        <v>718451</v>
      </c>
      <c r="E613" s="81">
        <v>506012.53176043561</v>
      </c>
      <c r="F613" s="9">
        <f>(INDEX('Resin Fractions'!$A$24:$I$41,MATCH('Disposed Waste by Resin'!$A613,'Resin Fractions'!$A$24:$A$41,0),MATCH('Disposed Waste by Resin'!F$1,'Resin Fractions'!$A$24:$I$24,0)))*$E613</f>
        <v>4330.6046948392359</v>
      </c>
      <c r="G613" s="9">
        <f>(INDEX('Resin Fractions'!$A$24:$I$41,MATCH('Disposed Waste by Resin'!$A613,'Resin Fractions'!$A$24:$A$41,0),MATCH('Disposed Waste by Resin'!G$1,'Resin Fractions'!$A$24:$I$24,0)))*$E613</f>
        <v>8032.8397545351845</v>
      </c>
      <c r="H613" s="9">
        <f>(INDEX('Resin Fractions'!$A$24:$I$41,MATCH('Disposed Waste by Resin'!$A613,'Resin Fractions'!$A$24:$A$41,0),MATCH('Disposed Waste by Resin'!H$1,'Resin Fractions'!$A$24:$I$24,0)))*$E613</f>
        <v>11039.283459602175</v>
      </c>
      <c r="I613" s="9">
        <f>(INDEX('Resin Fractions'!$A$24:$I$41,MATCH('Disposed Waste by Resin'!$A613,'Resin Fractions'!$A$24:$A$41,0),MATCH('Disposed Waste by Resin'!I$1,'Resin Fractions'!$A$24:$I$24,0)))*$E613</f>
        <v>16777.355027203754</v>
      </c>
      <c r="J613" s="9">
        <f>(INDEX('Resin Fractions'!$A$24:$I$41,MATCH('Disposed Waste by Resin'!$A613,'Resin Fractions'!$A$24:$A$41,0),MATCH('Disposed Waste by Resin'!J$1,'Resin Fractions'!$A$24:$I$24,0)))*$E613</f>
        <v>980.38057687898595</v>
      </c>
      <c r="K613" s="9">
        <f>(INDEX('Resin Fractions'!$A$24:$I$41,MATCH('Disposed Waste by Resin'!$A613,'Resin Fractions'!$A$24:$A$41,0),MATCH('Disposed Waste by Resin'!K$1,'Resin Fractions'!$A$24:$I$24,0)))*$E613</f>
        <v>2853.6776241919711</v>
      </c>
      <c r="L613" s="9">
        <f>(INDEX('Resin Fractions'!$A$24:$I$41,MATCH('Disposed Waste by Resin'!$A613,'Resin Fractions'!$A$24:$A$41,0),MATCH('Disposed Waste by Resin'!L$1,'Resin Fractions'!$A$24:$I$24,0)))*$E613</f>
        <v>5673.6075672674269</v>
      </c>
      <c r="M613" s="9">
        <f>(INDEX('Resin Fractions'!$A$24:$I$41,MATCH('Disposed Waste by Resin'!$A613,'Resin Fractions'!$A$24:$A$41,0),MATCH('Disposed Waste by Resin'!M$1,'Resin Fractions'!$A$24:$I$24,0)))*$E613</f>
        <v>49687.748704518737</v>
      </c>
    </row>
    <row r="614" spans="1:13" x14ac:dyDescent="0.2">
      <c r="A614" s="37">
        <v>2010</v>
      </c>
      <c r="B614" s="68" t="s">
        <v>242</v>
      </c>
      <c r="C614" s="68" t="s">
        <v>193</v>
      </c>
      <c r="D614" s="68">
        <v>423895</v>
      </c>
      <c r="E614" s="81">
        <v>308293.80217785842</v>
      </c>
      <c r="F614" s="9">
        <f>(INDEX('Resin Fractions'!$A$24:$I$41,MATCH('Disposed Waste by Resin'!$A614,'Resin Fractions'!$A$24:$A$41,0),MATCH('Disposed Waste by Resin'!F$1,'Resin Fractions'!$A$24:$I$24,0)))*$E614</f>
        <v>2638.4694119262554</v>
      </c>
      <c r="G614" s="9">
        <f>(INDEX('Resin Fractions'!$A$24:$I$41,MATCH('Disposed Waste by Resin'!$A614,'Resin Fractions'!$A$24:$A$41,0),MATCH('Disposed Waste by Resin'!G$1,'Resin Fractions'!$A$24:$I$24,0)))*$E614</f>
        <v>4894.097586072352</v>
      </c>
      <c r="H614" s="9">
        <f>(INDEX('Resin Fractions'!$A$24:$I$41,MATCH('Disposed Waste by Resin'!$A614,'Resin Fractions'!$A$24:$A$41,0),MATCH('Disposed Waste by Resin'!H$1,'Resin Fractions'!$A$24:$I$24,0)))*$E614</f>
        <v>6725.8070847367098</v>
      </c>
      <c r="I614" s="9">
        <f>(INDEX('Resin Fractions'!$A$24:$I$41,MATCH('Disposed Waste by Resin'!$A614,'Resin Fractions'!$A$24:$A$41,0),MATCH('Disposed Waste by Resin'!I$1,'Resin Fractions'!$A$24:$I$24,0)))*$E614</f>
        <v>10221.791452139827</v>
      </c>
      <c r="J614" s="9">
        <f>(INDEX('Resin Fractions'!$A$24:$I$41,MATCH('Disposed Waste by Resin'!$A614,'Resin Fractions'!$A$24:$A$41,0),MATCH('Disposed Waste by Resin'!J$1,'Resin Fractions'!$A$24:$I$24,0)))*$E614</f>
        <v>597.30784645949939</v>
      </c>
      <c r="K614" s="9">
        <f>(INDEX('Resin Fractions'!$A$24:$I$41,MATCH('Disposed Waste by Resin'!$A614,'Resin Fractions'!$A$24:$A$41,0),MATCH('Disposed Waste by Resin'!K$1,'Resin Fractions'!$A$24:$I$24,0)))*$E614</f>
        <v>1738.6350529526719</v>
      </c>
      <c r="L614" s="9">
        <f>(INDEX('Resin Fractions'!$A$24:$I$41,MATCH('Disposed Waste by Resin'!$A614,'Resin Fractions'!$A$24:$A$41,0),MATCH('Disposed Waste by Resin'!L$1,'Resin Fractions'!$A$24:$I$24,0)))*$E614</f>
        <v>3456.7089532202513</v>
      </c>
      <c r="M614" s="9">
        <f>(INDEX('Resin Fractions'!$A$24:$I$41,MATCH('Disposed Waste by Resin'!$A614,'Resin Fractions'!$A$24:$A$41,0),MATCH('Disposed Waste by Resin'!M$1,'Resin Fractions'!$A$24:$I$24,0)))*$E614</f>
        <v>30272.81738750757</v>
      </c>
    </row>
    <row r="615" spans="1:13" x14ac:dyDescent="0.2">
      <c r="A615" s="37">
        <v>2010</v>
      </c>
      <c r="B615" s="68" t="s">
        <v>243</v>
      </c>
      <c r="C615" s="68" t="s">
        <v>190</v>
      </c>
      <c r="D615" s="68">
        <v>1781642</v>
      </c>
      <c r="E615" s="81">
        <v>1062326.034482758</v>
      </c>
      <c r="F615" s="9">
        <f>(INDEX('Resin Fractions'!$A$24:$I$41,MATCH('Disposed Waste by Resin'!$A615,'Resin Fractions'!$A$24:$A$41,0),MATCH('Disposed Waste by Resin'!F$1,'Resin Fractions'!$A$24:$I$24,0)))*$E615</f>
        <v>9091.6999552869311</v>
      </c>
      <c r="G615" s="9">
        <f>(INDEX('Resin Fractions'!$A$24:$I$41,MATCH('Disposed Waste by Resin'!$A615,'Resin Fractions'!$A$24:$A$41,0),MATCH('Disposed Waste by Resin'!G$1,'Resin Fractions'!$A$24:$I$24,0)))*$E615</f>
        <v>16864.196569168915</v>
      </c>
      <c r="H615" s="9">
        <f>(INDEX('Resin Fractions'!$A$24:$I$41,MATCH('Disposed Waste by Resin'!$A615,'Resin Fractions'!$A$24:$A$41,0),MATCH('Disposed Waste by Resin'!H$1,'Resin Fractions'!$A$24:$I$24,0)))*$E615</f>
        <v>23175.944240690093</v>
      </c>
      <c r="I615" s="9">
        <f>(INDEX('Resin Fractions'!$A$24:$I$41,MATCH('Disposed Waste by Resin'!$A615,'Resin Fractions'!$A$24:$A$41,0),MATCH('Disposed Waste by Resin'!I$1,'Resin Fractions'!$A$24:$I$24,0)))*$E615</f>
        <v>35222.489397943973</v>
      </c>
      <c r="J615" s="9">
        <f>(INDEX('Resin Fractions'!$A$24:$I$41,MATCH('Disposed Waste by Resin'!$A615,'Resin Fractions'!$A$24:$A$41,0),MATCH('Disposed Waste by Resin'!J$1,'Resin Fractions'!$A$24:$I$24,0)))*$E615</f>
        <v>2058.2174257550751</v>
      </c>
      <c r="K615" s="9">
        <f>(INDEX('Resin Fractions'!$A$24:$I$41,MATCH('Disposed Waste by Resin'!$A615,'Resin Fractions'!$A$24:$A$41,0),MATCH('Disposed Waste by Resin'!K$1,'Resin Fractions'!$A$24:$I$24,0)))*$E615</f>
        <v>5991.0295574167167</v>
      </c>
      <c r="L615" s="9">
        <f>(INDEX('Resin Fractions'!$A$24:$I$41,MATCH('Disposed Waste by Resin'!$A615,'Resin Fractions'!$A$24:$A$41,0),MATCH('Disposed Waste by Resin'!L$1,'Resin Fractions'!$A$24:$I$24,0)))*$E615</f>
        <v>11911.209011321631</v>
      </c>
      <c r="M615" s="9">
        <f>(INDEX('Resin Fractions'!$A$24:$I$41,MATCH('Disposed Waste by Resin'!$A615,'Resin Fractions'!$A$24:$A$41,0),MATCH('Disposed Waste by Resin'!M$1,'Resin Fractions'!$A$24:$I$24,0)))*$E615</f>
        <v>104314.78615758334</v>
      </c>
    </row>
    <row r="616" spans="1:13" x14ac:dyDescent="0.2">
      <c r="A616" s="37">
        <v>2010</v>
      </c>
      <c r="B616" s="68" t="s">
        <v>244</v>
      </c>
      <c r="C616" s="68" t="s">
        <v>193</v>
      </c>
      <c r="D616" s="68">
        <v>262382</v>
      </c>
      <c r="E616" s="81">
        <v>153847.9673321234</v>
      </c>
      <c r="F616" s="9">
        <f>(INDEX('Resin Fractions'!$A$24:$I$41,MATCH('Disposed Waste by Resin'!$A616,'Resin Fractions'!$A$24:$A$41,0),MATCH('Disposed Waste by Resin'!F$1,'Resin Fractions'!$A$24:$I$24,0)))*$E616</f>
        <v>1316.6763425839338</v>
      </c>
      <c r="G616" s="9">
        <f>(INDEX('Resin Fractions'!$A$24:$I$41,MATCH('Disposed Waste by Resin'!$A616,'Resin Fractions'!$A$24:$A$41,0),MATCH('Disposed Waste by Resin'!G$1,'Resin Fractions'!$A$24:$I$24,0)))*$E616</f>
        <v>2442.3032841506783</v>
      </c>
      <c r="H616" s="9">
        <f>(INDEX('Resin Fractions'!$A$24:$I$41,MATCH('Disposed Waste by Resin'!$A616,'Resin Fractions'!$A$24:$A$41,0),MATCH('Disposed Waste by Resin'!H$1,'Resin Fractions'!$A$24:$I$24,0)))*$E616</f>
        <v>3356.3819361434216</v>
      </c>
      <c r="I616" s="9">
        <f>(INDEX('Resin Fractions'!$A$24:$I$41,MATCH('Disposed Waste by Resin'!$A616,'Resin Fractions'!$A$24:$A$41,0),MATCH('Disposed Waste by Resin'!I$1,'Resin Fractions'!$A$24:$I$24,0)))*$E616</f>
        <v>5100.9842763473171</v>
      </c>
      <c r="J616" s="9">
        <f>(INDEX('Resin Fractions'!$A$24:$I$41,MATCH('Disposed Waste by Resin'!$A616,'Resin Fractions'!$A$24:$A$41,0),MATCH('Disposed Waste by Resin'!J$1,'Resin Fractions'!$A$24:$I$24,0)))*$E616</f>
        <v>298.07475012522934</v>
      </c>
      <c r="K616" s="9">
        <f>(INDEX('Resin Fractions'!$A$24:$I$41,MATCH('Disposed Waste by Resin'!$A616,'Resin Fractions'!$A$24:$A$41,0),MATCH('Disposed Waste by Resin'!K$1,'Resin Fractions'!$A$24:$I$24,0)))*$E616</f>
        <v>867.63167776831176</v>
      </c>
      <c r="L616" s="9">
        <f>(INDEX('Resin Fractions'!$A$24:$I$41,MATCH('Disposed Waste by Resin'!$A616,'Resin Fractions'!$A$24:$A$41,0),MATCH('Disposed Waste by Resin'!L$1,'Resin Fractions'!$A$24:$I$24,0)))*$E616</f>
        <v>1725.0027160937912</v>
      </c>
      <c r="M616" s="9">
        <f>(INDEX('Resin Fractions'!$A$24:$I$41,MATCH('Disposed Waste by Resin'!$A616,'Resin Fractions'!$A$24:$A$41,0),MATCH('Disposed Waste by Resin'!M$1,'Resin Fractions'!$A$24:$I$24,0)))*$E616</f>
        <v>15107.054983212685</v>
      </c>
    </row>
    <row r="617" spans="1:13" x14ac:dyDescent="0.2">
      <c r="A617" s="37">
        <v>2010</v>
      </c>
      <c r="B617" s="68" t="s">
        <v>245</v>
      </c>
      <c r="C617" s="68" t="s">
        <v>192</v>
      </c>
      <c r="D617" s="68">
        <v>177223</v>
      </c>
      <c r="E617" s="81">
        <v>133508.63883847551</v>
      </c>
      <c r="F617" s="9">
        <f>(INDEX('Resin Fractions'!$A$24:$I$41,MATCH('Disposed Waste by Resin'!$A617,'Resin Fractions'!$A$24:$A$41,0),MATCH('Disposed Waste by Resin'!F$1,'Resin Fractions'!$A$24:$I$24,0)))*$E617</f>
        <v>1142.6063622258782</v>
      </c>
      <c r="G617" s="9">
        <f>(INDEX('Resin Fractions'!$A$24:$I$41,MATCH('Disposed Waste by Resin'!$A617,'Resin Fractions'!$A$24:$A$41,0),MATCH('Disposed Waste by Resin'!G$1,'Resin Fractions'!$A$24:$I$24,0)))*$E617</f>
        <v>2119.4208331253822</v>
      </c>
      <c r="H617" s="9">
        <f>(INDEX('Resin Fractions'!$A$24:$I$41,MATCH('Disposed Waste by Resin'!$A617,'Resin Fractions'!$A$24:$A$41,0),MATCH('Disposed Waste by Resin'!H$1,'Resin Fractions'!$A$24:$I$24,0)))*$E617</f>
        <v>2912.6545607794383</v>
      </c>
      <c r="I617" s="9">
        <f>(INDEX('Resin Fractions'!$A$24:$I$41,MATCH('Disposed Waste by Resin'!$A617,'Resin Fractions'!$A$24:$A$41,0),MATCH('Disposed Waste by Resin'!I$1,'Resin Fractions'!$A$24:$I$24,0)))*$E617</f>
        <v>4426.6133591574498</v>
      </c>
      <c r="J617" s="9">
        <f>(INDEX('Resin Fractions'!$A$24:$I$41,MATCH('Disposed Waste by Resin'!$A617,'Resin Fractions'!$A$24:$A$41,0),MATCH('Disposed Waste by Resin'!J$1,'Resin Fractions'!$A$24:$I$24,0)))*$E617</f>
        <v>258.66805295794626</v>
      </c>
      <c r="K617" s="9">
        <f>(INDEX('Resin Fractions'!$A$24:$I$41,MATCH('Disposed Waste by Resin'!$A617,'Resin Fractions'!$A$24:$A$41,0),MATCH('Disposed Waste by Resin'!K$1,'Resin Fractions'!$A$24:$I$24,0)))*$E617</f>
        <v>752.92723277861285</v>
      </c>
      <c r="L617" s="9">
        <f>(INDEX('Resin Fractions'!$A$24:$I$41,MATCH('Disposed Waste by Resin'!$A617,'Resin Fractions'!$A$24:$A$41,0),MATCH('Disposed Waste by Resin'!L$1,'Resin Fractions'!$A$24:$I$24,0)))*$E617</f>
        <v>1496.9503244796406</v>
      </c>
      <c r="M617" s="9">
        <f>(INDEX('Resin Fractions'!$A$24:$I$41,MATCH('Disposed Waste by Resin'!$A617,'Resin Fractions'!$A$24:$A$41,0),MATCH('Disposed Waste by Resin'!M$1,'Resin Fractions'!$A$24:$I$24,0)))*$E617</f>
        <v>13109.840725504349</v>
      </c>
    </row>
    <row r="618" spans="1:13" x14ac:dyDescent="0.2">
      <c r="A618" s="37">
        <v>2010</v>
      </c>
      <c r="B618" s="68" t="s">
        <v>246</v>
      </c>
      <c r="C618" s="68" t="s">
        <v>191</v>
      </c>
      <c r="D618" s="68">
        <v>3240</v>
      </c>
      <c r="E618" s="81">
        <v>2322.1415607985482</v>
      </c>
      <c r="F618" s="9">
        <f>(INDEX('Resin Fractions'!$A$24:$I$41,MATCH('Disposed Waste by Resin'!$A618,'Resin Fractions'!$A$24:$A$41,0),MATCH('Disposed Waste by Resin'!F$1,'Resin Fractions'!$A$24:$I$24,0)))*$E618</f>
        <v>19.873573309122122</v>
      </c>
      <c r="G618" s="9">
        <f>(INDEX('Resin Fractions'!$A$24:$I$41,MATCH('Disposed Waste by Resin'!$A618,'Resin Fractions'!$A$24:$A$41,0),MATCH('Disposed Waste by Resin'!G$1,'Resin Fractions'!$A$24:$I$24,0)))*$E618</f>
        <v>36.863496206991456</v>
      </c>
      <c r="H618" s="9">
        <f>(INDEX('Resin Fractions'!$A$24:$I$41,MATCH('Disposed Waste by Resin'!$A618,'Resin Fractions'!$A$24:$A$41,0),MATCH('Disposed Waste by Resin'!H$1,'Resin Fractions'!$A$24:$I$24,0)))*$E618</f>
        <v>50.660363753826175</v>
      </c>
      <c r="I618" s="9">
        <f>(INDEX('Resin Fractions'!$A$24:$I$41,MATCH('Disposed Waste by Resin'!$A618,'Resin Fractions'!$A$24:$A$41,0),MATCH('Disposed Waste by Resin'!I$1,'Resin Fractions'!$A$24:$I$24,0)))*$E618</f>
        <v>76.992941762531416</v>
      </c>
      <c r="J618" s="9">
        <f>(INDEX('Resin Fractions'!$A$24:$I$41,MATCH('Disposed Waste by Resin'!$A618,'Resin Fractions'!$A$24:$A$41,0),MATCH('Disposed Waste by Resin'!J$1,'Resin Fractions'!$A$24:$I$24,0)))*$E618</f>
        <v>4.499063442263056</v>
      </c>
      <c r="K618" s="9">
        <f>(INDEX('Resin Fractions'!$A$24:$I$41,MATCH('Disposed Waste by Resin'!$A618,'Resin Fractions'!$A$24:$A$41,0),MATCH('Disposed Waste by Resin'!K$1,'Resin Fractions'!$A$24:$I$24,0)))*$E618</f>
        <v>13.095808890745666</v>
      </c>
      <c r="L618" s="9">
        <f>(INDEX('Resin Fractions'!$A$24:$I$41,MATCH('Disposed Waste by Resin'!$A618,'Resin Fractions'!$A$24:$A$41,0),MATCH('Disposed Waste by Resin'!L$1,'Resin Fractions'!$A$24:$I$24,0)))*$E618</f>
        <v>26.036746334674401</v>
      </c>
      <c r="M618" s="9">
        <f>(INDEX('Resin Fractions'!$A$24:$I$41,MATCH('Disposed Waste by Resin'!$A618,'Resin Fractions'!$A$24:$A$41,0),MATCH('Disposed Waste by Resin'!M$1,'Resin Fractions'!$A$24:$I$24,0)))*$E618</f>
        <v>228.02199370015433</v>
      </c>
    </row>
    <row r="619" spans="1:13" x14ac:dyDescent="0.2">
      <c r="A619" s="37">
        <v>2010</v>
      </c>
      <c r="B619" s="68" t="s">
        <v>247</v>
      </c>
      <c r="C619" s="68" t="s">
        <v>191</v>
      </c>
      <c r="D619" s="68">
        <v>44900</v>
      </c>
      <c r="E619" s="81">
        <v>26607.459165154261</v>
      </c>
      <c r="F619" s="9">
        <f>(INDEX('Resin Fractions'!$A$24:$I$41,MATCH('Disposed Waste by Resin'!$A619,'Resin Fractions'!$A$24:$A$41,0),MATCH('Disposed Waste by Resin'!F$1,'Resin Fractions'!$A$24:$I$24,0)))*$E619</f>
        <v>227.714493902915</v>
      </c>
      <c r="G619" s="9">
        <f>(INDEX('Resin Fractions'!$A$24:$I$41,MATCH('Disposed Waste by Resin'!$A619,'Resin Fractions'!$A$24:$A$41,0),MATCH('Disposed Waste by Resin'!G$1,'Resin Fractions'!$A$24:$I$24,0)))*$E619</f>
        <v>422.3876729009782</v>
      </c>
      <c r="H619" s="9">
        <f>(INDEX('Resin Fractions'!$A$24:$I$41,MATCH('Disposed Waste by Resin'!$A619,'Resin Fractions'!$A$24:$A$41,0),MATCH('Disposed Waste by Resin'!H$1,'Resin Fractions'!$A$24:$I$24,0)))*$E619</f>
        <v>580.47432707257281</v>
      </c>
      <c r="I619" s="9">
        <f>(INDEX('Resin Fractions'!$A$24:$I$41,MATCH('Disposed Waste by Resin'!$A619,'Resin Fractions'!$A$24:$A$41,0),MATCH('Disposed Waste by Resin'!I$1,'Resin Fractions'!$A$24:$I$24,0)))*$E619</f>
        <v>882.19710138910648</v>
      </c>
      <c r="J619" s="9">
        <f>(INDEX('Resin Fractions'!$A$24:$I$41,MATCH('Disposed Waste by Resin'!$A619,'Resin Fractions'!$A$24:$A$41,0),MATCH('Disposed Waste by Resin'!J$1,'Resin Fractions'!$A$24:$I$24,0)))*$E619</f>
        <v>51.550968658554439</v>
      </c>
      <c r="K619" s="9">
        <f>(INDEX('Resin Fractions'!$A$24:$I$41,MATCH('Disposed Waste by Resin'!$A619,'Resin Fractions'!$A$24:$A$41,0),MATCH('Disposed Waste by Resin'!K$1,'Resin Fractions'!$A$24:$I$24,0)))*$E619</f>
        <v>150.05381505482131</v>
      </c>
      <c r="L619" s="9">
        <f>(INDEX('Resin Fractions'!$A$24:$I$41,MATCH('Disposed Waste by Resin'!$A619,'Resin Fractions'!$A$24:$A$41,0),MATCH('Disposed Waste by Resin'!L$1,'Resin Fractions'!$A$24:$I$24,0)))*$E619</f>
        <v>298.33308898493499</v>
      </c>
      <c r="M619" s="9">
        <f>(INDEX('Resin Fractions'!$A$24:$I$41,MATCH('Disposed Waste by Resin'!$A619,'Resin Fractions'!$A$24:$A$41,0),MATCH('Disposed Waste by Resin'!M$1,'Resin Fractions'!$A$24:$I$24,0)))*$E619</f>
        <v>2612.7114679638835</v>
      </c>
    </row>
    <row r="620" spans="1:13" x14ac:dyDescent="0.2">
      <c r="A620" s="37">
        <v>2010</v>
      </c>
      <c r="B620" s="68" t="s">
        <v>248</v>
      </c>
      <c r="C620" s="68" t="s">
        <v>190</v>
      </c>
      <c r="D620" s="68">
        <v>413344</v>
      </c>
      <c r="E620" s="81">
        <v>297633.60254083481</v>
      </c>
      <c r="F620" s="9">
        <f>(INDEX('Resin Fractions'!$A$24:$I$41,MATCH('Disposed Waste by Resin'!$A620,'Resin Fractions'!$A$24:$A$41,0),MATCH('Disposed Waste by Resin'!F$1,'Resin Fractions'!$A$24:$I$24,0)))*$E620</f>
        <v>2547.2362750009547</v>
      </c>
      <c r="G620" s="9">
        <f>(INDEX('Resin Fractions'!$A$24:$I$41,MATCH('Disposed Waste by Resin'!$A620,'Resin Fractions'!$A$24:$A$41,0),MATCH('Disposed Waste by Resin'!G$1,'Resin Fractions'!$A$24:$I$24,0)))*$E620</f>
        <v>4724.8692170877948</v>
      </c>
      <c r="H620" s="9">
        <f>(INDEX('Resin Fractions'!$A$24:$I$41,MATCH('Disposed Waste by Resin'!$A620,'Resin Fractions'!$A$24:$A$41,0),MATCH('Disposed Waste by Resin'!H$1,'Resin Fractions'!$A$24:$I$24,0)))*$E620</f>
        <v>6493.2417664043051</v>
      </c>
      <c r="I620" s="9">
        <f>(INDEX('Resin Fractions'!$A$24:$I$41,MATCH('Disposed Waste by Resin'!$A620,'Resin Fractions'!$A$24:$A$41,0),MATCH('Disposed Waste by Resin'!I$1,'Resin Fractions'!$A$24:$I$24,0)))*$E620</f>
        <v>9868.3417987310695</v>
      </c>
      <c r="J620" s="9">
        <f>(INDEX('Resin Fractions'!$A$24:$I$41,MATCH('Disposed Waste by Resin'!$A620,'Resin Fractions'!$A$24:$A$41,0),MATCH('Disposed Waste by Resin'!J$1,'Resin Fractions'!$A$24:$I$24,0)))*$E620</f>
        <v>576.6541036886814</v>
      </c>
      <c r="K620" s="9">
        <f>(INDEX('Resin Fractions'!$A$24:$I$41,MATCH('Disposed Waste by Resin'!$A620,'Resin Fractions'!$A$24:$A$41,0),MATCH('Disposed Waste by Resin'!K$1,'Resin Fractions'!$A$24:$I$24,0)))*$E620</f>
        <v>1678.5164367837033</v>
      </c>
      <c r="L620" s="9">
        <f>(INDEX('Resin Fractions'!$A$24:$I$41,MATCH('Disposed Waste by Resin'!$A620,'Resin Fractions'!$A$24:$A$41,0),MATCH('Disposed Waste by Resin'!L$1,'Resin Fractions'!$A$24:$I$24,0)))*$E620</f>
        <v>3337.1826855233226</v>
      </c>
      <c r="M620" s="9">
        <f>(INDEX('Resin Fractions'!$A$24:$I$41,MATCH('Disposed Waste by Resin'!$A620,'Resin Fractions'!$A$24:$A$41,0),MATCH('Disposed Waste by Resin'!M$1,'Resin Fractions'!$A$24:$I$24,0)))*$E620</f>
        <v>29226.042283219831</v>
      </c>
    </row>
    <row r="621" spans="1:13" x14ac:dyDescent="0.2">
      <c r="A621" s="37">
        <v>2010</v>
      </c>
      <c r="B621" s="68" t="s">
        <v>249</v>
      </c>
      <c r="C621" s="68" t="s">
        <v>190</v>
      </c>
      <c r="D621" s="68">
        <v>483878</v>
      </c>
      <c r="E621" s="81">
        <v>329186.18874773139</v>
      </c>
      <c r="F621" s="9">
        <f>(INDEX('Resin Fractions'!$A$24:$I$41,MATCH('Disposed Waste by Resin'!$A621,'Resin Fractions'!$A$24:$A$41,0),MATCH('Disposed Waste by Resin'!F$1,'Resin Fractions'!$A$24:$I$24,0)))*$E621</f>
        <v>2817.2726266433228</v>
      </c>
      <c r="G621" s="9">
        <f>(INDEX('Resin Fractions'!$A$24:$I$41,MATCH('Disposed Waste by Resin'!$A621,'Resin Fractions'!$A$24:$A$41,0),MATCH('Disposed Waste by Resin'!G$1,'Resin Fractions'!$A$24:$I$24,0)))*$E621</f>
        <v>5225.7597147190927</v>
      </c>
      <c r="H621" s="9">
        <f>(INDEX('Resin Fractions'!$A$24:$I$41,MATCH('Disposed Waste by Resin'!$A621,'Resin Fractions'!$A$24:$A$41,0),MATCH('Disposed Waste by Resin'!H$1,'Resin Fractions'!$A$24:$I$24,0)))*$E621</f>
        <v>7181.6000997634701</v>
      </c>
      <c r="I621" s="9">
        <f>(INDEX('Resin Fractions'!$A$24:$I$41,MATCH('Disposed Waste by Resin'!$A621,'Resin Fractions'!$A$24:$A$41,0),MATCH('Disposed Waste by Resin'!I$1,'Resin Fractions'!$A$24:$I$24,0)))*$E621</f>
        <v>10914.499566756818</v>
      </c>
      <c r="J621" s="9">
        <f>(INDEX('Resin Fractions'!$A$24:$I$41,MATCH('Disposed Waste by Resin'!$A621,'Resin Fractions'!$A$24:$A$41,0),MATCH('Disposed Waste by Resin'!J$1,'Resin Fractions'!$A$24:$I$24,0)))*$E621</f>
        <v>637.78607320714832</v>
      </c>
      <c r="K621" s="9">
        <f>(INDEX('Resin Fractions'!$A$24:$I$41,MATCH('Disposed Waste by Resin'!$A621,'Resin Fractions'!$A$24:$A$41,0),MATCH('Disposed Waste by Resin'!K$1,'Resin Fractions'!$A$24:$I$24,0)))*$E621</f>
        <v>1856.4584907695075</v>
      </c>
      <c r="L621" s="9">
        <f>(INDEX('Resin Fractions'!$A$24:$I$41,MATCH('Disposed Waste by Resin'!$A621,'Resin Fractions'!$A$24:$A$41,0),MATCH('Disposed Waste by Resin'!L$1,'Resin Fractions'!$A$24:$I$24,0)))*$E621</f>
        <v>3690.9624451816449</v>
      </c>
      <c r="M621" s="9">
        <f>(INDEX('Resin Fractions'!$A$24:$I$41,MATCH('Disposed Waste by Resin'!$A621,'Resin Fractions'!$A$24:$A$41,0),MATCH('Disposed Waste by Resin'!M$1,'Resin Fractions'!$A$24:$I$24,0)))*$E621</f>
        <v>32324.339017041009</v>
      </c>
    </row>
    <row r="622" spans="1:13" x14ac:dyDescent="0.2">
      <c r="A622" s="37">
        <v>2010</v>
      </c>
      <c r="B622" s="68" t="s">
        <v>250</v>
      </c>
      <c r="C622" s="68" t="s">
        <v>192</v>
      </c>
      <c r="D622" s="68">
        <v>514453</v>
      </c>
      <c r="E622" s="81">
        <v>197584.41016333929</v>
      </c>
      <c r="F622" s="9">
        <f>(INDEX('Resin Fractions'!$A$24:$I$41,MATCH('Disposed Waste by Resin'!$A622,'Resin Fractions'!$A$24:$A$41,0),MATCH('Disposed Waste by Resin'!F$1,'Resin Fractions'!$A$24:$I$24,0)))*$E622</f>
        <v>1690.9857376526363</v>
      </c>
      <c r="G622" s="9">
        <f>(INDEX('Resin Fractions'!$A$24:$I$41,MATCH('Disposed Waste by Resin'!$A622,'Resin Fractions'!$A$24:$A$41,0),MATCH('Disposed Waste by Resin'!G$1,'Resin Fractions'!$A$24:$I$24,0)))*$E622</f>
        <v>3136.609876665817</v>
      </c>
      <c r="H622" s="9">
        <f>(INDEX('Resin Fractions'!$A$24:$I$41,MATCH('Disposed Waste by Resin'!$A622,'Resin Fractions'!$A$24:$A$41,0),MATCH('Disposed Waste by Resin'!H$1,'Resin Fractions'!$A$24:$I$24,0)))*$E622</f>
        <v>4310.5460321367227</v>
      </c>
      <c r="I622" s="9">
        <f>(INDEX('Resin Fractions'!$A$24:$I$41,MATCH('Disposed Waste by Resin'!$A622,'Resin Fractions'!$A$24:$A$41,0),MATCH('Disposed Waste by Resin'!I$1,'Resin Fractions'!$A$24:$I$24,0)))*$E622</f>
        <v>6551.1100794642016</v>
      </c>
      <c r="J622" s="9">
        <f>(INDEX('Resin Fractions'!$A$24:$I$41,MATCH('Disposed Waste by Resin'!$A622,'Resin Fractions'!$A$24:$A$41,0),MATCH('Disposed Waste by Resin'!J$1,'Resin Fractions'!$A$24:$I$24,0)))*$E622</f>
        <v>382.81249150947309</v>
      </c>
      <c r="K622" s="9">
        <f>(INDEX('Resin Fractions'!$A$24:$I$41,MATCH('Disposed Waste by Resin'!$A622,'Resin Fractions'!$A$24:$A$41,0),MATCH('Disposed Waste by Resin'!K$1,'Resin Fractions'!$A$24:$I$24,0)))*$E622</f>
        <v>1114.28507157849</v>
      </c>
      <c r="L622" s="9">
        <f>(INDEX('Resin Fractions'!$A$24:$I$41,MATCH('Disposed Waste by Resin'!$A622,'Resin Fractions'!$A$24:$A$41,0),MATCH('Disposed Waste by Resin'!L$1,'Resin Fractions'!$A$24:$I$24,0)))*$E622</f>
        <v>2215.3925729403122</v>
      </c>
      <c r="M622" s="9">
        <f>(INDEX('Resin Fractions'!$A$24:$I$41,MATCH('Disposed Waste by Resin'!$A622,'Resin Fractions'!$A$24:$A$41,0),MATCH('Disposed Waste by Resin'!M$1,'Resin Fractions'!$A$24:$I$24,0)))*$E622</f>
        <v>19401.741861947656</v>
      </c>
    </row>
    <row r="623" spans="1:13" x14ac:dyDescent="0.2">
      <c r="A623" s="37">
        <v>2010</v>
      </c>
      <c r="B623" s="68" t="s">
        <v>251</v>
      </c>
      <c r="C623" s="68" t="s">
        <v>192</v>
      </c>
      <c r="D623" s="68">
        <v>63463</v>
      </c>
      <c r="E623" s="81">
        <v>61139.872958257707</v>
      </c>
      <c r="F623" s="9">
        <f>(INDEX('Resin Fractions'!$A$24:$I$41,MATCH('Disposed Waste by Resin'!$A623,'Resin Fractions'!$A$24:$A$41,0),MATCH('Disposed Waste by Resin'!F$1,'Resin Fractions'!$A$24:$I$24,0)))*$E623</f>
        <v>523.25309010381989</v>
      </c>
      <c r="G623" s="9">
        <f>(INDEX('Resin Fractions'!$A$24:$I$41,MATCH('Disposed Waste by Resin'!$A623,'Resin Fractions'!$A$24:$A$41,0),MATCH('Disposed Waste by Resin'!G$1,'Resin Fractions'!$A$24:$I$24,0)))*$E623</f>
        <v>970.58229047742282</v>
      </c>
      <c r="H623" s="9">
        <f>(INDEX('Resin Fractions'!$A$24:$I$41,MATCH('Disposed Waste by Resin'!$A623,'Resin Fractions'!$A$24:$A$41,0),MATCH('Disposed Waste by Resin'!H$1,'Resin Fractions'!$A$24:$I$24,0)))*$E623</f>
        <v>1333.8412507732387</v>
      </c>
      <c r="I623" s="9">
        <f>(INDEX('Resin Fractions'!$A$24:$I$41,MATCH('Disposed Waste by Resin'!$A623,'Resin Fractions'!$A$24:$A$41,0),MATCH('Disposed Waste by Resin'!I$1,'Resin Fractions'!$A$24:$I$24,0)))*$E623</f>
        <v>2027.15405361632</v>
      </c>
      <c r="J623" s="9">
        <f>(INDEX('Resin Fractions'!$A$24:$I$41,MATCH('Disposed Waste by Resin'!$A623,'Resin Fractions'!$A$24:$A$41,0),MATCH('Disposed Waste by Resin'!J$1,'Resin Fractions'!$A$24:$I$24,0)))*$E623</f>
        <v>118.456243983899</v>
      </c>
      <c r="K623" s="9">
        <f>(INDEX('Resin Fractions'!$A$24:$I$41,MATCH('Disposed Waste by Resin'!$A623,'Resin Fractions'!$A$24:$A$41,0),MATCH('Disposed Waste by Resin'!K$1,'Resin Fractions'!$A$24:$I$24,0)))*$E623</f>
        <v>344.80072420325303</v>
      </c>
      <c r="L623" s="9">
        <f>(INDEX('Resin Fractions'!$A$24:$I$41,MATCH('Disposed Waste by Resin'!$A623,'Resin Fractions'!$A$24:$A$41,0),MATCH('Disposed Waste by Resin'!L$1,'Resin Fractions'!$A$24:$I$24,0)))*$E623</f>
        <v>685.52382422411449</v>
      </c>
      <c r="M623" s="9">
        <f>(INDEX('Resin Fractions'!$A$24:$I$41,MATCH('Disposed Waste by Resin'!$A623,'Resin Fractions'!$A$24:$A$41,0),MATCH('Disposed Waste by Resin'!M$1,'Resin Fractions'!$A$24:$I$24,0)))*$E623</f>
        <v>6003.6114773820682</v>
      </c>
    </row>
    <row r="624" spans="1:13" x14ac:dyDescent="0.2">
      <c r="A624" s="37">
        <v>2010</v>
      </c>
      <c r="B624" s="68" t="s">
        <v>252</v>
      </c>
      <c r="C624" s="68" t="s">
        <v>191</v>
      </c>
      <c r="D624" s="68">
        <v>13786</v>
      </c>
      <c r="E624" s="81">
        <v>6700.1814882032668</v>
      </c>
      <c r="F624" s="9">
        <f>(INDEX('Resin Fractions'!$A$24:$I$41,MATCH('Disposed Waste by Resin'!$A624,'Resin Fractions'!$A$24:$A$41,0),MATCH('Disposed Waste by Resin'!F$1,'Resin Fractions'!$A$24:$I$24,0)))*$E624</f>
        <v>57.342132037996912</v>
      </c>
      <c r="G624" s="9">
        <f>(INDEX('Resin Fractions'!$A$24:$I$41,MATCH('Disposed Waste by Resin'!$A624,'Resin Fractions'!$A$24:$A$41,0),MATCH('Disposed Waste by Resin'!G$1,'Resin Fractions'!$A$24:$I$24,0)))*$E624</f>
        <v>106.3639353630098</v>
      </c>
      <c r="H624" s="9">
        <f>(INDEX('Resin Fractions'!$A$24:$I$41,MATCH('Disposed Waste by Resin'!$A624,'Resin Fractions'!$A$24:$A$41,0),MATCH('Disposed Waste by Resin'!H$1,'Resin Fractions'!$A$24:$I$24,0)))*$E624</f>
        <v>146.17266971971509</v>
      </c>
      <c r="I624" s="9">
        <f>(INDEX('Resin Fractions'!$A$24:$I$41,MATCH('Disposed Waste by Resin'!$A624,'Resin Fractions'!$A$24:$A$41,0),MATCH('Disposed Waste by Resin'!I$1,'Resin Fractions'!$A$24:$I$24,0)))*$E624</f>
        <v>222.15126408668502</v>
      </c>
      <c r="J624" s="9">
        <f>(INDEX('Resin Fractions'!$A$24:$I$41,MATCH('Disposed Waste by Resin'!$A624,'Resin Fractions'!$A$24:$A$41,0),MATCH('Disposed Waste by Resin'!J$1,'Resin Fractions'!$A$24:$I$24,0)))*$E624</f>
        <v>12.981353979012701</v>
      </c>
      <c r="K624" s="9">
        <f>(INDEX('Resin Fractions'!$A$24:$I$41,MATCH('Disposed Waste by Resin'!$A624,'Resin Fractions'!$A$24:$A$41,0),MATCH('Disposed Waste by Resin'!K$1,'Resin Fractions'!$A$24:$I$24,0)))*$E624</f>
        <v>37.785937681011994</v>
      </c>
      <c r="L624" s="9">
        <f>(INDEX('Resin Fractions'!$A$24:$I$41,MATCH('Disposed Waste by Resin'!$A624,'Resin Fractions'!$A$24:$A$41,0),MATCH('Disposed Waste by Resin'!L$1,'Resin Fractions'!$A$24:$I$24,0)))*$E624</f>
        <v>75.125017677491954</v>
      </c>
      <c r="M624" s="9">
        <f>(INDEX('Resin Fractions'!$A$24:$I$41,MATCH('Disposed Waste by Resin'!$A624,'Resin Fractions'!$A$24:$A$41,0),MATCH('Disposed Waste by Resin'!M$1,'Resin Fractions'!$A$24:$I$24,0)))*$E624</f>
        <v>657.92231054492356</v>
      </c>
    </row>
    <row r="625" spans="1:13" x14ac:dyDescent="0.2">
      <c r="A625" s="37">
        <v>2010</v>
      </c>
      <c r="B625" s="68" t="s">
        <v>253</v>
      </c>
      <c r="C625" s="68" t="s">
        <v>192</v>
      </c>
      <c r="D625" s="68">
        <v>442179</v>
      </c>
      <c r="E625" s="81">
        <v>283004.4827586207</v>
      </c>
      <c r="F625" s="9">
        <f>(INDEX('Resin Fractions'!$A$24:$I$41,MATCH('Disposed Waste by Resin'!$A625,'Resin Fractions'!$A$24:$A$41,0),MATCH('Disposed Waste by Resin'!F$1,'Resin Fractions'!$A$24:$I$24,0)))*$E625</f>
        <v>2422.035947274258</v>
      </c>
      <c r="G625" s="9">
        <f>(INDEX('Resin Fractions'!$A$24:$I$41,MATCH('Disposed Waste by Resin'!$A625,'Resin Fractions'!$A$24:$A$41,0),MATCH('Disposed Waste by Resin'!G$1,'Resin Fractions'!$A$24:$I$24,0)))*$E625</f>
        <v>4492.6350972101836</v>
      </c>
      <c r="H625" s="9">
        <f>(INDEX('Resin Fractions'!$A$24:$I$41,MATCH('Disposed Waste by Resin'!$A625,'Resin Fractions'!$A$24:$A$41,0),MATCH('Disposed Waste by Resin'!H$1,'Resin Fractions'!$A$24:$I$24,0)))*$E625</f>
        <v>6174.0895914996863</v>
      </c>
      <c r="I625" s="9">
        <f>(INDEX('Resin Fractions'!$A$24:$I$41,MATCH('Disposed Waste by Resin'!$A625,'Resin Fractions'!$A$24:$A$41,0),MATCH('Disposed Waste by Resin'!I$1,'Resin Fractions'!$A$24:$I$24,0)))*$E625</f>
        <v>9383.2986013465925</v>
      </c>
      <c r="J625" s="9">
        <f>(INDEX('Resin Fractions'!$A$24:$I$41,MATCH('Disposed Waste by Resin'!$A625,'Resin Fractions'!$A$24:$A$41,0),MATCH('Disposed Waste by Resin'!J$1,'Resin Fractions'!$A$24:$I$24,0)))*$E625</f>
        <v>548.31072483712978</v>
      </c>
      <c r="K625" s="9">
        <f>(INDEX('Resin Fractions'!$A$24:$I$41,MATCH('Disposed Waste by Resin'!$A625,'Resin Fractions'!$A$24:$A$41,0),MATCH('Disposed Waste by Resin'!K$1,'Resin Fractions'!$A$24:$I$24,0)))*$E625</f>
        <v>1596.0149389672561</v>
      </c>
      <c r="L625" s="9">
        <f>(INDEX('Resin Fractions'!$A$24:$I$41,MATCH('Disposed Waste by Resin'!$A625,'Resin Fractions'!$A$24:$A$41,0),MATCH('Disposed Waste by Resin'!L$1,'Resin Fractions'!$A$24:$I$24,0)))*$E625</f>
        <v>3173.1553551920515</v>
      </c>
      <c r="M625" s="9">
        <f>(INDEX('Resin Fractions'!$A$24:$I$41,MATCH('Disposed Waste by Resin'!$A625,'Resin Fractions'!$A$24:$A$41,0),MATCH('Disposed Waste by Resin'!M$1,'Resin Fractions'!$A$24:$I$24,0)))*$E625</f>
        <v>27789.54025632716</v>
      </c>
    </row>
    <row r="626" spans="1:13" x14ac:dyDescent="0.2">
      <c r="A626" s="37">
        <v>2010</v>
      </c>
      <c r="B626" s="68" t="s">
        <v>254</v>
      </c>
      <c r="C626" s="68" t="s">
        <v>191</v>
      </c>
      <c r="D626" s="68">
        <v>55365</v>
      </c>
      <c r="E626" s="81">
        <v>36348.194192377487</v>
      </c>
      <c r="F626" s="9">
        <f>(INDEX('Resin Fractions'!$A$24:$I$41,MATCH('Disposed Waste by Resin'!$A626,'Resin Fractions'!$A$24:$A$41,0),MATCH('Disposed Waste by Resin'!F$1,'Resin Fractions'!$A$24:$I$24,0)))*$E626</f>
        <v>311.078581138701</v>
      </c>
      <c r="G626" s="9">
        <f>(INDEX('Resin Fractions'!$A$24:$I$41,MATCH('Disposed Waste by Resin'!$A626,'Resin Fractions'!$A$24:$A$41,0),MATCH('Disposed Waste by Resin'!G$1,'Resin Fractions'!$A$24:$I$24,0)))*$E626</f>
        <v>577.01973960662338</v>
      </c>
      <c r="H626" s="9">
        <f>(INDEX('Resin Fractions'!$A$24:$I$41,MATCH('Disposed Waste by Resin'!$A626,'Resin Fractions'!$A$24:$A$41,0),MATCH('Disposed Waste by Resin'!H$1,'Resin Fractions'!$A$24:$I$24,0)))*$E626</f>
        <v>792.98039820936776</v>
      </c>
      <c r="I626" s="9">
        <f>(INDEX('Resin Fractions'!$A$24:$I$41,MATCH('Disposed Waste by Resin'!$A626,'Resin Fractions'!$A$24:$A$41,0),MATCH('Disposed Waste by Resin'!I$1,'Resin Fractions'!$A$24:$I$24,0)))*$E626</f>
        <v>1205.1609797916556</v>
      </c>
      <c r="J626" s="9">
        <f>(INDEX('Resin Fractions'!$A$24:$I$41,MATCH('Disposed Waste by Resin'!$A626,'Resin Fractions'!$A$24:$A$41,0),MATCH('Disposed Waste by Resin'!J$1,'Resin Fractions'!$A$24:$I$24,0)))*$E626</f>
        <v>70.423282733446925</v>
      </c>
      <c r="K626" s="9">
        <f>(INDEX('Resin Fractions'!$A$24:$I$41,MATCH('Disposed Waste by Resin'!$A626,'Resin Fractions'!$A$24:$A$41,0),MATCH('Disposed Waste by Resin'!K$1,'Resin Fractions'!$A$24:$I$24,0)))*$E626</f>
        <v>204.98707430368501</v>
      </c>
      <c r="L626" s="9">
        <f>(INDEX('Resin Fractions'!$A$24:$I$41,MATCH('Disposed Waste by Resin'!$A626,'Resin Fractions'!$A$24:$A$41,0),MATCH('Disposed Waste by Resin'!L$1,'Resin Fractions'!$A$24:$I$24,0)))*$E626</f>
        <v>407.54996503527963</v>
      </c>
      <c r="M626" s="9">
        <f>(INDEX('Resin Fractions'!$A$24:$I$41,MATCH('Disposed Waste by Resin'!$A626,'Resin Fractions'!$A$24:$A$41,0),MATCH('Disposed Waste by Resin'!M$1,'Resin Fractions'!$A$24:$I$24,0)))*$E626</f>
        <v>3569.2000208187596</v>
      </c>
    </row>
    <row r="627" spans="1:13" x14ac:dyDescent="0.2">
      <c r="A627" s="37">
        <v>2010</v>
      </c>
      <c r="B627" s="68" t="s">
        <v>255</v>
      </c>
      <c r="C627" s="68" t="s">
        <v>194</v>
      </c>
      <c r="D627" s="68">
        <v>823318</v>
      </c>
      <c r="E627" s="81">
        <v>706273.58439201443</v>
      </c>
      <c r="F627" s="9">
        <f>(INDEX('Resin Fractions'!$A$24:$I$41,MATCH('Disposed Waste by Resin'!$A627,'Resin Fractions'!$A$24:$A$41,0),MATCH('Disposed Waste by Resin'!F$1,'Resin Fractions'!$A$24:$I$24,0)))*$E627</f>
        <v>6044.4979292667776</v>
      </c>
      <c r="G627" s="9">
        <f>(INDEX('Resin Fractions'!$A$24:$I$41,MATCH('Disposed Waste by Resin'!$A627,'Resin Fractions'!$A$24:$A$41,0),MATCH('Disposed Waste by Resin'!G$1,'Resin Fractions'!$A$24:$I$24,0)))*$E627</f>
        <v>11211.940752819568</v>
      </c>
      <c r="H627" s="9">
        <f>(INDEX('Resin Fractions'!$A$24:$I$41,MATCH('Disposed Waste by Resin'!$A627,'Resin Fractions'!$A$24:$A$41,0),MATCH('Disposed Waste by Resin'!H$1,'Resin Fractions'!$A$24:$I$24,0)))*$E627</f>
        <v>15408.22372720201</v>
      </c>
      <c r="I627" s="9">
        <f>(INDEX('Resin Fractions'!$A$24:$I$41,MATCH('Disposed Waste by Resin'!$A627,'Resin Fractions'!$A$24:$A$41,0),MATCH('Disposed Waste by Resin'!I$1,'Resin Fractions'!$A$24:$I$24,0)))*$E627</f>
        <v>23417.211882986543</v>
      </c>
      <c r="J627" s="9">
        <f>(INDEX('Resin Fractions'!$A$24:$I$41,MATCH('Disposed Waste by Resin'!$A627,'Resin Fractions'!$A$24:$A$41,0),MATCH('Disposed Waste by Resin'!J$1,'Resin Fractions'!$A$24:$I$24,0)))*$E627</f>
        <v>1368.3789642357062</v>
      </c>
      <c r="K627" s="9">
        <f>(INDEX('Resin Fractions'!$A$24:$I$41,MATCH('Disposed Waste by Resin'!$A627,'Resin Fractions'!$A$24:$A$41,0),MATCH('Disposed Waste by Resin'!K$1,'Resin Fractions'!$A$24:$I$24,0)))*$E627</f>
        <v>3983.0577265061688</v>
      </c>
      <c r="L627" s="9">
        <f>(INDEX('Resin Fractions'!$A$24:$I$41,MATCH('Disposed Waste by Resin'!$A627,'Resin Fractions'!$A$24:$A$41,0),MATCH('Disposed Waste by Resin'!L$1,'Resin Fractions'!$A$24:$I$24,0)))*$E627</f>
        <v>7919.0116873720744</v>
      </c>
      <c r="M627" s="9">
        <f>(INDEX('Resin Fractions'!$A$24:$I$41,MATCH('Disposed Waste by Resin'!$A627,'Resin Fractions'!$A$24:$A$41,0),MATCH('Disposed Waste by Resin'!M$1,'Resin Fractions'!$A$24:$I$24,0)))*$E627</f>
        <v>69352.32267038885</v>
      </c>
    </row>
    <row r="628" spans="1:13" x14ac:dyDescent="0.2">
      <c r="A628" s="37">
        <v>2010</v>
      </c>
      <c r="B628" s="68" t="s">
        <v>256</v>
      </c>
      <c r="C628" s="68" t="s">
        <v>192</v>
      </c>
      <c r="D628" s="68">
        <v>200849</v>
      </c>
      <c r="E628" s="81">
        <v>145050.39019963701</v>
      </c>
      <c r="F628" s="9">
        <f>(INDEX('Resin Fractions'!$A$24:$I$41,MATCH('Disposed Waste by Resin'!$A628,'Resin Fractions'!$A$24:$A$41,0),MATCH('Disposed Waste by Resin'!F$1,'Resin Fractions'!$A$24:$I$24,0)))*$E628</f>
        <v>1241.3840791678308</v>
      </c>
      <c r="G628" s="9">
        <f>(INDEX('Resin Fractions'!$A$24:$I$41,MATCH('Disposed Waste by Resin'!$A628,'Resin Fractions'!$A$24:$A$41,0),MATCH('Disposed Waste by Resin'!G$1,'Resin Fractions'!$A$24:$I$24,0)))*$E628</f>
        <v>2302.6436455097842</v>
      </c>
      <c r="H628" s="9">
        <f>(INDEX('Resin Fractions'!$A$24:$I$41,MATCH('Disposed Waste by Resin'!$A628,'Resin Fractions'!$A$24:$A$41,0),MATCH('Disposed Waste by Resin'!H$1,'Resin Fractions'!$A$24:$I$24,0)))*$E628</f>
        <v>3164.4520102474144</v>
      </c>
      <c r="I628" s="9">
        <f>(INDEX('Resin Fractions'!$A$24:$I$41,MATCH('Disposed Waste by Resin'!$A628,'Resin Fractions'!$A$24:$A$41,0),MATCH('Disposed Waste by Resin'!I$1,'Resin Fractions'!$A$24:$I$24,0)))*$E628</f>
        <v>4809.2917476713428</v>
      </c>
      <c r="J628" s="9">
        <f>(INDEX('Resin Fractions'!$A$24:$I$41,MATCH('Disposed Waste by Resin'!$A628,'Resin Fractions'!$A$24:$A$41,0),MATCH('Disposed Waste by Resin'!J$1,'Resin Fractions'!$A$24:$I$24,0)))*$E628</f>
        <v>281.02976961006743</v>
      </c>
      <c r="K628" s="9">
        <f>(INDEX('Resin Fractions'!$A$24:$I$41,MATCH('Disposed Waste by Resin'!$A628,'Resin Fractions'!$A$24:$A$41,0),MATCH('Disposed Waste by Resin'!K$1,'Resin Fractions'!$A$24:$I$24,0)))*$E628</f>
        <v>818.01739465414335</v>
      </c>
      <c r="L628" s="9">
        <f>(INDEX('Resin Fractions'!$A$24:$I$41,MATCH('Disposed Waste by Resin'!$A628,'Resin Fractions'!$A$24:$A$41,0),MATCH('Disposed Waste by Resin'!L$1,'Resin Fractions'!$A$24:$I$24,0)))*$E628</f>
        <v>1626.3608899341878</v>
      </c>
      <c r="M628" s="9">
        <f>(INDEX('Resin Fractions'!$A$24:$I$41,MATCH('Disposed Waste by Resin'!$A628,'Resin Fractions'!$A$24:$A$41,0),MATCH('Disposed Waste by Resin'!M$1,'Resin Fractions'!$A$24:$I$24,0)))*$E628</f>
        <v>14243.179536794773</v>
      </c>
    </row>
    <row r="629" spans="1:13" x14ac:dyDescent="0.2">
      <c r="A629" s="37">
        <v>2010</v>
      </c>
      <c r="B629" s="68" t="s">
        <v>257</v>
      </c>
      <c r="C629" s="68" t="s">
        <v>192</v>
      </c>
      <c r="D629" s="68">
        <v>72155</v>
      </c>
      <c r="E629" s="81">
        <v>115479.3466424682</v>
      </c>
      <c r="F629" s="9">
        <f>(INDEX('Resin Fractions'!$A$24:$I$41,MATCH('Disposed Waste by Resin'!$A629,'Resin Fractions'!$A$24:$A$41,0),MATCH('Disposed Waste by Resin'!F$1,'Resin Fractions'!$A$24:$I$24,0)))*$E629</f>
        <v>988.30635475961549</v>
      </c>
      <c r="G629" s="9">
        <f>(INDEX('Resin Fractions'!$A$24:$I$41,MATCH('Disposed Waste by Resin'!$A629,'Resin Fractions'!$A$24:$A$41,0),MATCH('Disposed Waste by Resin'!G$1,'Resin Fractions'!$A$24:$I$24,0)))*$E629</f>
        <v>1833.2097098665129</v>
      </c>
      <c r="H629" s="9">
        <f>(INDEX('Resin Fractions'!$A$24:$I$41,MATCH('Disposed Waste by Resin'!$A629,'Resin Fractions'!$A$24:$A$41,0),MATCH('Disposed Waste by Resin'!H$1,'Resin Fractions'!$A$24:$I$24,0)))*$E629</f>
        <v>2519.3234580194257</v>
      </c>
      <c r="I629" s="9">
        <f>(INDEX('Resin Fractions'!$A$24:$I$41,MATCH('Disposed Waste by Resin'!$A629,'Resin Fractions'!$A$24:$A$41,0),MATCH('Disposed Waste by Resin'!I$1,'Resin Fractions'!$A$24:$I$24,0)))*$E629</f>
        <v>3828.8340215405401</v>
      </c>
      <c r="J629" s="9">
        <f>(INDEX('Resin Fractions'!$A$24:$I$41,MATCH('Disposed Waste by Resin'!$A629,'Resin Fractions'!$A$24:$A$41,0),MATCH('Disposed Waste by Resin'!J$1,'Resin Fractions'!$A$24:$I$24,0)))*$E629</f>
        <v>223.73696573299645</v>
      </c>
      <c r="K629" s="9">
        <f>(INDEX('Resin Fractions'!$A$24:$I$41,MATCH('Disposed Waste by Resin'!$A629,'Resin Fractions'!$A$24:$A$41,0),MATCH('Disposed Waste by Resin'!K$1,'Resin Fractions'!$A$24:$I$24,0)))*$E629</f>
        <v>651.25032857078747</v>
      </c>
      <c r="L629" s="9">
        <f>(INDEX('Resin Fractions'!$A$24:$I$41,MATCH('Disposed Waste by Resin'!$A629,'Resin Fractions'!$A$24:$A$41,0),MATCH('Disposed Waste by Resin'!L$1,'Resin Fractions'!$A$24:$I$24,0)))*$E629</f>
        <v>1294.7989503232177</v>
      </c>
      <c r="M629" s="9">
        <f>(INDEX('Resin Fractions'!$A$24:$I$41,MATCH('Disposed Waste by Resin'!$A629,'Resin Fractions'!$A$24:$A$41,0),MATCH('Disposed Waste by Resin'!M$1,'Resin Fractions'!$A$24:$I$24,0)))*$E629</f>
        <v>11339.459788813096</v>
      </c>
    </row>
    <row r="630" spans="1:13" x14ac:dyDescent="0.2">
      <c r="A630" s="37">
        <v>2009</v>
      </c>
      <c r="B630" s="68" t="s">
        <v>201</v>
      </c>
      <c r="C630" s="68" t="s">
        <v>190</v>
      </c>
      <c r="D630" s="68">
        <v>1497799</v>
      </c>
      <c r="E630" s="81">
        <v>1130953.9564428311</v>
      </c>
      <c r="F630" s="9">
        <f>(INDEX('Resin Fractions'!$A$24:$I$41,MATCH('Disposed Waste by Resin'!$A630,'Resin Fractions'!$A$24:$A$41,0),MATCH('Disposed Waste by Resin'!F$1,'Resin Fractions'!$A$24:$I$24,0)))*$E630</f>
        <v>9479.0033647768942</v>
      </c>
      <c r="G630" s="9">
        <f>(INDEX('Resin Fractions'!$A$24:$I$41,MATCH('Disposed Waste by Resin'!$A630,'Resin Fractions'!$A$24:$A$41,0),MATCH('Disposed Waste by Resin'!G$1,'Resin Fractions'!$A$24:$I$24,0)))*$E630</f>
        <v>17718.157381860619</v>
      </c>
      <c r="H630" s="9">
        <f>(INDEX('Resin Fractions'!$A$24:$I$41,MATCH('Disposed Waste by Resin'!$A630,'Resin Fractions'!$A$24:$A$41,0),MATCH('Disposed Waste by Resin'!H$1,'Resin Fractions'!$A$24:$I$24,0)))*$E630</f>
        <v>24467.665546996883</v>
      </c>
      <c r="I630" s="9">
        <f>(INDEX('Resin Fractions'!$A$24:$I$41,MATCH('Disposed Waste by Resin'!$A630,'Resin Fractions'!$A$24:$A$41,0),MATCH('Disposed Waste by Resin'!I$1,'Resin Fractions'!$A$24:$I$24,0)))*$E630</f>
        <v>36808.19888749293</v>
      </c>
      <c r="J630" s="9">
        <f>(INDEX('Resin Fractions'!$A$24:$I$41,MATCH('Disposed Waste by Resin'!$A630,'Resin Fractions'!$A$24:$A$41,0),MATCH('Disposed Waste by Resin'!J$1,'Resin Fractions'!$A$24:$I$24,0)))*$E630</f>
        <v>2182.8261494528174</v>
      </c>
      <c r="K630" s="9">
        <f>(INDEX('Resin Fractions'!$A$24:$I$41,MATCH('Disposed Waste by Resin'!$A630,'Resin Fractions'!$A$24:$A$41,0),MATCH('Disposed Waste by Resin'!K$1,'Resin Fractions'!$A$24:$I$24,0)))*$E630</f>
        <v>6319.922808048057</v>
      </c>
      <c r="L630" s="9">
        <f>(INDEX('Resin Fractions'!$A$24:$I$41,MATCH('Disposed Waste by Resin'!$A630,'Resin Fractions'!$A$24:$A$41,0),MATCH('Disposed Waste by Resin'!L$1,'Resin Fractions'!$A$24:$I$24,0)))*$E630</f>
        <v>12708.555263401962</v>
      </c>
      <c r="M630" s="9">
        <f>(INDEX('Resin Fractions'!$A$24:$I$41,MATCH('Disposed Waste by Resin'!$A630,'Resin Fractions'!$A$24:$A$41,0),MATCH('Disposed Waste by Resin'!M$1,'Resin Fractions'!$A$24:$I$24,0)))*$E630</f>
        <v>109684.32940203018</v>
      </c>
    </row>
    <row r="631" spans="1:13" x14ac:dyDescent="0.2">
      <c r="A631" s="37">
        <v>2009</v>
      </c>
      <c r="B631" s="68" t="s">
        <v>202</v>
      </c>
      <c r="C631" s="68" t="s">
        <v>191</v>
      </c>
      <c r="D631" s="68">
        <v>1194</v>
      </c>
      <c r="E631" s="81">
        <v>1180.9437386569871</v>
      </c>
      <c r="F631" s="9">
        <f>(INDEX('Resin Fractions'!$A$24:$I$41,MATCH('Disposed Waste by Resin'!$A631,'Resin Fractions'!$A$24:$A$41,0),MATCH('Disposed Waste by Resin'!F$1,'Resin Fractions'!$A$24:$I$24,0)))*$E631</f>
        <v>9.8979888691053386</v>
      </c>
      <c r="G631" s="9">
        <f>(INDEX('Resin Fractions'!$A$24:$I$41,MATCH('Disposed Waste by Resin'!$A631,'Resin Fractions'!$A$24:$A$41,0),MATCH('Disposed Waste by Resin'!G$1,'Resin Fractions'!$A$24:$I$24,0)))*$E631</f>
        <v>18.501325276282437</v>
      </c>
      <c r="H631" s="9">
        <f>(INDEX('Resin Fractions'!$A$24:$I$41,MATCH('Disposed Waste by Resin'!$A631,'Resin Fractions'!$A$24:$A$41,0),MATCH('Disposed Waste by Resin'!H$1,'Resin Fractions'!$A$24:$I$24,0)))*$E631</f>
        <v>25.549171354563338</v>
      </c>
      <c r="I631" s="9">
        <f>(INDEX('Resin Fractions'!$A$24:$I$41,MATCH('Disposed Waste by Resin'!$A631,'Resin Fractions'!$A$24:$A$41,0),MATCH('Disposed Waste by Resin'!I$1,'Resin Fractions'!$A$24:$I$24,0)))*$E631</f>
        <v>38.435173916492815</v>
      </c>
      <c r="J631" s="9">
        <f>(INDEX('Resin Fractions'!$A$24:$I$41,MATCH('Disposed Waste by Resin'!$A631,'Resin Fractions'!$A$24:$A$41,0),MATCH('Disposed Waste by Resin'!J$1,'Resin Fractions'!$A$24:$I$24,0)))*$E631</f>
        <v>2.2793101868452159</v>
      </c>
      <c r="K631" s="9">
        <f>(INDEX('Resin Fractions'!$A$24:$I$41,MATCH('Disposed Waste by Resin'!$A631,'Resin Fractions'!$A$24:$A$41,0),MATCH('Disposed Waste by Resin'!K$1,'Resin Fractions'!$A$24:$I$24,0)))*$E631</f>
        <v>6.5992724340737654</v>
      </c>
      <c r="L631" s="9">
        <f>(INDEX('Resin Fractions'!$A$24:$I$41,MATCH('Disposed Waste by Resin'!$A631,'Resin Fractions'!$A$24:$A$41,0),MATCH('Disposed Waste by Resin'!L$1,'Resin Fractions'!$A$24:$I$24,0)))*$E631</f>
        <v>13.270291580123661</v>
      </c>
      <c r="M631" s="9">
        <f>(INDEX('Resin Fractions'!$A$24:$I$41,MATCH('Disposed Waste by Resin'!$A631,'Resin Fractions'!$A$24:$A$41,0),MATCH('Disposed Waste by Resin'!M$1,'Resin Fractions'!$A$24:$I$24,0)))*$E631</f>
        <v>114.53253361748658</v>
      </c>
    </row>
    <row r="632" spans="1:13" x14ac:dyDescent="0.2">
      <c r="A632" s="37">
        <v>2009</v>
      </c>
      <c r="B632" s="68" t="s">
        <v>203</v>
      </c>
      <c r="C632" s="68" t="s">
        <v>191</v>
      </c>
      <c r="D632" s="68">
        <v>37884</v>
      </c>
      <c r="E632" s="81">
        <v>31882.48638838475</v>
      </c>
      <c r="F632" s="9">
        <f>(INDEX('Resin Fractions'!$A$24:$I$41,MATCH('Disposed Waste by Resin'!$A632,'Resin Fractions'!$A$24:$A$41,0),MATCH('Disposed Waste by Resin'!F$1,'Resin Fractions'!$A$24:$I$24,0)))*$E632</f>
        <v>267.22060083109079</v>
      </c>
      <c r="G632" s="9">
        <f>(INDEX('Resin Fractions'!$A$24:$I$41,MATCH('Disposed Waste by Resin'!$A632,'Resin Fractions'!$A$24:$A$41,0),MATCH('Disposed Waste by Resin'!G$1,'Resin Fractions'!$A$24:$I$24,0)))*$E632</f>
        <v>499.4888680801792</v>
      </c>
      <c r="H632" s="9">
        <f>(INDEX('Resin Fractions'!$A$24:$I$41,MATCH('Disposed Waste by Resin'!$A632,'Resin Fractions'!$A$24:$A$41,0),MATCH('Disposed Waste by Resin'!H$1,'Resin Fractions'!$A$24:$I$24,0)))*$E632</f>
        <v>689.7628407537311</v>
      </c>
      <c r="I632" s="9">
        <f>(INDEX('Resin Fractions'!$A$24:$I$41,MATCH('Disposed Waste by Resin'!$A632,'Resin Fractions'!$A$24:$A$41,0),MATCH('Disposed Waste by Resin'!I$1,'Resin Fractions'!$A$24:$I$24,0)))*$E632</f>
        <v>1037.6522344928669</v>
      </c>
      <c r="J632" s="9">
        <f>(INDEX('Resin Fractions'!$A$24:$I$41,MATCH('Disposed Waste by Resin'!$A632,'Resin Fractions'!$A$24:$A$41,0),MATCH('Disposed Waste by Resin'!J$1,'Resin Fractions'!$A$24:$I$24,0)))*$E632</f>
        <v>61.53559532788784</v>
      </c>
      <c r="K632" s="9">
        <f>(INDEX('Resin Fractions'!$A$24:$I$41,MATCH('Disposed Waste by Resin'!$A632,'Resin Fractions'!$A$24:$A$41,0),MATCH('Disposed Waste by Resin'!K$1,'Resin Fractions'!$A$24:$I$24,0)))*$E632</f>
        <v>178.16362174194307</v>
      </c>
      <c r="L632" s="9">
        <f>(INDEX('Resin Fractions'!$A$24:$I$41,MATCH('Disposed Waste by Resin'!$A632,'Resin Fractions'!$A$24:$A$41,0),MATCH('Disposed Waste by Resin'!L$1,'Resin Fractions'!$A$24:$I$24,0)))*$E632</f>
        <v>358.26422277689784</v>
      </c>
      <c r="M632" s="9">
        <f>(INDEX('Resin Fractions'!$A$24:$I$41,MATCH('Disposed Waste by Resin'!$A632,'Resin Fractions'!$A$24:$A$41,0),MATCH('Disposed Waste by Resin'!M$1,'Resin Fractions'!$A$24:$I$24,0)))*$E632</f>
        <v>3092.0879840045968</v>
      </c>
    </row>
    <row r="633" spans="1:13" x14ac:dyDescent="0.2">
      <c r="A633" s="37">
        <v>2009</v>
      </c>
      <c r="B633" s="68" t="s">
        <v>204</v>
      </c>
      <c r="C633" s="68" t="s">
        <v>192</v>
      </c>
      <c r="D633" s="68">
        <v>218887</v>
      </c>
      <c r="E633" s="81">
        <v>158480.9891107078</v>
      </c>
      <c r="F633" s="9">
        <f>(INDEX('Resin Fractions'!$A$24:$I$41,MATCH('Disposed Waste by Resin'!$A633,'Resin Fractions'!$A$24:$A$41,0),MATCH('Disposed Waste by Resin'!F$1,'Resin Fractions'!$A$24:$I$24,0)))*$E633</f>
        <v>1328.2961879001189</v>
      </c>
      <c r="G633" s="9">
        <f>(INDEX('Resin Fractions'!$A$24:$I$41,MATCH('Disposed Waste by Resin'!$A633,'Resin Fractions'!$A$24:$A$41,0),MATCH('Disposed Waste by Resin'!G$1,'Resin Fractions'!$A$24:$I$24,0)))*$E633</f>
        <v>2482.8518359212285</v>
      </c>
      <c r="H633" s="9">
        <f>(INDEX('Resin Fractions'!$A$24:$I$41,MATCH('Disposed Waste by Resin'!$A633,'Resin Fractions'!$A$24:$A$41,0),MATCH('Disposed Waste by Resin'!H$1,'Resin Fractions'!$A$24:$I$24,0)))*$E633</f>
        <v>3428.6628691006895</v>
      </c>
      <c r="I633" s="9">
        <f>(INDEX('Resin Fractions'!$A$24:$I$41,MATCH('Disposed Waste by Resin'!$A633,'Resin Fractions'!$A$24:$A$41,0),MATCH('Disposed Waste by Resin'!I$1,'Resin Fractions'!$A$24:$I$24,0)))*$E633</f>
        <v>5157.9462928988023</v>
      </c>
      <c r="J633" s="9">
        <f>(INDEX('Resin Fractions'!$A$24:$I$41,MATCH('Disposed Waste by Resin'!$A633,'Resin Fractions'!$A$24:$A$41,0),MATCH('Disposed Waste by Resin'!J$1,'Resin Fractions'!$A$24:$I$24,0)))*$E633</f>
        <v>305.88022195887424</v>
      </c>
      <c r="K633" s="9">
        <f>(INDEX('Resin Fractions'!$A$24:$I$41,MATCH('Disposed Waste by Resin'!$A633,'Resin Fractions'!$A$24:$A$41,0),MATCH('Disposed Waste by Resin'!K$1,'Resin Fractions'!$A$24:$I$24,0)))*$E633</f>
        <v>885.61308090123612</v>
      </c>
      <c r="L633" s="9">
        <f>(INDEX('Resin Fractions'!$A$24:$I$41,MATCH('Disposed Waste by Resin'!$A633,'Resin Fractions'!$A$24:$A$41,0),MATCH('Disposed Waste by Resin'!L$1,'Resin Fractions'!$A$24:$I$24,0)))*$E633</f>
        <v>1780.8544696610238</v>
      </c>
      <c r="M633" s="9">
        <f>(INDEX('Resin Fractions'!$A$24:$I$41,MATCH('Disposed Waste by Resin'!$A633,'Resin Fractions'!$A$24:$A$41,0),MATCH('Disposed Waste by Resin'!M$1,'Resin Fractions'!$A$24:$I$24,0)))*$E633</f>
        <v>15370.104958341975</v>
      </c>
    </row>
    <row r="634" spans="1:13" x14ac:dyDescent="0.2">
      <c r="A634" s="37">
        <v>2009</v>
      </c>
      <c r="B634" s="68" t="s">
        <v>205</v>
      </c>
      <c r="C634" s="68" t="s">
        <v>191</v>
      </c>
      <c r="D634" s="68">
        <v>45632</v>
      </c>
      <c r="E634" s="81">
        <v>30963.049001814881</v>
      </c>
      <c r="F634" s="9">
        <f>(INDEX('Resin Fractions'!$A$24:$I$41,MATCH('Disposed Waste by Resin'!$A634,'Resin Fractions'!$A$24:$A$41,0),MATCH('Disposed Waste by Resin'!F$1,'Resin Fractions'!$A$24:$I$24,0)))*$E634</f>
        <v>259.514407284176</v>
      </c>
      <c r="G634" s="9">
        <f>(INDEX('Resin Fractions'!$A$24:$I$41,MATCH('Disposed Waste by Resin'!$A634,'Resin Fractions'!$A$24:$A$41,0),MATCH('Disposed Waste by Resin'!G$1,'Resin Fractions'!$A$24:$I$24,0)))*$E634</f>
        <v>485.08444761265594</v>
      </c>
      <c r="H634" s="9">
        <f>(INDEX('Resin Fractions'!$A$24:$I$41,MATCH('Disposed Waste by Resin'!$A634,'Resin Fractions'!$A$24:$A$41,0),MATCH('Disposed Waste by Resin'!H$1,'Resin Fractions'!$A$24:$I$24,0)))*$E634</f>
        <v>669.87123832567625</v>
      </c>
      <c r="I634" s="9">
        <f>(INDEX('Resin Fractions'!$A$24:$I$41,MATCH('Disposed Waste by Resin'!$A634,'Resin Fractions'!$A$24:$A$41,0),MATCH('Disposed Waste by Resin'!I$1,'Resin Fractions'!$A$24:$I$24,0)))*$E634</f>
        <v>1007.7280859484772</v>
      </c>
      <c r="J634" s="9">
        <f>(INDEX('Resin Fractions'!$A$24:$I$41,MATCH('Disposed Waste by Resin'!$A634,'Resin Fractions'!$A$24:$A$41,0),MATCH('Disposed Waste by Resin'!J$1,'Resin Fractions'!$A$24:$I$24,0)))*$E634</f>
        <v>59.761012057936021</v>
      </c>
      <c r="K634" s="9">
        <f>(INDEX('Resin Fractions'!$A$24:$I$41,MATCH('Disposed Waste by Resin'!$A634,'Resin Fractions'!$A$24:$A$41,0),MATCH('Disposed Waste by Resin'!K$1,'Resin Fractions'!$A$24:$I$24,0)))*$E634</f>
        <v>173.02568197273129</v>
      </c>
      <c r="L634" s="9">
        <f>(INDEX('Resin Fractions'!$A$24:$I$41,MATCH('Disposed Waste by Resin'!$A634,'Resin Fractions'!$A$24:$A$41,0),MATCH('Disposed Waste by Resin'!L$1,'Resin Fractions'!$A$24:$I$24,0)))*$E634</f>
        <v>347.93248400725525</v>
      </c>
      <c r="M634" s="9">
        <f>(INDEX('Resin Fractions'!$A$24:$I$41,MATCH('Disposed Waste by Resin'!$A634,'Resin Fractions'!$A$24:$A$41,0),MATCH('Disposed Waste by Resin'!M$1,'Resin Fractions'!$A$24:$I$24,0)))*$E634</f>
        <v>3002.9173572089085</v>
      </c>
    </row>
    <row r="635" spans="1:13" x14ac:dyDescent="0.2">
      <c r="A635" s="37">
        <v>2009</v>
      </c>
      <c r="B635" s="68" t="s">
        <v>206</v>
      </c>
      <c r="C635" s="68" t="s">
        <v>192</v>
      </c>
      <c r="D635" s="68">
        <v>21221</v>
      </c>
      <c r="E635" s="81">
        <v>18962.259528130671</v>
      </c>
      <c r="F635" s="9">
        <f>(INDEX('Resin Fractions'!$A$24:$I$41,MATCH('Disposed Waste by Resin'!$A635,'Resin Fractions'!$A$24:$A$41,0),MATCH('Disposed Waste by Resin'!F$1,'Resin Fractions'!$A$24:$I$24,0)))*$E635</f>
        <v>158.93071583238168</v>
      </c>
      <c r="G635" s="9">
        <f>(INDEX('Resin Fractions'!$A$24:$I$41,MATCH('Disposed Waste by Resin'!$A635,'Resin Fractions'!$A$24:$A$41,0),MATCH('Disposed Waste by Resin'!G$1,'Resin Fractions'!$A$24:$I$24,0)))*$E635</f>
        <v>297.07336600319741</v>
      </c>
      <c r="H635" s="9">
        <f>(INDEX('Resin Fractions'!$A$24:$I$41,MATCH('Disposed Waste by Resin'!$A635,'Resin Fractions'!$A$24:$A$41,0),MATCH('Disposed Waste by Resin'!H$1,'Resin Fractions'!$A$24:$I$24,0)))*$E635</f>
        <v>410.23971091533042</v>
      </c>
      <c r="I635" s="9">
        <f>(INDEX('Resin Fractions'!$A$24:$I$41,MATCH('Disposed Waste by Resin'!$A635,'Resin Fractions'!$A$24:$A$41,0),MATCH('Disposed Waste by Resin'!I$1,'Resin Fractions'!$A$24:$I$24,0)))*$E635</f>
        <v>617.14857275268162</v>
      </c>
      <c r="J635" s="9">
        <f>(INDEX('Resin Fractions'!$A$24:$I$41,MATCH('Disposed Waste by Resin'!$A635,'Resin Fractions'!$A$24:$A$41,0),MATCH('Disposed Waste by Resin'!J$1,'Resin Fractions'!$A$24:$I$24,0)))*$E635</f>
        <v>36.598586277465991</v>
      </c>
      <c r="K635" s="9">
        <f>(INDEX('Resin Fractions'!$A$24:$I$41,MATCH('Disposed Waste by Resin'!$A635,'Resin Fractions'!$A$24:$A$41,0),MATCH('Disposed Waste by Resin'!K$1,'Resin Fractions'!$A$24:$I$24,0)))*$E635</f>
        <v>105.96365643468833</v>
      </c>
      <c r="L635" s="9">
        <f>(INDEX('Resin Fractions'!$A$24:$I$41,MATCH('Disposed Waste by Resin'!$A635,'Resin Fractions'!$A$24:$A$41,0),MATCH('Disposed Waste by Resin'!L$1,'Resin Fractions'!$A$24:$I$24,0)))*$E635</f>
        <v>213.07934046243426</v>
      </c>
      <c r="M635" s="9">
        <f>(INDEX('Resin Fractions'!$A$24:$I$41,MATCH('Disposed Waste by Resin'!$A635,'Resin Fractions'!$A$24:$A$41,0),MATCH('Disposed Waste by Resin'!M$1,'Resin Fractions'!$A$24:$I$24,0)))*$E635</f>
        <v>1839.0339486781797</v>
      </c>
    </row>
    <row r="636" spans="1:13" x14ac:dyDescent="0.2">
      <c r="A636" s="37">
        <v>2009</v>
      </c>
      <c r="B636" s="68" t="s">
        <v>207</v>
      </c>
      <c r="C636" s="68" t="s">
        <v>190</v>
      </c>
      <c r="D636" s="68">
        <v>1038390</v>
      </c>
      <c r="E636" s="81">
        <v>658872.1506352087</v>
      </c>
      <c r="F636" s="9">
        <f>(INDEX('Resin Fractions'!$A$24:$I$41,MATCH('Disposed Waste by Resin'!$A636,'Resin Fractions'!$A$24:$A$41,0),MATCH('Disposed Waste by Resin'!F$1,'Resin Fractions'!$A$24:$I$24,0)))*$E636</f>
        <v>5522.286117175483</v>
      </c>
      <c r="G636" s="9">
        <f>(INDEX('Resin Fractions'!$A$24:$I$41,MATCH('Disposed Waste by Resin'!$A636,'Resin Fractions'!$A$24:$A$41,0),MATCH('Disposed Waste by Resin'!G$1,'Resin Fractions'!$A$24:$I$24,0)))*$E636</f>
        <v>10322.259710906028</v>
      </c>
      <c r="H636" s="9">
        <f>(INDEX('Resin Fractions'!$A$24:$I$41,MATCH('Disposed Waste by Resin'!$A636,'Resin Fractions'!$A$24:$A$41,0),MATCH('Disposed Waste by Resin'!H$1,'Resin Fractions'!$A$24:$I$24,0)))*$E636</f>
        <v>14254.394114043444</v>
      </c>
      <c r="I636" s="9">
        <f>(INDEX('Resin Fractions'!$A$24:$I$41,MATCH('Disposed Waste by Resin'!$A636,'Resin Fractions'!$A$24:$A$41,0),MATCH('Disposed Waste by Resin'!I$1,'Resin Fractions'!$A$24:$I$24,0)))*$E636</f>
        <v>21443.752881231358</v>
      </c>
      <c r="J636" s="9">
        <f>(INDEX('Resin Fractions'!$A$24:$I$41,MATCH('Disposed Waste by Resin'!$A636,'Resin Fractions'!$A$24:$A$41,0),MATCH('Disposed Waste by Resin'!J$1,'Resin Fractions'!$A$24:$I$24,0)))*$E636</f>
        <v>1271.6727779761293</v>
      </c>
      <c r="K636" s="9">
        <f>(INDEX('Resin Fractions'!$A$24:$I$41,MATCH('Disposed Waste by Resin'!$A636,'Resin Fractions'!$A$24:$A$41,0),MATCH('Disposed Waste by Resin'!K$1,'Resin Fractions'!$A$24:$I$24,0)))*$E636</f>
        <v>3681.8661879782894</v>
      </c>
      <c r="L636" s="9">
        <f>(INDEX('Resin Fractions'!$A$24:$I$41,MATCH('Disposed Waste by Resin'!$A636,'Resin Fractions'!$A$24:$A$41,0),MATCH('Disposed Waste by Resin'!L$1,'Resin Fractions'!$A$24:$I$24,0)))*$E636</f>
        <v>7403.761302715171</v>
      </c>
      <c r="M636" s="9">
        <f>(INDEX('Resin Fractions'!$A$24:$I$41,MATCH('Disposed Waste by Resin'!$A636,'Resin Fractions'!$A$24:$A$41,0),MATCH('Disposed Waste by Resin'!M$1,'Resin Fractions'!$A$24:$I$24,0)))*$E636</f>
        <v>63899.993092025907</v>
      </c>
    </row>
    <row r="637" spans="1:13" x14ac:dyDescent="0.2">
      <c r="A637" s="37">
        <v>2009</v>
      </c>
      <c r="B637" s="68" t="s">
        <v>208</v>
      </c>
      <c r="C637" s="68" t="s">
        <v>193</v>
      </c>
      <c r="D637" s="68">
        <v>28565</v>
      </c>
      <c r="E637" s="81">
        <v>20.399274047186928</v>
      </c>
      <c r="F637" s="9">
        <f>(INDEX('Resin Fractions'!$A$24:$I$41,MATCH('Disposed Waste by Resin'!$A637,'Resin Fractions'!$A$24:$A$41,0),MATCH('Disposed Waste by Resin'!F$1,'Resin Fractions'!$A$24:$I$24,0)))*$E637</f>
        <v>0.17097494219877671</v>
      </c>
      <c r="G637" s="9">
        <f>(INDEX('Resin Fractions'!$A$24:$I$41,MATCH('Disposed Waste by Resin'!$A637,'Resin Fractions'!$A$24:$A$41,0),MATCH('Disposed Waste by Resin'!G$1,'Resin Fractions'!$A$24:$I$24,0)))*$E637</f>
        <v>0.3195864393813041</v>
      </c>
      <c r="H637" s="9">
        <f>(INDEX('Resin Fractions'!$A$24:$I$41,MATCH('Disposed Waste by Resin'!$A637,'Resin Fractions'!$A$24:$A$41,0),MATCH('Disposed Waste by Resin'!H$1,'Resin Fractions'!$A$24:$I$24,0)))*$E637</f>
        <v>0.44132885511801428</v>
      </c>
      <c r="I637" s="9">
        <f>(INDEX('Resin Fractions'!$A$24:$I$41,MATCH('Disposed Waste by Resin'!$A637,'Resin Fractions'!$A$24:$A$41,0),MATCH('Disposed Waste by Resin'!I$1,'Resin Fractions'!$A$24:$I$24,0)))*$E637</f>
        <v>0.66391786510124362</v>
      </c>
      <c r="J637" s="9">
        <f>(INDEX('Resin Fractions'!$A$24:$I$41,MATCH('Disposed Waste by Resin'!$A637,'Resin Fractions'!$A$24:$A$41,0),MATCH('Disposed Waste by Resin'!J$1,'Resin Fractions'!$A$24:$I$24,0)))*$E637</f>
        <v>3.9372132319256528E-2</v>
      </c>
      <c r="K637" s="9">
        <f>(INDEX('Resin Fractions'!$A$24:$I$41,MATCH('Disposed Waste by Resin'!$A637,'Resin Fractions'!$A$24:$A$41,0),MATCH('Disposed Waste by Resin'!K$1,'Resin Fractions'!$A$24:$I$24,0)))*$E637</f>
        <v>0.11399388682801462</v>
      </c>
      <c r="L637" s="9">
        <f>(INDEX('Resin Fractions'!$A$24:$I$41,MATCH('Disposed Waste by Resin'!$A637,'Resin Fractions'!$A$24:$A$41,0),MATCH('Disposed Waste by Resin'!L$1,'Resin Fractions'!$A$24:$I$24,0)))*$E637</f>
        <v>0.22922710521068074</v>
      </c>
      <c r="M637" s="9">
        <f>(INDEX('Resin Fractions'!$A$24:$I$41,MATCH('Disposed Waste by Resin'!$A637,'Resin Fractions'!$A$24:$A$41,0),MATCH('Disposed Waste by Resin'!M$1,'Resin Fractions'!$A$24:$I$24,0)))*$E637</f>
        <v>1.9784012261572907</v>
      </c>
    </row>
    <row r="638" spans="1:13" x14ac:dyDescent="0.2">
      <c r="A638" s="37">
        <v>2009</v>
      </c>
      <c r="B638" s="68" t="s">
        <v>209</v>
      </c>
      <c r="C638" s="68" t="s">
        <v>191</v>
      </c>
      <c r="D638" s="68">
        <v>179150</v>
      </c>
      <c r="E638" s="81">
        <v>87542.277676950995</v>
      </c>
      <c r="F638" s="9">
        <f>(INDEX('Resin Fractions'!$A$24:$I$41,MATCH('Disposed Waste by Resin'!$A638,'Resin Fractions'!$A$24:$A$41,0),MATCH('Disposed Waste by Resin'!F$1,'Resin Fractions'!$A$24:$I$24,0)))*$E638</f>
        <v>733.72884893568005</v>
      </c>
      <c r="G638" s="9">
        <f>(INDEX('Resin Fractions'!$A$24:$I$41,MATCH('Disposed Waste by Resin'!$A638,'Resin Fractions'!$A$24:$A$41,0),MATCH('Disposed Waste by Resin'!G$1,'Resin Fractions'!$A$24:$I$24,0)))*$E638</f>
        <v>1371.486296688302</v>
      </c>
      <c r="H638" s="9">
        <f>(INDEX('Resin Fractions'!$A$24:$I$41,MATCH('Disposed Waste by Resin'!$A638,'Resin Fractions'!$A$24:$A$41,0),MATCH('Disposed Waste by Resin'!H$1,'Resin Fractions'!$A$24:$I$24,0)))*$E638</f>
        <v>1893.9366710905019</v>
      </c>
      <c r="I638" s="9">
        <f>(INDEX('Resin Fractions'!$A$24:$I$41,MATCH('Disposed Waste by Resin'!$A638,'Resin Fractions'!$A$24:$A$41,0),MATCH('Disposed Waste by Resin'!I$1,'Resin Fractions'!$A$24:$I$24,0)))*$E638</f>
        <v>2849.1642382438831</v>
      </c>
      <c r="J638" s="9">
        <f>(INDEX('Resin Fractions'!$A$24:$I$41,MATCH('Disposed Waste by Resin'!$A638,'Resin Fractions'!$A$24:$A$41,0),MATCH('Disposed Waste by Resin'!J$1,'Resin Fractions'!$A$24:$I$24,0)))*$E638</f>
        <v>168.96317644702251</v>
      </c>
      <c r="K638" s="9">
        <f>(INDEX('Resin Fractions'!$A$24:$I$41,MATCH('Disposed Waste by Resin'!$A638,'Resin Fractions'!$A$24:$A$41,0),MATCH('Disposed Waste by Resin'!K$1,'Resin Fractions'!$A$24:$I$24,0)))*$E638</f>
        <v>489.19802102218102</v>
      </c>
      <c r="L638" s="9">
        <f>(INDEX('Resin Fractions'!$A$24:$I$41,MATCH('Disposed Waste by Resin'!$A638,'Resin Fractions'!$A$24:$A$41,0),MATCH('Disposed Waste by Resin'!L$1,'Resin Fractions'!$A$24:$I$24,0)))*$E638</f>
        <v>983.71456008770724</v>
      </c>
      <c r="M638" s="9">
        <f>(INDEX('Resin Fractions'!$A$24:$I$41,MATCH('Disposed Waste by Resin'!$A638,'Resin Fractions'!$A$24:$A$41,0),MATCH('Disposed Waste by Resin'!M$1,'Resin Fractions'!$A$24:$I$24,0)))*$E638</f>
        <v>8490.1918125152788</v>
      </c>
    </row>
    <row r="639" spans="1:13" x14ac:dyDescent="0.2">
      <c r="A639" s="37">
        <v>2009</v>
      </c>
      <c r="B639" s="68" t="s">
        <v>210</v>
      </c>
      <c r="C639" s="68" t="s">
        <v>192</v>
      </c>
      <c r="D639" s="68">
        <v>918560</v>
      </c>
      <c r="E639" s="81">
        <v>616053.30308529944</v>
      </c>
      <c r="F639" s="9">
        <f>(INDEX('Resin Fractions'!$A$24:$I$41,MATCH('Disposed Waste by Resin'!$A639,'Resin Fractions'!$A$24:$A$41,0),MATCH('Disposed Waste by Resin'!F$1,'Resin Fractions'!$A$24:$I$24,0)))*$E639</f>
        <v>5163.4032487003897</v>
      </c>
      <c r="G639" s="9">
        <f>(INDEX('Resin Fractions'!$A$24:$I$41,MATCH('Disposed Waste by Resin'!$A639,'Resin Fractions'!$A$24:$A$41,0),MATCH('Disposed Waste by Resin'!G$1,'Resin Fractions'!$A$24:$I$24,0)))*$E639</f>
        <v>9651.4356906378434</v>
      </c>
      <c r="H639" s="9">
        <f>(INDEX('Resin Fractions'!$A$24:$I$41,MATCH('Disposed Waste by Resin'!$A639,'Resin Fractions'!$A$24:$A$41,0),MATCH('Disposed Waste by Resin'!H$1,'Resin Fractions'!$A$24:$I$24,0)))*$E639</f>
        <v>13328.028159894198</v>
      </c>
      <c r="I639" s="9">
        <f>(INDEX('Resin Fractions'!$A$24:$I$41,MATCH('Disposed Waste by Resin'!$A639,'Resin Fractions'!$A$24:$A$41,0),MATCH('Disposed Waste by Resin'!I$1,'Resin Fractions'!$A$24:$I$24,0)))*$E639</f>
        <v>20050.164178727915</v>
      </c>
      <c r="J639" s="9">
        <f>(INDEX('Resin Fractions'!$A$24:$I$41,MATCH('Disposed Waste by Resin'!$A639,'Resin Fractions'!$A$24:$A$41,0),MATCH('Disposed Waste by Resin'!J$1,'Resin Fractions'!$A$24:$I$24,0)))*$E639</f>
        <v>1189.0291835230421</v>
      </c>
      <c r="K639" s="9">
        <f>(INDEX('Resin Fractions'!$A$24:$I$41,MATCH('Disposed Waste by Resin'!$A639,'Resin Fractions'!$A$24:$A$41,0),MATCH('Disposed Waste by Resin'!K$1,'Resin Fractions'!$A$24:$I$24,0)))*$E639</f>
        <v>3442.5887092592134</v>
      </c>
      <c r="L639" s="9">
        <f>(INDEX('Resin Fractions'!$A$24:$I$41,MATCH('Disposed Waste by Resin'!$A639,'Resin Fractions'!$A$24:$A$41,0),MATCH('Disposed Waste by Resin'!L$1,'Resin Fractions'!$A$24:$I$24,0)))*$E639</f>
        <v>6922.6049414829595</v>
      </c>
      <c r="M639" s="9">
        <f>(INDEX('Resin Fractions'!$A$24:$I$41,MATCH('Disposed Waste by Resin'!$A639,'Resin Fractions'!$A$24:$A$41,0),MATCH('Disposed Waste by Resin'!M$1,'Resin Fractions'!$A$24:$I$24,0)))*$E639</f>
        <v>59747.254112225572</v>
      </c>
    </row>
    <row r="640" spans="1:13" x14ac:dyDescent="0.2">
      <c r="A640" s="37">
        <v>2009</v>
      </c>
      <c r="B640" s="68" t="s">
        <v>211</v>
      </c>
      <c r="C640" s="68" t="s">
        <v>192</v>
      </c>
      <c r="D640" s="68">
        <v>28088</v>
      </c>
      <c r="E640" s="81">
        <v>18946.442831215969</v>
      </c>
      <c r="F640" s="9">
        <f>(INDEX('Resin Fractions'!$A$24:$I$41,MATCH('Disposed Waste by Resin'!$A640,'Resin Fractions'!$A$24:$A$41,0),MATCH('Disposed Waste by Resin'!F$1,'Resin Fractions'!$A$24:$I$24,0)))*$E640</f>
        <v>158.79814940700246</v>
      </c>
      <c r="G640" s="9">
        <f>(INDEX('Resin Fractions'!$A$24:$I$41,MATCH('Disposed Waste by Resin'!$A640,'Resin Fractions'!$A$24:$A$41,0),MATCH('Disposed Waste by Resin'!G$1,'Resin Fractions'!$A$24:$I$24,0)))*$E640</f>
        <v>296.82557278084789</v>
      </c>
      <c r="H640" s="9">
        <f>(INDEX('Resin Fractions'!$A$24:$I$41,MATCH('Disposed Waste by Resin'!$A640,'Resin Fractions'!$A$24:$A$41,0),MATCH('Disposed Waste by Resin'!H$1,'Resin Fractions'!$A$24:$I$24,0)))*$E640</f>
        <v>409.89752399608182</v>
      </c>
      <c r="I640" s="9">
        <f>(INDEX('Resin Fractions'!$A$24:$I$41,MATCH('Disposed Waste by Resin'!$A640,'Resin Fractions'!$A$24:$A$41,0),MATCH('Disposed Waste by Resin'!I$1,'Resin Fractions'!$A$24:$I$24,0)))*$E640</f>
        <v>616.63380013752521</v>
      </c>
      <c r="J640" s="9">
        <f>(INDEX('Resin Fractions'!$A$24:$I$41,MATCH('Disposed Waste by Resin'!$A640,'Resin Fractions'!$A$24:$A$41,0),MATCH('Disposed Waste by Resin'!J$1,'Resin Fractions'!$A$24:$I$24,0)))*$E640</f>
        <v>36.568058863483579</v>
      </c>
      <c r="K640" s="9">
        <f>(INDEX('Resin Fractions'!$A$24:$I$41,MATCH('Disposed Waste by Resin'!$A640,'Resin Fractions'!$A$24:$A$41,0),MATCH('Disposed Waste by Resin'!K$1,'Resin Fractions'!$A$24:$I$24,0)))*$E640</f>
        <v>105.87527060517709</v>
      </c>
      <c r="L640" s="9">
        <f>(INDEX('Resin Fractions'!$A$24:$I$41,MATCH('Disposed Waste by Resin'!$A640,'Resin Fractions'!$A$24:$A$41,0),MATCH('Disposed Waste by Resin'!L$1,'Resin Fractions'!$A$24:$I$24,0)))*$E640</f>
        <v>212.90160788041368</v>
      </c>
      <c r="M640" s="9">
        <f>(INDEX('Resin Fractions'!$A$24:$I$41,MATCH('Disposed Waste by Resin'!$A640,'Resin Fractions'!$A$24:$A$41,0),MATCH('Disposed Waste by Resin'!M$1,'Resin Fractions'!$A$24:$I$24,0)))*$E640</f>
        <v>1837.4999836705319</v>
      </c>
    </row>
    <row r="641" spans="1:13" x14ac:dyDescent="0.2">
      <c r="A641" s="37">
        <v>2009</v>
      </c>
      <c r="B641" s="68" t="s">
        <v>212</v>
      </c>
      <c r="C641" s="68" t="s">
        <v>193</v>
      </c>
      <c r="D641" s="68">
        <v>133484</v>
      </c>
      <c r="E641" s="81">
        <v>65365.48094373865</v>
      </c>
      <c r="F641" s="9">
        <f>(INDEX('Resin Fractions'!$A$24:$I$41,MATCH('Disposed Waste by Resin'!$A641,'Resin Fractions'!$A$24:$A$41,0),MATCH('Disposed Waste by Resin'!F$1,'Resin Fractions'!$A$24:$I$24,0)))*$E641</f>
        <v>547.8557374296422</v>
      </c>
      <c r="G641" s="9">
        <f>(INDEX('Resin Fractions'!$A$24:$I$41,MATCH('Disposed Waste by Resin'!$A641,'Resin Fractions'!$A$24:$A$41,0),MATCH('Disposed Waste by Resin'!G$1,'Resin Fractions'!$A$24:$I$24,0)))*$E641</f>
        <v>1024.0521924914603</v>
      </c>
      <c r="H641" s="9">
        <f>(INDEX('Resin Fractions'!$A$24:$I$41,MATCH('Disposed Waste by Resin'!$A641,'Resin Fractions'!$A$24:$A$41,0),MATCH('Disposed Waste by Resin'!H$1,'Resin Fractions'!$A$24:$I$24,0)))*$E641</f>
        <v>1414.1519351330383</v>
      </c>
      <c r="I641" s="9">
        <f>(INDEX('Resin Fractions'!$A$24:$I$41,MATCH('Disposed Waste by Resin'!$A641,'Resin Fractions'!$A$24:$A$41,0),MATCH('Disposed Waste by Resin'!I$1,'Resin Fractions'!$A$24:$I$24,0)))*$E641</f>
        <v>2127.3948503803499</v>
      </c>
      <c r="J641" s="9">
        <f>(INDEX('Resin Fractions'!$A$24:$I$41,MATCH('Disposed Waste by Resin'!$A641,'Resin Fractions'!$A$24:$A$41,0),MATCH('Disposed Waste by Resin'!J$1,'Resin Fractions'!$A$24:$I$24,0)))*$E641</f>
        <v>126.16029172781359</v>
      </c>
      <c r="K641" s="9">
        <f>(INDEX('Resin Fractions'!$A$24:$I$41,MATCH('Disposed Waste by Resin'!$A641,'Resin Fractions'!$A$24:$A$41,0),MATCH('Disposed Waste by Resin'!K$1,'Resin Fractions'!$A$24:$I$24,0)))*$E641</f>
        <v>365.27109836964144</v>
      </c>
      <c r="L641" s="9">
        <f>(INDEX('Resin Fractions'!$A$24:$I$41,MATCH('Disposed Waste by Resin'!$A641,'Resin Fractions'!$A$24:$A$41,0),MATCH('Disposed Waste by Resin'!L$1,'Resin Fractions'!$A$24:$I$24,0)))*$E641</f>
        <v>734.51339213237179</v>
      </c>
      <c r="M641" s="9">
        <f>(INDEX('Resin Fractions'!$A$24:$I$41,MATCH('Disposed Waste by Resin'!$A641,'Resin Fractions'!$A$24:$A$41,0),MATCH('Disposed Waste by Resin'!M$1,'Resin Fractions'!$A$24:$I$24,0)))*$E641</f>
        <v>6339.399497664318</v>
      </c>
    </row>
    <row r="642" spans="1:13" x14ac:dyDescent="0.2">
      <c r="A642" s="37">
        <v>2009</v>
      </c>
      <c r="B642" s="68" t="s">
        <v>213</v>
      </c>
      <c r="C642" s="68" t="s">
        <v>194</v>
      </c>
      <c r="D642" s="68">
        <v>171670</v>
      </c>
      <c r="E642" s="81">
        <v>187467.57713248639</v>
      </c>
      <c r="F642" s="9">
        <f>(INDEX('Resin Fractions'!$A$24:$I$41,MATCH('Disposed Waste by Resin'!$A642,'Resin Fractions'!$A$24:$A$41,0),MATCH('Disposed Waste by Resin'!F$1,'Resin Fractions'!$A$24:$I$24,0)))*$E642</f>
        <v>1571.2450399082509</v>
      </c>
      <c r="G642" s="9">
        <f>(INDEX('Resin Fractions'!$A$24:$I$41,MATCH('Disposed Waste by Resin'!$A642,'Resin Fractions'!$A$24:$A$41,0),MATCH('Disposed Waste by Resin'!G$1,'Resin Fractions'!$A$24:$I$24,0)))*$E642</f>
        <v>2936.971940110448</v>
      </c>
      <c r="H642" s="9">
        <f>(INDEX('Resin Fractions'!$A$24:$I$41,MATCH('Disposed Waste by Resin'!$A642,'Resin Fractions'!$A$24:$A$41,0),MATCH('Disposed Waste by Resin'!H$1,'Resin Fractions'!$A$24:$I$24,0)))*$E642</f>
        <v>4055.7742886461906</v>
      </c>
      <c r="I642" s="9">
        <f>(INDEX('Resin Fractions'!$A$24:$I$41,MATCH('Disposed Waste by Resin'!$A642,'Resin Fractions'!$A$24:$A$41,0),MATCH('Disposed Waste by Resin'!I$1,'Resin Fractions'!$A$24:$I$24,0)))*$E642</f>
        <v>6101.3481802146098</v>
      </c>
      <c r="J642" s="9">
        <f>(INDEX('Resin Fractions'!$A$24:$I$41,MATCH('Disposed Waste by Resin'!$A642,'Resin Fractions'!$A$24:$A$41,0),MATCH('Disposed Waste by Resin'!J$1,'Resin Fractions'!$A$24:$I$24,0)))*$E642</f>
        <v>361.82651575527649</v>
      </c>
      <c r="K642" s="9">
        <f>(INDEX('Resin Fractions'!$A$24:$I$41,MATCH('Disposed Waste by Resin'!$A642,'Resin Fractions'!$A$24:$A$41,0),MATCH('Disposed Waste by Resin'!K$1,'Resin Fractions'!$A$24:$I$24,0)))*$E642</f>
        <v>1047.5940331077475</v>
      </c>
      <c r="L642" s="9">
        <f>(INDEX('Resin Fractions'!$A$24:$I$41,MATCH('Disposed Waste by Resin'!$A642,'Resin Fractions'!$A$24:$A$41,0),MATCH('Disposed Waste by Resin'!L$1,'Resin Fractions'!$A$24:$I$24,0)))*$E642</f>
        <v>2106.5774168010562</v>
      </c>
      <c r="M642" s="9">
        <f>(INDEX('Resin Fractions'!$A$24:$I$41,MATCH('Disposed Waste by Resin'!$A642,'Resin Fractions'!$A$24:$A$41,0),MATCH('Disposed Waste by Resin'!M$1,'Resin Fractions'!$A$24:$I$24,0)))*$E642</f>
        <v>18181.337414543581</v>
      </c>
    </row>
    <row r="643" spans="1:13" x14ac:dyDescent="0.2">
      <c r="A643" s="37">
        <v>2009</v>
      </c>
      <c r="B643" s="68" t="s">
        <v>214</v>
      </c>
      <c r="C643" s="68" t="s">
        <v>191</v>
      </c>
      <c r="D643" s="68">
        <v>18416</v>
      </c>
      <c r="E643" s="81">
        <v>15977.658802177861</v>
      </c>
      <c r="F643" s="9">
        <f>(INDEX('Resin Fractions'!$A$24:$I$41,MATCH('Disposed Waste by Resin'!$A643,'Resin Fractions'!$A$24:$A$41,0),MATCH('Disposed Waste by Resin'!F$1,'Resin Fractions'!$A$24:$I$24,0)))*$E643</f>
        <v>133.9155150254403</v>
      </c>
      <c r="G643" s="9">
        <f>(INDEX('Resin Fractions'!$A$24:$I$41,MATCH('Disposed Waste by Resin'!$A643,'Resin Fractions'!$A$24:$A$41,0),MATCH('Disposed Waste by Resin'!G$1,'Resin Fractions'!$A$24:$I$24,0)))*$E643</f>
        <v>250.31494132711691</v>
      </c>
      <c r="H643" s="9">
        <f>(INDEX('Resin Fractions'!$A$24:$I$41,MATCH('Disposed Waste by Resin'!$A643,'Resin Fractions'!$A$24:$A$41,0),MATCH('Disposed Waste by Resin'!H$1,'Resin Fractions'!$A$24:$I$24,0)))*$E643</f>
        <v>345.66925520586415</v>
      </c>
      <c r="I643" s="9">
        <f>(INDEX('Resin Fractions'!$A$24:$I$41,MATCH('Disposed Waste by Resin'!$A643,'Resin Fractions'!$A$24:$A$41,0),MATCH('Disposed Waste by Resin'!I$1,'Resin Fractions'!$A$24:$I$24,0)))*$E643</f>
        <v>520.01130514352042</v>
      </c>
      <c r="J643" s="9">
        <f>(INDEX('Resin Fractions'!$A$24:$I$41,MATCH('Disposed Waste by Resin'!$A643,'Resin Fractions'!$A$24:$A$41,0),MATCH('Disposed Waste by Resin'!J$1,'Resin Fractions'!$A$24:$I$24,0)))*$E643</f>
        <v>30.838082524707797</v>
      </c>
      <c r="K643" s="9">
        <f>(INDEX('Resin Fractions'!$A$24:$I$41,MATCH('Disposed Waste by Resin'!$A643,'Resin Fractions'!$A$24:$A$41,0),MATCH('Disposed Waste by Resin'!K$1,'Resin Fractions'!$A$24:$I$24,0)))*$E643</f>
        <v>89.285306185847375</v>
      </c>
      <c r="L643" s="9">
        <f>(INDEX('Resin Fractions'!$A$24:$I$41,MATCH('Disposed Waste by Resin'!$A643,'Resin Fractions'!$A$24:$A$41,0),MATCH('Disposed Waste by Resin'!L$1,'Resin Fractions'!$A$24:$I$24,0)))*$E643</f>
        <v>179.54131440144295</v>
      </c>
      <c r="M643" s="9">
        <f>(INDEX('Resin Fractions'!$A$24:$I$41,MATCH('Disposed Waste by Resin'!$A643,'Resin Fractions'!$A$24:$A$41,0),MATCH('Disposed Waste by Resin'!M$1,'Resin Fractions'!$A$24:$I$24,0)))*$E643</f>
        <v>1549.5757198139402</v>
      </c>
    </row>
    <row r="644" spans="1:13" x14ac:dyDescent="0.2">
      <c r="A644" s="37">
        <v>2009</v>
      </c>
      <c r="B644" s="68" t="s">
        <v>215</v>
      </c>
      <c r="C644" s="68" t="s">
        <v>192</v>
      </c>
      <c r="D644" s="68">
        <v>825503</v>
      </c>
      <c r="E644" s="81">
        <v>683078.18511796731</v>
      </c>
      <c r="F644" s="9">
        <f>(INDEX('Resin Fractions'!$A$24:$I$41,MATCH('Disposed Waste by Resin'!$A644,'Resin Fractions'!$A$24:$A$41,0),MATCH('Disposed Waste by Resin'!F$1,'Resin Fractions'!$A$24:$I$24,0)))*$E644</f>
        <v>5725.1671283809756</v>
      </c>
      <c r="G644" s="9">
        <f>(INDEX('Resin Fractions'!$A$24:$I$41,MATCH('Disposed Waste by Resin'!$A644,'Resin Fractions'!$A$24:$A$41,0),MATCH('Disposed Waste by Resin'!G$1,'Resin Fractions'!$A$24:$I$24,0)))*$E644</f>
        <v>10701.484988922854</v>
      </c>
      <c r="H644" s="9">
        <f>(INDEX('Resin Fractions'!$A$24:$I$41,MATCH('Disposed Waste by Resin'!$A644,'Resin Fractions'!$A$24:$A$41,0),MATCH('Disposed Waste by Resin'!H$1,'Resin Fractions'!$A$24:$I$24,0)))*$E644</f>
        <v>14778.080469769235</v>
      </c>
      <c r="I644" s="9">
        <f>(INDEX('Resin Fractions'!$A$24:$I$41,MATCH('Disposed Waste by Resin'!$A644,'Resin Fractions'!$A$24:$A$41,0),MATCH('Disposed Waste by Resin'!I$1,'Resin Fractions'!$A$24:$I$24,0)))*$E644</f>
        <v>22231.566148467522</v>
      </c>
      <c r="J644" s="9">
        <f>(INDEX('Resin Fractions'!$A$24:$I$41,MATCH('Disposed Waste by Resin'!$A644,'Resin Fractions'!$A$24:$A$41,0),MATCH('Disposed Waste by Resin'!J$1,'Resin Fractions'!$A$24:$I$24,0)))*$E644</f>
        <v>1318.3922440892425</v>
      </c>
      <c r="K644" s="9">
        <f>(INDEX('Resin Fractions'!$A$24:$I$41,MATCH('Disposed Waste by Resin'!$A644,'Resin Fractions'!$A$24:$A$41,0),MATCH('Disposed Waste by Resin'!K$1,'Resin Fractions'!$A$24:$I$24,0)))*$E644</f>
        <v>3817.132764082899</v>
      </c>
      <c r="L644" s="9">
        <f>(INDEX('Resin Fractions'!$A$24:$I$41,MATCH('Disposed Waste by Resin'!$A644,'Resin Fractions'!$A$24:$A$41,0),MATCH('Disposed Waste by Resin'!L$1,'Resin Fractions'!$A$24:$I$24,0)))*$E644</f>
        <v>7675.7650612939151</v>
      </c>
      <c r="M644" s="9">
        <f>(INDEX('Resin Fractions'!$A$24:$I$41,MATCH('Disposed Waste by Resin'!$A644,'Resin Fractions'!$A$24:$A$41,0),MATCH('Disposed Waste by Resin'!M$1,'Resin Fractions'!$A$24:$I$24,0)))*$E644</f>
        <v>66247.588805006642</v>
      </c>
    </row>
    <row r="645" spans="1:13" x14ac:dyDescent="0.2">
      <c r="A645" s="37">
        <v>2009</v>
      </c>
      <c r="B645" s="68" t="s">
        <v>216</v>
      </c>
      <c r="C645" s="68" t="s">
        <v>192</v>
      </c>
      <c r="D645" s="68">
        <v>151816</v>
      </c>
      <c r="E645" s="81">
        <v>89384.419237749549</v>
      </c>
      <c r="F645" s="9">
        <f>(INDEX('Resin Fractions'!$A$24:$I$41,MATCH('Disposed Waste by Resin'!$A645,'Resin Fractions'!$A$24:$A$41,0),MATCH('Disposed Waste by Resin'!F$1,'Resin Fractions'!$A$24:$I$24,0)))*$E645</f>
        <v>749.16861635833152</v>
      </c>
      <c r="G645" s="9">
        <f>(INDEX('Resin Fractions'!$A$24:$I$41,MATCH('Disposed Waste by Resin'!$A645,'Resin Fractions'!$A$24:$A$41,0),MATCH('Disposed Waste by Resin'!G$1,'Resin Fractions'!$A$24:$I$24,0)))*$E645</f>
        <v>1400.3463169463812</v>
      </c>
      <c r="H645" s="9">
        <f>(INDEX('Resin Fractions'!$A$24:$I$41,MATCH('Disposed Waste by Resin'!$A645,'Resin Fractions'!$A$24:$A$41,0),MATCH('Disposed Waste by Resin'!H$1,'Resin Fractions'!$A$24:$I$24,0)))*$E645</f>
        <v>1933.7905513860437</v>
      </c>
      <c r="I645" s="9">
        <f>(INDEX('Resin Fractions'!$A$24:$I$41,MATCH('Disposed Waste by Resin'!$A645,'Resin Fractions'!$A$24:$A$41,0),MATCH('Disposed Waste by Resin'!I$1,'Resin Fractions'!$A$24:$I$24,0)))*$E645</f>
        <v>2909.1188566989604</v>
      </c>
      <c r="J645" s="9">
        <f>(INDEX('Resin Fractions'!$A$24:$I$41,MATCH('Disposed Waste by Resin'!$A645,'Resin Fractions'!$A$24:$A$41,0),MATCH('Disposed Waste by Resin'!J$1,'Resin Fractions'!$A$24:$I$24,0)))*$E645</f>
        <v>172.51864813267125</v>
      </c>
      <c r="K645" s="9">
        <f>(INDEX('Resin Fractions'!$A$24:$I$41,MATCH('Disposed Waste by Resin'!$A645,'Resin Fractions'!$A$24:$A$41,0),MATCH('Disposed Waste by Resin'!K$1,'Resin Fractions'!$A$24:$I$24,0)))*$E645</f>
        <v>499.49215580938494</v>
      </c>
      <c r="L645" s="9">
        <f>(INDEX('Resin Fractions'!$A$24:$I$41,MATCH('Disposed Waste by Resin'!$A645,'Resin Fractions'!$A$24:$A$41,0),MATCH('Disposed Waste by Resin'!L$1,'Resin Fractions'!$A$24:$I$24,0)))*$E645</f>
        <v>1004.4147465940192</v>
      </c>
      <c r="M645" s="9">
        <f>(INDEX('Resin Fractions'!$A$24:$I$41,MATCH('Disposed Waste by Resin'!$A645,'Resin Fractions'!$A$24:$A$41,0),MATCH('Disposed Waste by Resin'!M$1,'Resin Fractions'!$A$24:$I$24,0)))*$E645</f>
        <v>8668.8498919257927</v>
      </c>
    </row>
    <row r="646" spans="1:13" x14ac:dyDescent="0.2">
      <c r="A646" s="37">
        <v>2009</v>
      </c>
      <c r="B646" s="68" t="s">
        <v>217</v>
      </c>
      <c r="C646" s="68" t="s">
        <v>193</v>
      </c>
      <c r="D646" s="68">
        <v>64384</v>
      </c>
      <c r="E646" s="81">
        <v>38860.544464609797</v>
      </c>
      <c r="F646" s="9">
        <f>(INDEX('Resin Fractions'!$A$24:$I$41,MATCH('Disposed Waste by Resin'!$A646,'Resin Fractions'!$A$24:$A$41,0),MATCH('Disposed Waste by Resin'!F$1,'Resin Fractions'!$A$24:$I$24,0)))*$E646</f>
        <v>325.70665643691808</v>
      </c>
      <c r="G646" s="9">
        <f>(INDEX('Resin Fractions'!$A$24:$I$41,MATCH('Disposed Waste by Resin'!$A646,'Resin Fractions'!$A$24:$A$41,0),MATCH('Disposed Waste by Resin'!G$1,'Resin Fractions'!$A$24:$I$24,0)))*$E646</f>
        <v>608.81102970309473</v>
      </c>
      <c r="H646" s="9">
        <f>(INDEX('Resin Fractions'!$A$24:$I$41,MATCH('Disposed Waste by Resin'!$A646,'Resin Fractions'!$A$24:$A$41,0),MATCH('Disposed Waste by Resin'!H$1,'Resin Fractions'!$A$24:$I$24,0)))*$E646</f>
        <v>840.7298984344967</v>
      </c>
      <c r="I646" s="9">
        <f>(INDEX('Resin Fractions'!$A$24:$I$41,MATCH('Disposed Waste by Resin'!$A646,'Resin Fractions'!$A$24:$A$41,0),MATCH('Disposed Waste by Resin'!I$1,'Resin Fractions'!$A$24:$I$24,0)))*$E646</f>
        <v>1264.7611703208404</v>
      </c>
      <c r="J646" s="9">
        <f>(INDEX('Resin Fractions'!$A$24:$I$41,MATCH('Disposed Waste by Resin'!$A646,'Resin Fractions'!$A$24:$A$41,0),MATCH('Disposed Waste by Resin'!J$1,'Resin Fractions'!$A$24:$I$24,0)))*$E646</f>
        <v>75.003771953833805</v>
      </c>
      <c r="K646" s="9">
        <f>(INDEX('Resin Fractions'!$A$24:$I$41,MATCH('Disposed Waste by Resin'!$A646,'Resin Fractions'!$A$24:$A$41,0),MATCH('Disposed Waste by Resin'!K$1,'Resin Fractions'!$A$24:$I$24,0)))*$E646</f>
        <v>217.15794873517277</v>
      </c>
      <c r="L646" s="9">
        <f>(INDEX('Resin Fractions'!$A$24:$I$41,MATCH('Disposed Waste by Resin'!$A646,'Resin Fractions'!$A$24:$A$41,0),MATCH('Disposed Waste by Resin'!L$1,'Resin Fractions'!$A$24:$I$24,0)))*$E646</f>
        <v>436.67681967152407</v>
      </c>
      <c r="M646" s="9">
        <f>(INDEX('Resin Fractions'!$A$24:$I$41,MATCH('Disposed Waste by Resin'!$A646,'Resin Fractions'!$A$24:$A$41,0),MATCH('Disposed Waste by Resin'!M$1,'Resin Fractions'!$A$24:$I$24,0)))*$E646</f>
        <v>3768.8472952558809</v>
      </c>
    </row>
    <row r="647" spans="1:13" x14ac:dyDescent="0.2">
      <c r="A647" s="37">
        <v>2009</v>
      </c>
      <c r="B647" s="68" t="s">
        <v>218</v>
      </c>
      <c r="C647" s="68" t="s">
        <v>191</v>
      </c>
      <c r="D647" s="68">
        <v>34947</v>
      </c>
      <c r="E647" s="81">
        <v>18701.479128856619</v>
      </c>
      <c r="F647" s="9">
        <f>(INDEX('Resin Fractions'!$A$24:$I$41,MATCH('Disposed Waste by Resin'!$A647,'Resin Fractions'!$A$24:$A$41,0),MATCH('Disposed Waste by Resin'!F$1,'Resin Fractions'!$A$24:$I$24,0)))*$E647</f>
        <v>156.74500502770707</v>
      </c>
      <c r="G647" s="9">
        <f>(INDEX('Resin Fractions'!$A$24:$I$41,MATCH('Disposed Waste by Resin'!$A647,'Resin Fractions'!$A$24:$A$41,0),MATCH('Disposed Waste by Resin'!G$1,'Resin Fractions'!$A$24:$I$24,0)))*$E647</f>
        <v>292.98783437733437</v>
      </c>
      <c r="H647" s="9">
        <f>(INDEX('Resin Fractions'!$A$24:$I$41,MATCH('Disposed Waste by Resin'!$A647,'Resin Fractions'!$A$24:$A$41,0),MATCH('Disposed Waste by Resin'!H$1,'Resin Fractions'!$A$24:$I$24,0)))*$E647</f>
        <v>404.59784764202891</v>
      </c>
      <c r="I647" s="9">
        <f>(INDEX('Resin Fractions'!$A$24:$I$41,MATCH('Disposed Waste by Resin'!$A647,'Resin Fractions'!$A$24:$A$41,0),MATCH('Disposed Waste by Resin'!I$1,'Resin Fractions'!$A$24:$I$24,0)))*$E647</f>
        <v>608.66117435086664</v>
      </c>
      <c r="J647" s="9">
        <f>(INDEX('Resin Fractions'!$A$24:$I$41,MATCH('Disposed Waste by Resin'!$A647,'Resin Fractions'!$A$24:$A$41,0),MATCH('Disposed Waste by Resin'!J$1,'Resin Fractions'!$A$24:$I$24,0)))*$E647</f>
        <v>36.095260504071504</v>
      </c>
      <c r="K647" s="9">
        <f>(INDEX('Resin Fractions'!$A$24:$I$41,MATCH('Disposed Waste by Resin'!$A647,'Resin Fractions'!$A$24:$A$41,0),MATCH('Disposed Waste by Resin'!K$1,'Resin Fractions'!$A$24:$I$24,0)))*$E647</f>
        <v>104.50638049177749</v>
      </c>
      <c r="L647" s="9">
        <f>(INDEX('Resin Fractions'!$A$24:$I$41,MATCH('Disposed Waste by Resin'!$A647,'Resin Fractions'!$A$24:$A$41,0),MATCH('Disposed Waste by Resin'!L$1,'Resin Fractions'!$A$24:$I$24,0)))*$E647</f>
        <v>210.14894520018129</v>
      </c>
      <c r="M647" s="9">
        <f>(INDEX('Resin Fractions'!$A$24:$I$41,MATCH('Disposed Waste by Resin'!$A647,'Resin Fractions'!$A$24:$A$41,0),MATCH('Disposed Waste by Resin'!M$1,'Resin Fractions'!$A$24:$I$24,0)))*$E647</f>
        <v>1813.7424475939674</v>
      </c>
    </row>
    <row r="648" spans="1:13" x14ac:dyDescent="0.2">
      <c r="A648" s="37">
        <v>2009</v>
      </c>
      <c r="B648" s="68" t="s">
        <v>219</v>
      </c>
      <c r="C648" s="68" t="s">
        <v>194</v>
      </c>
      <c r="D648" s="68">
        <v>9801096</v>
      </c>
      <c r="E648" s="81">
        <v>7884590.0725952806</v>
      </c>
      <c r="F648" s="9">
        <f>(INDEX('Resin Fractions'!$A$24:$I$41,MATCH('Disposed Waste by Resin'!$A648,'Resin Fractions'!$A$24:$A$41,0),MATCH('Disposed Waste by Resin'!F$1,'Resin Fractions'!$A$24:$I$24,0)))*$E648</f>
        <v>66084.083620070101</v>
      </c>
      <c r="G648" s="9">
        <f>(INDEX('Resin Fractions'!$A$24:$I$41,MATCH('Disposed Waste by Resin'!$A648,'Resin Fractions'!$A$24:$A$41,0),MATCH('Disposed Waste by Resin'!G$1,'Resin Fractions'!$A$24:$I$24,0)))*$E648</f>
        <v>123524.39902778729</v>
      </c>
      <c r="H648" s="9">
        <f>(INDEX('Resin Fractions'!$A$24:$I$41,MATCH('Disposed Waste by Resin'!$A648,'Resin Fractions'!$A$24:$A$41,0),MATCH('Disposed Waste by Resin'!H$1,'Resin Fractions'!$A$24:$I$24,0)))*$E648</f>
        <v>170579.45796326947</v>
      </c>
      <c r="I648" s="9">
        <f>(INDEX('Resin Fractions'!$A$24:$I$41,MATCH('Disposed Waste by Resin'!$A648,'Resin Fractions'!$A$24:$A$41,0),MATCH('Disposed Waste by Resin'!I$1,'Resin Fractions'!$A$24:$I$24,0)))*$E648</f>
        <v>256613.06358682844</v>
      </c>
      <c r="J648" s="9">
        <f>(INDEX('Resin Fractions'!$A$24:$I$41,MATCH('Disposed Waste by Resin'!$A648,'Resin Fractions'!$A$24:$A$41,0),MATCH('Disposed Waste by Resin'!J$1,'Resin Fractions'!$A$24:$I$24,0)))*$E648</f>
        <v>15217.85152271763</v>
      </c>
      <c r="K648" s="9">
        <f>(INDEX('Resin Fractions'!$A$24:$I$41,MATCH('Disposed Waste by Resin'!$A648,'Resin Fractions'!$A$24:$A$41,0),MATCH('Disposed Waste by Resin'!K$1,'Resin Fractions'!$A$24:$I$24,0)))*$E648</f>
        <v>44060.149706389107</v>
      </c>
      <c r="L648" s="9">
        <f>(INDEX('Resin Fractions'!$A$24:$I$41,MATCH('Disposed Waste by Resin'!$A648,'Resin Fractions'!$A$24:$A$41,0),MATCH('Disposed Waste by Resin'!L$1,'Resin Fractions'!$A$24:$I$24,0)))*$E648</f>
        <v>88599.317501846279</v>
      </c>
      <c r="M648" s="9">
        <f>(INDEX('Resin Fractions'!$A$24:$I$41,MATCH('Disposed Waste by Resin'!$A648,'Resin Fractions'!$A$24:$A$41,0),MATCH('Disposed Waste by Resin'!M$1,'Resin Fractions'!$A$24:$I$24,0)))*$E648</f>
        <v>764678.3229289084</v>
      </c>
    </row>
    <row r="649" spans="1:13" x14ac:dyDescent="0.2">
      <c r="A649" s="37">
        <v>2009</v>
      </c>
      <c r="B649" s="68" t="s">
        <v>220</v>
      </c>
      <c r="C649" s="68" t="s">
        <v>192</v>
      </c>
      <c r="D649" s="68">
        <v>149632</v>
      </c>
      <c r="E649" s="81">
        <v>109506.5607985481</v>
      </c>
      <c r="F649" s="9">
        <f>(INDEX('Resin Fractions'!$A$24:$I$41,MATCH('Disposed Waste by Resin'!$A649,'Resin Fractions'!$A$24:$A$41,0),MATCH('Disposed Waste by Resin'!F$1,'Resin Fractions'!$A$24:$I$24,0)))*$E649</f>
        <v>917.82079399538657</v>
      </c>
      <c r="G649" s="9">
        <f>(INDEX('Resin Fractions'!$A$24:$I$41,MATCH('Disposed Waste by Resin'!$A649,'Resin Fractions'!$A$24:$A$41,0),MATCH('Disposed Waste by Resin'!G$1,'Resin Fractions'!$A$24:$I$24,0)))*$E649</f>
        <v>1715.5910437570872</v>
      </c>
      <c r="H649" s="9">
        <f>(INDEX('Resin Fractions'!$A$24:$I$41,MATCH('Disposed Waste by Resin'!$A649,'Resin Fractions'!$A$24:$A$41,0),MATCH('Disposed Waste by Resin'!H$1,'Resin Fractions'!$A$24:$I$24,0)))*$E649</f>
        <v>2369.123773392268</v>
      </c>
      <c r="I649" s="9">
        <f>(INDEX('Resin Fractions'!$A$24:$I$41,MATCH('Disposed Waste by Resin'!$A649,'Resin Fractions'!$A$24:$A$41,0),MATCH('Disposed Waste by Resin'!I$1,'Resin Fractions'!$A$24:$I$24,0)))*$E649</f>
        <v>3564.0171258926457</v>
      </c>
      <c r="J649" s="9">
        <f>(INDEX('Resin Fractions'!$A$24:$I$41,MATCH('Disposed Waste by Resin'!$A649,'Resin Fractions'!$A$24:$A$41,0),MATCH('Disposed Waste by Resin'!J$1,'Resin Fractions'!$A$24:$I$24,0)))*$E649</f>
        <v>211.35589392122046</v>
      </c>
      <c r="K649" s="9">
        <f>(INDEX('Resin Fractions'!$A$24:$I$41,MATCH('Disposed Waste by Resin'!$A649,'Resin Fractions'!$A$24:$A$41,0),MATCH('Disposed Waste by Resin'!K$1,'Resin Fractions'!$A$24:$I$24,0)))*$E649</f>
        <v>611.93738903253859</v>
      </c>
      <c r="L649" s="9">
        <f>(INDEX('Resin Fractions'!$A$24:$I$41,MATCH('Disposed Waste by Resin'!$A649,'Resin Fractions'!$A$24:$A$41,0),MATCH('Disposed Waste by Resin'!L$1,'Resin Fractions'!$A$24:$I$24,0)))*$E649</f>
        <v>1230.5277077686083</v>
      </c>
      <c r="M649" s="9">
        <f>(INDEX('Resin Fractions'!$A$24:$I$41,MATCH('Disposed Waste by Resin'!$A649,'Resin Fractions'!$A$24:$A$41,0),MATCH('Disposed Waste by Resin'!M$1,'Resin Fractions'!$A$24:$I$24,0)))*$E649</f>
        <v>10620.373727759756</v>
      </c>
    </row>
    <row r="650" spans="1:13" x14ac:dyDescent="0.2">
      <c r="A650" s="37">
        <v>2009</v>
      </c>
      <c r="B650" s="68" t="s">
        <v>221</v>
      </c>
      <c r="C650" s="68" t="s">
        <v>190</v>
      </c>
      <c r="D650" s="68">
        <v>250760</v>
      </c>
      <c r="E650" s="81">
        <v>163266.17059891109</v>
      </c>
      <c r="F650" s="9">
        <f>(INDEX('Resin Fractions'!$A$24:$I$41,MATCH('Disposed Waste by Resin'!$A650,'Resin Fractions'!$A$24:$A$41,0),MATCH('Disposed Waste by Resin'!F$1,'Resin Fractions'!$A$24:$I$24,0)))*$E650</f>
        <v>1368.4028175019225</v>
      </c>
      <c r="G650" s="9">
        <f>(INDEX('Resin Fractions'!$A$24:$I$41,MATCH('Disposed Waste by Resin'!$A650,'Resin Fractions'!$A$24:$A$41,0),MATCH('Disposed Waste by Resin'!G$1,'Resin Fractions'!$A$24:$I$24,0)))*$E650</f>
        <v>2557.819166134585</v>
      </c>
      <c r="H650" s="9">
        <f>(INDEX('Resin Fractions'!$A$24:$I$41,MATCH('Disposed Waste by Resin'!$A650,'Resin Fractions'!$A$24:$A$41,0),MATCH('Disposed Waste by Resin'!H$1,'Resin Fractions'!$A$24:$I$24,0)))*$E650</f>
        <v>3532.1880564595945</v>
      </c>
      <c r="I650" s="9">
        <f>(INDEX('Resin Fractions'!$A$24:$I$41,MATCH('Disposed Waste by Resin'!$A650,'Resin Fractions'!$A$24:$A$41,0),MATCH('Disposed Waste by Resin'!I$1,'Resin Fractions'!$A$24:$I$24,0)))*$E650</f>
        <v>5313.685534914036</v>
      </c>
      <c r="J650" s="9">
        <f>(INDEX('Resin Fractions'!$A$24:$I$41,MATCH('Disposed Waste by Resin'!$A650,'Resin Fractions'!$A$24:$A$41,0),MATCH('Disposed Waste by Resin'!J$1,'Resin Fractions'!$A$24:$I$24,0)))*$E650</f>
        <v>315.11598193196886</v>
      </c>
      <c r="K650" s="9">
        <f>(INDEX('Resin Fractions'!$A$24:$I$41,MATCH('Disposed Waste by Resin'!$A650,'Resin Fractions'!$A$24:$A$41,0),MATCH('Disposed Waste by Resin'!K$1,'Resin Fractions'!$A$24:$I$24,0)))*$E650</f>
        <v>912.35331860557631</v>
      </c>
      <c r="L650" s="9">
        <f>(INDEX('Resin Fractions'!$A$24:$I$41,MATCH('Disposed Waste by Resin'!$A650,'Resin Fractions'!$A$24:$A$41,0),MATCH('Disposed Waste by Resin'!L$1,'Resin Fractions'!$A$24:$I$24,0)))*$E650</f>
        <v>1834.6256625922665</v>
      </c>
      <c r="M650" s="9">
        <f>(INDEX('Resin Fractions'!$A$24:$I$41,MATCH('Disposed Waste by Resin'!$A650,'Resin Fractions'!$A$24:$A$41,0),MATCH('Disposed Waste by Resin'!M$1,'Resin Fractions'!$A$24:$I$24,0)))*$E650</f>
        <v>15834.190538139952</v>
      </c>
    </row>
    <row r="651" spans="1:13" x14ac:dyDescent="0.2">
      <c r="A651" s="37">
        <v>2009</v>
      </c>
      <c r="B651" s="68" t="s">
        <v>222</v>
      </c>
      <c r="C651" s="68" t="s">
        <v>191</v>
      </c>
      <c r="D651" s="68">
        <v>18334</v>
      </c>
      <c r="E651" s="81">
        <v>10281.40653357532</v>
      </c>
      <c r="F651" s="9">
        <f>(INDEX('Resin Fractions'!$A$24:$I$41,MATCH('Disposed Waste by Resin'!$A651,'Resin Fractions'!$A$24:$A$41,0),MATCH('Disposed Waste by Resin'!F$1,'Resin Fractions'!$A$24:$I$24,0)))*$E651</f>
        <v>86.172815941093546</v>
      </c>
      <c r="G651" s="9">
        <f>(INDEX('Resin Fractions'!$A$24:$I$41,MATCH('Disposed Waste by Resin'!$A651,'Resin Fractions'!$A$24:$A$41,0),MATCH('Disposed Waste by Resin'!G$1,'Resin Fractions'!$A$24:$I$24,0)))*$E651</f>
        <v>161.07426657911518</v>
      </c>
      <c r="H651" s="9">
        <f>(INDEX('Resin Fractions'!$A$24:$I$41,MATCH('Disposed Waste by Resin'!$A651,'Resin Fractions'!$A$24:$A$41,0),MATCH('Disposed Waste by Resin'!H$1,'Resin Fractions'!$A$24:$I$24,0)))*$E651</f>
        <v>222.43347307211599</v>
      </c>
      <c r="I651" s="9">
        <f>(INDEX('Resin Fractions'!$A$24:$I$41,MATCH('Disposed Waste by Resin'!$A651,'Resin Fractions'!$A$24:$A$41,0),MATCH('Disposed Waste by Resin'!I$1,'Resin Fractions'!$A$24:$I$24,0)))*$E651</f>
        <v>334.62021541647044</v>
      </c>
      <c r="J651" s="9">
        <f>(INDEX('Resin Fractions'!$A$24:$I$41,MATCH('Disposed Waste by Resin'!$A651,'Resin Fractions'!$A$24:$A$41,0),MATCH('Disposed Waste by Resin'!J$1,'Resin Fractions'!$A$24:$I$24,0)))*$E651</f>
        <v>19.843887460486293</v>
      </c>
      <c r="K651" s="9">
        <f>(INDEX('Resin Fractions'!$A$24:$I$41,MATCH('Disposed Waste by Resin'!$A651,'Resin Fractions'!$A$24:$A$41,0),MATCH('Disposed Waste by Resin'!K$1,'Resin Fractions'!$A$24:$I$24,0)))*$E651</f>
        <v>57.453882432782805</v>
      </c>
      <c r="L651" s="9">
        <f>(INDEX('Resin Fractions'!$A$24:$I$41,MATCH('Disposed Waste by Resin'!$A651,'Resin Fractions'!$A$24:$A$41,0),MATCH('Disposed Waste by Resin'!L$1,'Resin Fractions'!$A$24:$I$24,0)))*$E651</f>
        <v>115.53239844388733</v>
      </c>
      <c r="M651" s="9">
        <f>(INDEX('Resin Fractions'!$A$24:$I$41,MATCH('Disposed Waste by Resin'!$A651,'Resin Fractions'!$A$24:$A$41,0),MATCH('Disposed Waste by Resin'!M$1,'Resin Fractions'!$A$24:$I$24,0)))*$E651</f>
        <v>997.13093934595167</v>
      </c>
    </row>
    <row r="652" spans="1:13" x14ac:dyDescent="0.2">
      <c r="A652" s="37">
        <v>2009</v>
      </c>
      <c r="B652" s="68" t="s">
        <v>223</v>
      </c>
      <c r="C652" s="68" t="s">
        <v>193</v>
      </c>
      <c r="D652" s="68">
        <v>87677</v>
      </c>
      <c r="E652" s="81">
        <v>47619.582577132482</v>
      </c>
      <c r="F652" s="9">
        <f>(INDEX('Resin Fractions'!$A$24:$I$41,MATCH('Disposed Waste by Resin'!$A652,'Resin Fractions'!$A$24:$A$41,0),MATCH('Disposed Waste by Resin'!F$1,'Resin Fractions'!$A$24:$I$24,0)))*$E652</f>
        <v>399.11985886467625</v>
      </c>
      <c r="G652" s="9">
        <f>(INDEX('Resin Fractions'!$A$24:$I$41,MATCH('Disposed Waste by Resin'!$A652,'Resin Fractions'!$A$24:$A$41,0),MATCH('Disposed Waste by Resin'!G$1,'Resin Fractions'!$A$24:$I$24,0)))*$E652</f>
        <v>746.03502092509041</v>
      </c>
      <c r="H652" s="9">
        <f>(INDEX('Resin Fractions'!$A$24:$I$41,MATCH('Disposed Waste by Resin'!$A652,'Resin Fractions'!$A$24:$A$41,0),MATCH('Disposed Waste by Resin'!H$1,'Resin Fractions'!$A$24:$I$24,0)))*$E652</f>
        <v>1030.22763512811</v>
      </c>
      <c r="I652" s="9">
        <f>(INDEX('Resin Fractions'!$A$24:$I$41,MATCH('Disposed Waste by Resin'!$A652,'Resin Fractions'!$A$24:$A$41,0),MATCH('Disposed Waste by Resin'!I$1,'Resin Fractions'!$A$24:$I$24,0)))*$E652</f>
        <v>1549.8341523571016</v>
      </c>
      <c r="J652" s="9">
        <f>(INDEX('Resin Fractions'!$A$24:$I$41,MATCH('Disposed Waste by Resin'!$A652,'Resin Fractions'!$A$24:$A$41,0),MATCH('Disposed Waste by Resin'!J$1,'Resin Fractions'!$A$24:$I$24,0)))*$E652</f>
        <v>91.909373925645681</v>
      </c>
      <c r="K652" s="9">
        <f>(INDEX('Resin Fractions'!$A$24:$I$41,MATCH('Disposed Waste by Resin'!$A652,'Resin Fractions'!$A$24:$A$41,0),MATCH('Disposed Waste by Resin'!K$1,'Resin Fractions'!$A$24:$I$24,0)))*$E652</f>
        <v>266.10463169121982</v>
      </c>
      <c r="L652" s="9">
        <f>(INDEX('Resin Fractions'!$A$24:$I$41,MATCH('Disposed Waste by Resin'!$A652,'Resin Fractions'!$A$24:$A$41,0),MATCH('Disposed Waste by Resin'!L$1,'Resin Fractions'!$A$24:$I$24,0)))*$E652</f>
        <v>535.10232963424141</v>
      </c>
      <c r="M652" s="9">
        <f>(INDEX('Resin Fractions'!$A$24:$I$41,MATCH('Disposed Waste by Resin'!$A652,'Resin Fractions'!$A$24:$A$41,0),MATCH('Disposed Waste by Resin'!M$1,'Resin Fractions'!$A$24:$I$24,0)))*$E652</f>
        <v>4618.3330025260857</v>
      </c>
    </row>
    <row r="653" spans="1:13" x14ac:dyDescent="0.2">
      <c r="A653" s="37">
        <v>2009</v>
      </c>
      <c r="B653" s="68" t="s">
        <v>224</v>
      </c>
      <c r="C653" s="68" t="s">
        <v>192</v>
      </c>
      <c r="D653" s="68">
        <v>253026</v>
      </c>
      <c r="E653" s="81">
        <v>203355.7078039927</v>
      </c>
      <c r="F653" s="9">
        <f>(INDEX('Resin Fractions'!$A$24:$I$41,MATCH('Disposed Waste by Resin'!$A653,'Resin Fractions'!$A$24:$A$41,0),MATCH('Disposed Waste by Resin'!F$1,'Resin Fractions'!$A$24:$I$24,0)))*$E653</f>
        <v>1704.4101818110339</v>
      </c>
      <c r="G653" s="9">
        <f>(INDEX('Resin Fractions'!$A$24:$I$41,MATCH('Disposed Waste by Resin'!$A653,'Resin Fractions'!$A$24:$A$41,0),MATCH('Disposed Waste by Resin'!G$1,'Resin Fractions'!$A$24:$I$24,0)))*$E653</f>
        <v>3185.8842836568988</v>
      </c>
      <c r="H653" s="9">
        <f>(INDEX('Resin Fractions'!$A$24:$I$41,MATCH('Disposed Waste by Resin'!$A653,'Resin Fractions'!$A$24:$A$41,0),MATCH('Disposed Waste by Resin'!H$1,'Resin Fractions'!$A$24:$I$24,0)))*$E653</f>
        <v>4399.5066441702947</v>
      </c>
      <c r="I653" s="9">
        <f>(INDEX('Resin Fractions'!$A$24:$I$41,MATCH('Disposed Waste by Resin'!$A653,'Resin Fractions'!$A$24:$A$41,0),MATCH('Disposed Waste by Resin'!I$1,'Resin Fractions'!$A$24:$I$24,0)))*$E653</f>
        <v>6618.4456892473245</v>
      </c>
      <c r="J653" s="9">
        <f>(INDEX('Resin Fractions'!$A$24:$I$41,MATCH('Disposed Waste by Resin'!$A653,'Resin Fractions'!$A$24:$A$41,0),MATCH('Disposed Waste by Resin'!J$1,'Resin Fractions'!$A$24:$I$24,0)))*$E653</f>
        <v>392.49180225798165</v>
      </c>
      <c r="K653" s="9">
        <f>(INDEX('Resin Fractions'!$A$24:$I$41,MATCH('Disposed Waste by Resin'!$A653,'Resin Fractions'!$A$24:$A$41,0),MATCH('Disposed Waste by Resin'!K$1,'Resin Fractions'!$A$24:$I$24,0)))*$E653</f>
        <v>1136.379044058966</v>
      </c>
      <c r="L653" s="9">
        <f>(INDEX('Resin Fractions'!$A$24:$I$41,MATCH('Disposed Waste by Resin'!$A653,'Resin Fractions'!$A$24:$A$41,0),MATCH('Disposed Waste by Resin'!L$1,'Resin Fractions'!$A$24:$I$24,0)))*$E653</f>
        <v>2285.1127015672632</v>
      </c>
      <c r="M653" s="9">
        <f>(INDEX('Resin Fractions'!$A$24:$I$41,MATCH('Disposed Waste by Resin'!$A653,'Resin Fractions'!$A$24:$A$41,0),MATCH('Disposed Waste by Resin'!M$1,'Resin Fractions'!$A$24:$I$24,0)))*$E653</f>
        <v>19722.230346769764</v>
      </c>
    </row>
    <row r="654" spans="1:13" x14ac:dyDescent="0.2">
      <c r="A654" s="37">
        <v>2009</v>
      </c>
      <c r="B654" s="68" t="s">
        <v>225</v>
      </c>
      <c r="C654" s="68" t="s">
        <v>191</v>
      </c>
      <c r="D654" s="68">
        <v>9628</v>
      </c>
      <c r="E654" s="81">
        <v>16.86025408348457</v>
      </c>
      <c r="F654" s="9">
        <f>(INDEX('Resin Fractions'!$A$24:$I$41,MATCH('Disposed Waste by Resin'!$A654,'Resin Fractions'!$A$24:$A$41,0),MATCH('Disposed Waste by Resin'!F$1,'Resin Fractions'!$A$24:$I$24,0)))*$E654</f>
        <v>0.14131291930841952</v>
      </c>
      <c r="G654" s="9">
        <f>(INDEX('Resin Fractions'!$A$24:$I$41,MATCH('Disposed Waste by Resin'!$A654,'Resin Fractions'!$A$24:$A$41,0),MATCH('Disposed Waste by Resin'!G$1,'Resin Fractions'!$A$24:$I$24,0)))*$E654</f>
        <v>0.26414217276266144</v>
      </c>
      <c r="H654" s="9">
        <f>(INDEX('Resin Fractions'!$A$24:$I$41,MATCH('Disposed Waste by Resin'!$A654,'Resin Fractions'!$A$24:$A$41,0),MATCH('Disposed Waste by Resin'!H$1,'Resin Fractions'!$A$24:$I$24,0)))*$E654</f>
        <v>0.3647637957336613</v>
      </c>
      <c r="I654" s="9">
        <f>(INDEX('Resin Fractions'!$A$24:$I$41,MATCH('Disposed Waste by Resin'!$A654,'Resin Fractions'!$A$24:$A$41,0),MATCH('Disposed Waste by Resin'!I$1,'Resin Fractions'!$A$24:$I$24,0)))*$E654</f>
        <v>0.54873638494577881</v>
      </c>
      <c r="J654" s="9">
        <f>(INDEX('Resin Fractions'!$A$24:$I$41,MATCH('Disposed Waste by Resin'!$A654,'Resin Fractions'!$A$24:$A$41,0),MATCH('Disposed Waste by Resin'!J$1,'Resin Fractions'!$A$24:$I$24,0)))*$E654</f>
        <v>3.254155776209014E-2</v>
      </c>
      <c r="K654" s="9">
        <f>(INDEX('Resin Fractions'!$A$24:$I$41,MATCH('Disposed Waste by Resin'!$A654,'Resin Fractions'!$A$24:$A$41,0),MATCH('Disposed Waste by Resin'!K$1,'Resin Fractions'!$A$24:$I$24,0)))*$E654</f>
        <v>9.4217367316036998E-2</v>
      </c>
      <c r="L654" s="9">
        <f>(INDEX('Resin Fractions'!$A$24:$I$41,MATCH('Disposed Waste by Resin'!$A654,'Resin Fractions'!$A$24:$A$41,0),MATCH('Disposed Waste by Resin'!L$1,'Resin Fractions'!$A$24:$I$24,0)))*$E654</f>
        <v>0.18945905759850748</v>
      </c>
      <c r="M654" s="9">
        <f>(INDEX('Resin Fractions'!$A$24:$I$41,MATCH('Disposed Waste by Resin'!$A654,'Resin Fractions'!$A$24:$A$41,0),MATCH('Disposed Waste by Resin'!M$1,'Resin Fractions'!$A$24:$I$24,0)))*$E654</f>
        <v>1.6351732554271559</v>
      </c>
    </row>
    <row r="655" spans="1:13" x14ac:dyDescent="0.2">
      <c r="A655" s="37">
        <v>2009</v>
      </c>
      <c r="B655" s="68" t="s">
        <v>226</v>
      </c>
      <c r="C655" s="68" t="s">
        <v>191</v>
      </c>
      <c r="D655" s="68">
        <v>14074</v>
      </c>
      <c r="E655" s="81">
        <v>20118.974591651539</v>
      </c>
      <c r="F655" s="9">
        <f>(INDEX('Resin Fractions'!$A$24:$I$41,MATCH('Disposed Waste by Resin'!$A655,'Resin Fractions'!$A$24:$A$41,0),MATCH('Disposed Waste by Resin'!F$1,'Resin Fractions'!$A$24:$I$24,0)))*$E655</f>
        <v>168.62563392939146</v>
      </c>
      <c r="G655" s="9">
        <f>(INDEX('Resin Fractions'!$A$24:$I$41,MATCH('Disposed Waste by Resin'!$A655,'Resin Fractions'!$A$24:$A$41,0),MATCH('Disposed Waste by Resin'!G$1,'Resin Fractions'!$A$24:$I$24,0)))*$E655</f>
        <v>315.1951113003214</v>
      </c>
      <c r="H655" s="9">
        <f>(INDEX('Resin Fractions'!$A$24:$I$41,MATCH('Disposed Waste by Resin'!$A655,'Resin Fractions'!$A$24:$A$41,0),MATCH('Disposed Waste by Resin'!H$1,'Resin Fractions'!$A$24:$I$24,0)))*$E655</f>
        <v>435.26470609410848</v>
      </c>
      <c r="I655" s="9">
        <f>(INDEX('Resin Fractions'!$A$24:$I$41,MATCH('Disposed Waste by Resin'!$A655,'Resin Fractions'!$A$24:$A$41,0),MATCH('Disposed Waste by Resin'!I$1,'Resin Fractions'!$A$24:$I$24,0)))*$E655</f>
        <v>654.79519653580223</v>
      </c>
      <c r="J655" s="9">
        <f>(INDEX('Resin Fractions'!$A$24:$I$41,MATCH('Disposed Waste by Resin'!$A655,'Resin Fractions'!$A$24:$A$41,0),MATCH('Disposed Waste by Resin'!J$1,'Resin Fractions'!$A$24:$I$24,0)))*$E655</f>
        <v>38.831133300035219</v>
      </c>
      <c r="K655" s="9">
        <f>(INDEX('Resin Fractions'!$A$24:$I$41,MATCH('Disposed Waste by Resin'!$A655,'Resin Fractions'!$A$24:$A$41,0),MATCH('Disposed Waste by Resin'!K$1,'Resin Fractions'!$A$24:$I$24,0)))*$E655</f>
        <v>112.42753577364161</v>
      </c>
      <c r="L655" s="9">
        <f>(INDEX('Resin Fractions'!$A$24:$I$41,MATCH('Disposed Waste by Resin'!$A655,'Resin Fractions'!$A$24:$A$41,0),MATCH('Disposed Waste by Resin'!L$1,'Resin Fractions'!$A$24:$I$24,0)))*$E655</f>
        <v>226.07737387044378</v>
      </c>
      <c r="M655" s="9">
        <f>(INDEX('Resin Fractions'!$A$24:$I$41,MATCH('Disposed Waste by Resin'!$A655,'Resin Fractions'!$A$24:$A$41,0),MATCH('Disposed Waste by Resin'!M$1,'Resin Fractions'!$A$24:$I$24,0)))*$E655</f>
        <v>1951.2166908037443</v>
      </c>
    </row>
    <row r="656" spans="1:13" x14ac:dyDescent="0.2">
      <c r="A656" s="37">
        <v>2009</v>
      </c>
      <c r="B656" s="68" t="s">
        <v>227</v>
      </c>
      <c r="C656" s="68" t="s">
        <v>193</v>
      </c>
      <c r="D656" s="68">
        <v>412233</v>
      </c>
      <c r="E656" s="81">
        <v>318697.82214156078</v>
      </c>
      <c r="F656" s="9">
        <f>(INDEX('Resin Fractions'!$A$24:$I$41,MATCH('Disposed Waste by Resin'!$A656,'Resin Fractions'!$A$24:$A$41,0),MATCH('Disposed Waste by Resin'!F$1,'Resin Fractions'!$A$24:$I$24,0)))*$E656</f>
        <v>2671.1412177456132</v>
      </c>
      <c r="G656" s="9">
        <f>(INDEX('Resin Fractions'!$A$24:$I$41,MATCH('Disposed Waste by Resin'!$A656,'Resin Fractions'!$A$24:$A$41,0),MATCH('Disposed Waste by Resin'!G$1,'Resin Fractions'!$A$24:$I$24,0)))*$E656</f>
        <v>4992.8983737949693</v>
      </c>
      <c r="H656" s="9">
        <f>(INDEX('Resin Fractions'!$A$24:$I$41,MATCH('Disposed Waste by Resin'!$A656,'Resin Fractions'!$A$24:$A$41,0),MATCH('Disposed Waste by Resin'!H$1,'Resin Fractions'!$A$24:$I$24,0)))*$E656</f>
        <v>6894.8799182260782</v>
      </c>
      <c r="I656" s="9">
        <f>(INDEX('Resin Fractions'!$A$24:$I$41,MATCH('Disposed Waste by Resin'!$A656,'Resin Fractions'!$A$24:$A$41,0),MATCH('Disposed Waste by Resin'!I$1,'Resin Fractions'!$A$24:$I$24,0)))*$E656</f>
        <v>10372.387625128216</v>
      </c>
      <c r="J656" s="9">
        <f>(INDEX('Resin Fractions'!$A$24:$I$41,MATCH('Disposed Waste by Resin'!$A656,'Resin Fractions'!$A$24:$A$41,0),MATCH('Disposed Waste by Resin'!J$1,'Resin Fractions'!$A$24:$I$24,0)))*$E656</f>
        <v>615.11075316656991</v>
      </c>
      <c r="K656" s="9">
        <f>(INDEX('Resin Fractions'!$A$24:$I$41,MATCH('Disposed Waste by Resin'!$A656,'Resin Fractions'!$A$24:$A$41,0),MATCH('Disposed Waste by Resin'!K$1,'Resin Fractions'!$A$24:$I$24,0)))*$E656</f>
        <v>1780.9262910779753</v>
      </c>
      <c r="L656" s="9">
        <f>(INDEX('Resin Fractions'!$A$24:$I$41,MATCH('Disposed Waste by Resin'!$A656,'Resin Fractions'!$A$24:$A$41,0),MATCH('Disposed Waste by Resin'!L$1,'Resin Fractions'!$A$24:$I$24,0)))*$E656</f>
        <v>3581.2146568290545</v>
      </c>
      <c r="M656" s="9">
        <f>(INDEX('Resin Fractions'!$A$24:$I$41,MATCH('Disposed Waste by Resin'!$A656,'Resin Fractions'!$A$24:$A$41,0),MATCH('Disposed Waste by Resin'!M$1,'Resin Fractions'!$A$24:$I$24,0)))*$E656</f>
        <v>30908.558835968481</v>
      </c>
    </row>
    <row r="657" spans="1:13" x14ac:dyDescent="0.2">
      <c r="A657" s="37">
        <v>2009</v>
      </c>
      <c r="B657" s="68" t="s">
        <v>228</v>
      </c>
      <c r="C657" s="68" t="s">
        <v>190</v>
      </c>
      <c r="D657" s="68">
        <v>135225</v>
      </c>
      <c r="E657" s="81">
        <v>91863.294010889294</v>
      </c>
      <c r="F657" s="9">
        <f>(INDEX('Resin Fractions'!$A$24:$I$41,MATCH('Disposed Waste by Resin'!$A657,'Resin Fractions'!$A$24:$A$41,0),MATCH('Disposed Waste by Resin'!F$1,'Resin Fractions'!$A$24:$I$24,0)))*$E657</f>
        <v>769.94511409424092</v>
      </c>
      <c r="G657" s="9">
        <f>(INDEX('Resin Fractions'!$A$24:$I$41,MATCH('Disposed Waste by Resin'!$A657,'Resin Fractions'!$A$24:$A$41,0),MATCH('Disposed Waste by Resin'!G$1,'Resin Fractions'!$A$24:$I$24,0)))*$E657</f>
        <v>1439.1817559226579</v>
      </c>
      <c r="H657" s="9">
        <f>(INDEX('Resin Fractions'!$A$24:$I$41,MATCH('Disposed Waste by Resin'!$A657,'Resin Fractions'!$A$24:$A$41,0),MATCH('Disposed Waste by Resin'!H$1,'Resin Fractions'!$A$24:$I$24,0)))*$E657</f>
        <v>1987.4198601094861</v>
      </c>
      <c r="I657" s="9">
        <f>(INDEX('Resin Fractions'!$A$24:$I$41,MATCH('Disposed Waste by Resin'!$A657,'Resin Fractions'!$A$24:$A$41,0),MATCH('Disposed Waste by Resin'!I$1,'Resin Fractions'!$A$24:$I$24,0)))*$E657</f>
        <v>2989.7966907939058</v>
      </c>
      <c r="J657" s="9">
        <f>(INDEX('Resin Fractions'!$A$24:$I$41,MATCH('Disposed Waste by Resin'!$A657,'Resin Fractions'!$A$24:$A$41,0),MATCH('Disposed Waste by Resin'!J$1,'Resin Fractions'!$A$24:$I$24,0)))*$E657</f>
        <v>177.30306278121037</v>
      </c>
      <c r="K657" s="9">
        <f>(INDEX('Resin Fractions'!$A$24:$I$41,MATCH('Disposed Waste by Resin'!$A657,'Resin Fractions'!$A$24:$A$41,0),MATCH('Disposed Waste by Resin'!K$1,'Resin Fractions'!$A$24:$I$24,0)))*$E657</f>
        <v>513.34444141996426</v>
      </c>
      <c r="L657" s="9">
        <f>(INDEX('Resin Fractions'!$A$24:$I$41,MATCH('Disposed Waste by Resin'!$A657,'Resin Fractions'!$A$24:$A$41,0),MATCH('Disposed Waste by Resin'!L$1,'Resin Fractions'!$A$24:$I$24,0)))*$E657</f>
        <v>1032.2699186512309</v>
      </c>
      <c r="M657" s="9">
        <f>(INDEX('Resin Fractions'!$A$24:$I$41,MATCH('Disposed Waste by Resin'!$A657,'Resin Fractions'!$A$24:$A$41,0),MATCH('Disposed Waste by Resin'!M$1,'Resin Fractions'!$A$24:$I$24,0)))*$E657</f>
        <v>8909.2608437726976</v>
      </c>
    </row>
    <row r="658" spans="1:13" x14ac:dyDescent="0.2">
      <c r="A658" s="37">
        <v>2009</v>
      </c>
      <c r="B658" s="68" t="s">
        <v>229</v>
      </c>
      <c r="C658" s="68" t="s">
        <v>191</v>
      </c>
      <c r="D658" s="68">
        <v>98558</v>
      </c>
      <c r="E658" s="81">
        <v>48578.9836660617</v>
      </c>
      <c r="F658" s="9">
        <f>(INDEX('Resin Fractions'!$A$24:$I$41,MATCH('Disposed Waste by Resin'!$A658,'Resin Fractions'!$A$24:$A$41,0),MATCH('Disposed Waste by Resin'!F$1,'Resin Fractions'!$A$24:$I$24,0)))*$E658</f>
        <v>407.16100510084522</v>
      </c>
      <c r="G658" s="9">
        <f>(INDEX('Resin Fractions'!$A$24:$I$41,MATCH('Disposed Waste by Resin'!$A658,'Resin Fractions'!$A$24:$A$41,0),MATCH('Disposed Waste by Resin'!G$1,'Resin Fractions'!$A$24:$I$24,0)))*$E658</f>
        <v>761.06553511104585</v>
      </c>
      <c r="H658" s="9">
        <f>(INDEX('Resin Fractions'!$A$24:$I$41,MATCH('Disposed Waste by Resin'!$A658,'Resin Fractions'!$A$24:$A$41,0),MATCH('Disposed Waste by Resin'!H$1,'Resin Fractions'!$A$24:$I$24,0)))*$E658</f>
        <v>1050.9838337652129</v>
      </c>
      <c r="I658" s="9">
        <f>(INDEX('Resin Fractions'!$A$24:$I$41,MATCH('Disposed Waste by Resin'!$A658,'Resin Fractions'!$A$24:$A$41,0),MATCH('Disposed Waste by Resin'!I$1,'Resin Fractions'!$A$24:$I$24,0)))*$E658</f>
        <v>1581.0589656158622</v>
      </c>
      <c r="J658" s="9">
        <f>(INDEX('Resin Fractions'!$A$24:$I$41,MATCH('Disposed Waste by Resin'!$A658,'Resin Fractions'!$A$24:$A$41,0),MATCH('Disposed Waste by Resin'!J$1,'Resin Fractions'!$A$24:$I$24,0)))*$E658</f>
        <v>93.761090145212279</v>
      </c>
      <c r="K658" s="9">
        <f>(INDEX('Resin Fractions'!$A$24:$I$41,MATCH('Disposed Waste by Resin'!$A658,'Resin Fractions'!$A$24:$A$41,0),MATCH('Disposed Waste by Resin'!K$1,'Resin Fractions'!$A$24:$I$24,0)))*$E658</f>
        <v>271.4658940038438</v>
      </c>
      <c r="L658" s="9">
        <f>(INDEX('Resin Fractions'!$A$24:$I$41,MATCH('Disposed Waste by Resin'!$A658,'Resin Fractions'!$A$24:$A$41,0),MATCH('Disposed Waste by Resin'!L$1,'Resin Fractions'!$A$24:$I$24,0)))*$E658</f>
        <v>545.88314143384309</v>
      </c>
      <c r="M658" s="9">
        <f>(INDEX('Resin Fractions'!$A$24:$I$41,MATCH('Disposed Waste by Resin'!$A658,'Resin Fractions'!$A$24:$A$41,0),MATCH('Disposed Waste by Resin'!M$1,'Resin Fractions'!$A$24:$I$24,0)))*$E658</f>
        <v>4711.3794651758662</v>
      </c>
    </row>
    <row r="659" spans="1:13" x14ac:dyDescent="0.2">
      <c r="A659" s="37">
        <v>2009</v>
      </c>
      <c r="B659" s="68" t="s">
        <v>230</v>
      </c>
      <c r="C659" s="68" t="s">
        <v>194</v>
      </c>
      <c r="D659" s="68">
        <v>2990805</v>
      </c>
      <c r="E659" s="81">
        <v>2591113.5208711429</v>
      </c>
      <c r="F659" s="9">
        <f>(INDEX('Resin Fractions'!$A$24:$I$41,MATCH('Disposed Waste by Resin'!$A659,'Resin Fractions'!$A$24:$A$41,0),MATCH('Disposed Waste by Resin'!F$1,'Resin Fractions'!$A$24:$I$24,0)))*$E659</f>
        <v>21717.218143971379</v>
      </c>
      <c r="G659" s="9">
        <f>(INDEX('Resin Fractions'!$A$24:$I$41,MATCH('Disposed Waste by Resin'!$A659,'Resin Fractions'!$A$24:$A$41,0),MATCH('Disposed Waste by Resin'!G$1,'Resin Fractions'!$A$24:$I$24,0)))*$E659</f>
        <v>40593.833989016697</v>
      </c>
      <c r="H659" s="9">
        <f>(INDEX('Resin Fractions'!$A$24:$I$41,MATCH('Disposed Waste by Resin'!$A659,'Resin Fractions'!$A$24:$A$41,0),MATCH('Disposed Waste by Resin'!H$1,'Resin Fractions'!$A$24:$I$24,0)))*$E659</f>
        <v>56057.542096923906</v>
      </c>
      <c r="I659" s="9">
        <f>(INDEX('Resin Fractions'!$A$24:$I$41,MATCH('Disposed Waste by Resin'!$A659,'Resin Fractions'!$A$24:$A$41,0),MATCH('Disposed Waste by Resin'!I$1,'Resin Fractions'!$A$24:$I$24,0)))*$E659</f>
        <v>84330.773390877817</v>
      </c>
      <c r="J659" s="9">
        <f>(INDEX('Resin Fractions'!$A$24:$I$41,MATCH('Disposed Waste by Resin'!$A659,'Resin Fractions'!$A$24:$A$41,0),MATCH('Disposed Waste by Resin'!J$1,'Resin Fractions'!$A$24:$I$24,0)))*$E659</f>
        <v>5001.0438686185307</v>
      </c>
      <c r="K659" s="9">
        <f>(INDEX('Resin Fractions'!$A$24:$I$41,MATCH('Disposed Waste by Resin'!$A659,'Resin Fractions'!$A$24:$A$41,0),MATCH('Disposed Waste by Resin'!K$1,'Resin Fractions'!$A$24:$I$24,0)))*$E659</f>
        <v>14479.490827638321</v>
      </c>
      <c r="L659" s="9">
        <f>(INDEX('Resin Fractions'!$A$24:$I$41,MATCH('Disposed Waste by Resin'!$A659,'Resin Fractions'!$A$24:$A$41,0),MATCH('Disposed Waste by Resin'!L$1,'Resin Fractions'!$A$24:$I$24,0)))*$E659</f>
        <v>29116.401411522456</v>
      </c>
      <c r="M659" s="9">
        <f>(INDEX('Resin Fractions'!$A$24:$I$41,MATCH('Disposed Waste by Resin'!$A659,'Resin Fractions'!$A$24:$A$41,0),MATCH('Disposed Waste by Resin'!M$1,'Resin Fractions'!$A$24:$I$24,0)))*$E659</f>
        <v>251296.30372856912</v>
      </c>
    </row>
    <row r="660" spans="1:13" x14ac:dyDescent="0.2">
      <c r="A660" s="37">
        <v>2009</v>
      </c>
      <c r="B660" s="68" t="s">
        <v>231</v>
      </c>
      <c r="C660" s="68" t="s">
        <v>192</v>
      </c>
      <c r="D660" s="68">
        <v>340995</v>
      </c>
      <c r="E660" s="81">
        <v>202723.8475499092</v>
      </c>
      <c r="F660" s="9">
        <f>(INDEX('Resin Fractions'!$A$24:$I$41,MATCH('Disposed Waste by Resin'!$A660,'Resin Fractions'!$A$24:$A$41,0),MATCH('Disposed Waste by Resin'!F$1,'Resin Fractions'!$A$24:$I$24,0)))*$E660</f>
        <v>1699.1142938216017</v>
      </c>
      <c r="G660" s="9">
        <f>(INDEX('Resin Fractions'!$A$24:$I$41,MATCH('Disposed Waste by Resin'!$A660,'Resin Fractions'!$A$24:$A$41,0),MATCH('Disposed Waste by Resin'!G$1,'Resin Fractions'!$A$24:$I$24,0)))*$E660</f>
        <v>3175.985207428892</v>
      </c>
      <c r="H660" s="9">
        <f>(INDEX('Resin Fractions'!$A$24:$I$41,MATCH('Disposed Waste by Resin'!$A660,'Resin Fractions'!$A$24:$A$41,0),MATCH('Disposed Waste by Resin'!H$1,'Resin Fractions'!$A$24:$I$24,0)))*$E660</f>
        <v>4385.8366399395454</v>
      </c>
      <c r="I660" s="9">
        <f>(INDEX('Resin Fractions'!$A$24:$I$41,MATCH('Disposed Waste by Resin'!$A660,'Resin Fractions'!$A$24:$A$41,0),MATCH('Disposed Waste by Resin'!I$1,'Resin Fractions'!$A$24:$I$24,0)))*$E660</f>
        <v>6597.8810696455157</v>
      </c>
      <c r="J660" s="9">
        <f>(INDEX('Resin Fractions'!$A$24:$I$41,MATCH('Disposed Waste by Resin'!$A660,'Resin Fractions'!$A$24:$A$41,0),MATCH('Disposed Waste by Resin'!J$1,'Resin Fractions'!$A$24:$I$24,0)))*$E660</f>
        <v>391.27226447082762</v>
      </c>
      <c r="K660" s="9">
        <f>(INDEX('Resin Fractions'!$A$24:$I$41,MATCH('Disposed Waste by Resin'!$A660,'Resin Fractions'!$A$24:$A$41,0),MATCH('Disposed Waste by Resin'!K$1,'Resin Fractions'!$A$24:$I$24,0)))*$E660</f>
        <v>1132.8481239816876</v>
      </c>
      <c r="L660" s="9">
        <f>(INDEX('Resin Fractions'!$A$24:$I$41,MATCH('Disposed Waste by Resin'!$A660,'Resin Fractions'!$A$24:$A$41,0),MATCH('Disposed Waste by Resin'!L$1,'Resin Fractions'!$A$24:$I$24,0)))*$E660</f>
        <v>2278.0124735588447</v>
      </c>
      <c r="M660" s="9">
        <f>(INDEX('Resin Fractions'!$A$24:$I$41,MATCH('Disposed Waste by Resin'!$A660,'Resin Fractions'!$A$24:$A$41,0),MATCH('Disposed Waste by Resin'!M$1,'Resin Fractions'!$A$24:$I$24,0)))*$E660</f>
        <v>19660.950072846917</v>
      </c>
    </row>
    <row r="661" spans="1:13" x14ac:dyDescent="0.2">
      <c r="A661" s="37">
        <v>2009</v>
      </c>
      <c r="B661" s="68" t="s">
        <v>232</v>
      </c>
      <c r="C661" s="68" t="s">
        <v>191</v>
      </c>
      <c r="D661" s="68">
        <v>20216</v>
      </c>
      <c r="E661" s="81">
        <v>84.927404718693282</v>
      </c>
      <c r="F661" s="9">
        <f>(INDEX('Resin Fractions'!$A$24:$I$41,MATCH('Disposed Waste by Resin'!$A661,'Resin Fractions'!$A$24:$A$41,0),MATCH('Disposed Waste by Resin'!F$1,'Resin Fractions'!$A$24:$I$24,0)))*$E661</f>
        <v>0.71181249289962256</v>
      </c>
      <c r="G661" s="9">
        <f>(INDEX('Resin Fractions'!$A$24:$I$41,MATCH('Disposed Waste by Resin'!$A661,'Resin Fractions'!$A$24:$A$41,0),MATCH('Disposed Waste by Resin'!G$1,'Resin Fractions'!$A$24:$I$24,0)))*$E661</f>
        <v>1.3305202340612212</v>
      </c>
      <c r="H661" s="9">
        <f>(INDEX('Resin Fractions'!$A$24:$I$41,MATCH('Disposed Waste by Resin'!$A661,'Resin Fractions'!$A$24:$A$41,0),MATCH('Disposed Waste by Resin'!H$1,'Resin Fractions'!$A$24:$I$24,0)))*$E661</f>
        <v>1.8373651045593846</v>
      </c>
      <c r="I661" s="9">
        <f>(INDEX('Resin Fractions'!$A$24:$I$41,MATCH('Disposed Waste by Resin'!$A661,'Resin Fractions'!$A$24:$A$41,0),MATCH('Disposed Waste by Resin'!I$1,'Resin Fractions'!$A$24:$I$24,0)))*$E661</f>
        <v>2.7640601866025536</v>
      </c>
      <c r="J661" s="9">
        <f>(INDEX('Resin Fractions'!$A$24:$I$41,MATCH('Disposed Waste by Resin'!$A661,'Resin Fractions'!$A$24:$A$41,0),MATCH('Disposed Waste by Resin'!J$1,'Resin Fractions'!$A$24:$I$24,0)))*$E661</f>
        <v>0.1639162750782571</v>
      </c>
      <c r="K661" s="9">
        <f>(INDEX('Resin Fractions'!$A$24:$I$41,MATCH('Disposed Waste by Resin'!$A661,'Resin Fractions'!$A$24:$A$41,0),MATCH('Disposed Waste by Resin'!K$1,'Resin Fractions'!$A$24:$I$24,0)))*$E661</f>
        <v>0.47458575926307345</v>
      </c>
      <c r="L661" s="9">
        <f>(INDEX('Resin Fractions'!$A$24:$I$41,MATCH('Disposed Waste by Resin'!$A661,'Resin Fractions'!$A$24:$A$41,0),MATCH('Disposed Waste by Resin'!L$1,'Resin Fractions'!$A$24:$I$24,0)))*$E661</f>
        <v>0.95433117333930673</v>
      </c>
      <c r="M661" s="9">
        <f>(INDEX('Resin Fractions'!$A$24:$I$41,MATCH('Disposed Waste by Resin'!$A661,'Resin Fractions'!$A$24:$A$41,0),MATCH('Disposed Waste by Resin'!M$1,'Resin Fractions'!$A$24:$I$24,0)))*$E661</f>
        <v>8.2365912258034193</v>
      </c>
    </row>
    <row r="662" spans="1:13" x14ac:dyDescent="0.2">
      <c r="A662" s="37">
        <v>2009</v>
      </c>
      <c r="B662" s="68" t="s">
        <v>233</v>
      </c>
      <c r="C662" s="68" t="s">
        <v>194</v>
      </c>
      <c r="D662" s="68">
        <v>2140626</v>
      </c>
      <c r="E662" s="81">
        <v>1593217.259528131</v>
      </c>
      <c r="F662" s="9">
        <f>(INDEX('Resin Fractions'!$A$24:$I$41,MATCH('Disposed Waste by Resin'!$A662,'Resin Fractions'!$A$24:$A$41,0),MATCH('Disposed Waste by Resin'!F$1,'Resin Fractions'!$A$24:$I$24,0)))*$E662</f>
        <v>13353.427589031275</v>
      </c>
      <c r="G662" s="9">
        <f>(INDEX('Resin Fractions'!$A$24:$I$41,MATCH('Disposed Waste by Resin'!$A662,'Resin Fractions'!$A$24:$A$41,0),MATCH('Disposed Waste by Resin'!G$1,'Resin Fractions'!$A$24:$I$24,0)))*$E662</f>
        <v>24960.232896309826</v>
      </c>
      <c r="H662" s="9">
        <f>(INDEX('Resin Fractions'!$A$24:$I$41,MATCH('Disposed Waste by Resin'!$A662,'Resin Fractions'!$A$24:$A$41,0),MATCH('Disposed Waste by Resin'!H$1,'Resin Fractions'!$A$24:$I$24,0)))*$E662</f>
        <v>34468.518216645694</v>
      </c>
      <c r="I662" s="9">
        <f>(INDEX('Resin Fractions'!$A$24:$I$41,MATCH('Disposed Waste by Resin'!$A662,'Resin Fractions'!$A$24:$A$41,0),MATCH('Disposed Waste by Resin'!I$1,'Resin Fractions'!$A$24:$I$24,0)))*$E662</f>
        <v>51853.090415942388</v>
      </c>
      <c r="J662" s="9">
        <f>(INDEX('Resin Fractions'!$A$24:$I$41,MATCH('Disposed Waste by Resin'!$A662,'Resin Fractions'!$A$24:$A$41,0),MATCH('Disposed Waste by Resin'!J$1,'Resin Fractions'!$A$24:$I$24,0)))*$E662</f>
        <v>3075.0290726210978</v>
      </c>
      <c r="K662" s="9">
        <f>(INDEX('Resin Fractions'!$A$24:$I$41,MATCH('Disposed Waste by Resin'!$A662,'Resin Fractions'!$A$24:$A$41,0),MATCH('Disposed Waste by Resin'!K$1,'Resin Fractions'!$A$24:$I$24,0)))*$E662</f>
        <v>8903.1123144372123</v>
      </c>
      <c r="L662" s="9">
        <f>(INDEX('Resin Fractions'!$A$24:$I$41,MATCH('Disposed Waste by Resin'!$A662,'Resin Fractions'!$A$24:$A$41,0),MATCH('Disposed Waste by Resin'!L$1,'Resin Fractions'!$A$24:$I$24,0)))*$E662</f>
        <v>17903.018486272544</v>
      </c>
      <c r="M662" s="9">
        <f>(INDEX('Resin Fractions'!$A$24:$I$41,MATCH('Disposed Waste by Resin'!$A662,'Resin Fractions'!$A$24:$A$41,0),MATCH('Disposed Waste by Resin'!M$1,'Resin Fractions'!$A$24:$I$24,0)))*$E662</f>
        <v>154516.42899126004</v>
      </c>
    </row>
    <row r="663" spans="1:13" x14ac:dyDescent="0.2">
      <c r="A663" s="37">
        <v>2009</v>
      </c>
      <c r="B663" s="68" t="s">
        <v>234</v>
      </c>
      <c r="C663" s="68" t="s">
        <v>192</v>
      </c>
      <c r="D663" s="68">
        <v>1406168</v>
      </c>
      <c r="E663" s="81">
        <v>866686.02540834842</v>
      </c>
      <c r="F663" s="9">
        <f>(INDEX('Resin Fractions'!$A$24:$I$41,MATCH('Disposed Waste by Resin'!$A663,'Resin Fractions'!$A$24:$A$41,0),MATCH('Disposed Waste by Resin'!F$1,'Resin Fractions'!$A$24:$I$24,0)))*$E663</f>
        <v>7264.0620816167821</v>
      </c>
      <c r="G663" s="9">
        <f>(INDEX('Resin Fractions'!$A$24:$I$41,MATCH('Disposed Waste by Resin'!$A663,'Resin Fractions'!$A$24:$A$41,0),MATCH('Disposed Waste by Resin'!G$1,'Resin Fractions'!$A$24:$I$24,0)))*$E663</f>
        <v>13577.988132375935</v>
      </c>
      <c r="H663" s="9">
        <f>(INDEX('Resin Fractions'!$A$24:$I$41,MATCH('Disposed Waste by Resin'!$A663,'Resin Fractions'!$A$24:$A$41,0),MATCH('Disposed Waste by Resin'!H$1,'Resin Fractions'!$A$24:$I$24,0)))*$E663</f>
        <v>18750.351137764865</v>
      </c>
      <c r="I663" s="9">
        <f>(INDEX('Resin Fractions'!$A$24:$I$41,MATCH('Disposed Waste by Resin'!$A663,'Resin Fractions'!$A$24:$A$41,0),MATCH('Disposed Waste by Resin'!I$1,'Resin Fractions'!$A$24:$I$24,0)))*$E663</f>
        <v>28207.294748390421</v>
      </c>
      <c r="J663" s="9">
        <f>(INDEX('Resin Fractions'!$A$24:$I$41,MATCH('Disposed Waste by Resin'!$A663,'Resin Fractions'!$A$24:$A$41,0),MATCH('Disposed Waste by Resin'!J$1,'Resin Fractions'!$A$24:$I$24,0)))*$E663</f>
        <v>1672.7691776038296</v>
      </c>
      <c r="K663" s="9">
        <f>(INDEX('Resin Fractions'!$A$24:$I$41,MATCH('Disposed Waste by Resin'!$A663,'Resin Fractions'!$A$24:$A$41,0),MATCH('Disposed Waste by Resin'!K$1,'Resin Fractions'!$A$24:$I$24,0)))*$E663</f>
        <v>4843.1580686296638</v>
      </c>
      <c r="L663" s="9">
        <f>(INDEX('Resin Fractions'!$A$24:$I$41,MATCH('Disposed Waste by Resin'!$A663,'Resin Fractions'!$A$24:$A$41,0),MATCH('Disposed Waste by Resin'!L$1,'Resin Fractions'!$A$24:$I$24,0)))*$E663</f>
        <v>9738.9705276449586</v>
      </c>
      <c r="M663" s="9">
        <f>(INDEX('Resin Fractions'!$A$24:$I$41,MATCH('Disposed Waste by Resin'!$A663,'Resin Fractions'!$A$24:$A$41,0),MATCH('Disposed Waste by Resin'!M$1,'Resin Fractions'!$A$24:$I$24,0)))*$E663</f>
        <v>84054.593874026468</v>
      </c>
    </row>
    <row r="664" spans="1:13" x14ac:dyDescent="0.2">
      <c r="A664" s="37">
        <v>2009</v>
      </c>
      <c r="B664" s="68" t="s">
        <v>235</v>
      </c>
      <c r="C664" s="68" t="s">
        <v>193</v>
      </c>
      <c r="D664" s="68">
        <v>55068</v>
      </c>
      <c r="E664" s="81">
        <v>45289.918330308523</v>
      </c>
      <c r="F664" s="9">
        <f>(INDEX('Resin Fractions'!$A$24:$I$41,MATCH('Disposed Waste by Resin'!$A664,'Resin Fractions'!$A$24:$A$41,0),MATCH('Disposed Waste by Resin'!F$1,'Resin Fractions'!$A$24:$I$24,0)))*$E664</f>
        <v>379.59395764770574</v>
      </c>
      <c r="G664" s="9">
        <f>(INDEX('Resin Fractions'!$A$24:$I$41,MATCH('Disposed Waste by Resin'!$A664,'Resin Fractions'!$A$24:$A$41,0),MATCH('Disposed Waste by Resin'!G$1,'Resin Fractions'!$A$24:$I$24,0)))*$E664</f>
        <v>709.53719752832751</v>
      </c>
      <c r="H664" s="9">
        <f>(INDEX('Resin Fractions'!$A$24:$I$41,MATCH('Disposed Waste by Resin'!$A664,'Resin Fractions'!$A$24:$A$41,0),MATCH('Disposed Waste by Resin'!H$1,'Resin Fractions'!$A$24:$I$24,0)))*$E664</f>
        <v>979.82642710071104</v>
      </c>
      <c r="I664" s="9">
        <f>(INDEX('Resin Fractions'!$A$24:$I$41,MATCH('Disposed Waste by Resin'!$A664,'Resin Fractions'!$A$24:$A$41,0),MATCH('Disposed Waste by Resin'!I$1,'Resin Fractions'!$A$24:$I$24,0)))*$E664</f>
        <v>1474.0125466677878</v>
      </c>
      <c r="J664" s="9">
        <f>(INDEX('Resin Fractions'!$A$24:$I$41,MATCH('Disposed Waste by Resin'!$A664,'Resin Fractions'!$A$24:$A$41,0),MATCH('Disposed Waste by Resin'!J$1,'Resin Fractions'!$A$24:$I$24,0)))*$E664</f>
        <v>87.412946809012936</v>
      </c>
      <c r="K664" s="9">
        <f>(INDEX('Resin Fractions'!$A$24:$I$41,MATCH('Disposed Waste by Resin'!$A664,'Resin Fractions'!$A$24:$A$41,0),MATCH('Disposed Waste by Resin'!K$1,'Resin Fractions'!$A$24:$I$24,0)))*$E664</f>
        <v>253.08615456868006</v>
      </c>
      <c r="L664" s="9">
        <f>(INDEX('Resin Fractions'!$A$24:$I$41,MATCH('Disposed Waste by Resin'!$A664,'Resin Fractions'!$A$24:$A$41,0),MATCH('Disposed Waste by Resin'!L$1,'Resin Fractions'!$A$24:$I$24,0)))*$E664</f>
        <v>508.92383964597059</v>
      </c>
      <c r="M664" s="9">
        <f>(INDEX('Resin Fractions'!$A$24:$I$41,MATCH('Disposed Waste by Resin'!$A664,'Resin Fractions'!$A$24:$A$41,0),MATCH('Disposed Waste by Resin'!M$1,'Resin Fractions'!$A$24:$I$24,0)))*$E664</f>
        <v>4392.393069968196</v>
      </c>
    </row>
    <row r="665" spans="1:13" x14ac:dyDescent="0.2">
      <c r="A665" s="37">
        <v>2009</v>
      </c>
      <c r="B665" s="68" t="s">
        <v>236</v>
      </c>
      <c r="C665" s="68" t="s">
        <v>194</v>
      </c>
      <c r="D665" s="68">
        <v>2019432</v>
      </c>
      <c r="E665" s="81">
        <v>1460731.4428312159</v>
      </c>
      <c r="F665" s="9">
        <f>(INDEX('Resin Fractions'!$A$24:$I$41,MATCH('Disposed Waste by Resin'!$A665,'Resin Fractions'!$A$24:$A$41,0),MATCH('Disposed Waste by Resin'!F$1,'Resin Fractions'!$A$24:$I$24,0)))*$E665</f>
        <v>12243.007933924164</v>
      </c>
      <c r="G665" s="9">
        <f>(INDEX('Resin Fractions'!$A$24:$I$41,MATCH('Disposed Waste by Resin'!$A665,'Resin Fractions'!$A$24:$A$41,0),MATCH('Disposed Waste by Resin'!G$1,'Resin Fractions'!$A$24:$I$24,0)))*$E665</f>
        <v>22884.635974147292</v>
      </c>
      <c r="H665" s="9">
        <f>(INDEX('Resin Fractions'!$A$24:$I$41,MATCH('Disposed Waste by Resin'!$A665,'Resin Fractions'!$A$24:$A$41,0),MATCH('Disposed Waste by Resin'!H$1,'Resin Fractions'!$A$24:$I$24,0)))*$E665</f>
        <v>31602.248874561548</v>
      </c>
      <c r="I665" s="9">
        <f>(INDEX('Resin Fractions'!$A$24:$I$41,MATCH('Disposed Waste by Resin'!$A665,'Resin Fractions'!$A$24:$A$41,0),MATCH('Disposed Waste by Resin'!I$1,'Resin Fractions'!$A$24:$I$24,0)))*$E665</f>
        <v>47541.186944566638</v>
      </c>
      <c r="J665" s="9">
        <f>(INDEX('Resin Fractions'!$A$24:$I$41,MATCH('Disposed Waste by Resin'!$A665,'Resin Fractions'!$A$24:$A$41,0),MATCH('Disposed Waste by Resin'!J$1,'Resin Fractions'!$A$24:$I$24,0)))*$E665</f>
        <v>2819.3214874712708</v>
      </c>
      <c r="K665" s="9">
        <f>(INDEX('Resin Fractions'!$A$24:$I$41,MATCH('Disposed Waste by Resin'!$A665,'Resin Fractions'!$A$24:$A$41,0),MATCH('Disposed Waste by Resin'!K$1,'Resin Fractions'!$A$24:$I$24,0)))*$E665</f>
        <v>8162.7637530163274</v>
      </c>
      <c r="L665" s="9">
        <f>(INDEX('Resin Fractions'!$A$24:$I$41,MATCH('Disposed Waste by Resin'!$A665,'Resin Fractions'!$A$24:$A$41,0),MATCH('Disposed Waste by Resin'!L$1,'Resin Fractions'!$A$24:$I$24,0)))*$E665</f>
        <v>16414.272358706567</v>
      </c>
      <c r="M665" s="9">
        <f>(INDEX('Resin Fractions'!$A$24:$I$41,MATCH('Disposed Waste by Resin'!$A665,'Resin Fractions'!$A$24:$A$41,0),MATCH('Disposed Waste by Resin'!M$1,'Resin Fractions'!$A$24:$I$24,0)))*$E665</f>
        <v>141667.43732639382</v>
      </c>
    </row>
    <row r="666" spans="1:13" x14ac:dyDescent="0.2">
      <c r="A666" s="37">
        <v>2009</v>
      </c>
      <c r="B666" s="68" t="s">
        <v>237</v>
      </c>
      <c r="C666" s="68" t="s">
        <v>194</v>
      </c>
      <c r="D666" s="68">
        <v>3064436</v>
      </c>
      <c r="E666" s="81">
        <v>2795954.4283121591</v>
      </c>
      <c r="F666" s="9">
        <f>(INDEX('Resin Fractions'!$A$24:$I$41,MATCH('Disposed Waste by Resin'!$A666,'Resin Fractions'!$A$24:$A$41,0),MATCH('Disposed Waste by Resin'!F$1,'Resin Fractions'!$A$24:$I$24,0)))*$E666</f>
        <v>23434.076411998933</v>
      </c>
      <c r="G666" s="9">
        <f>(INDEX('Resin Fractions'!$A$24:$I$41,MATCH('Disposed Waste by Resin'!$A666,'Resin Fractions'!$A$24:$A$41,0),MATCH('Disposed Waste by Resin'!G$1,'Resin Fractions'!$A$24:$I$24,0)))*$E666</f>
        <v>43802.986241066428</v>
      </c>
      <c r="H666" s="9">
        <f>(INDEX('Resin Fractions'!$A$24:$I$41,MATCH('Disposed Waste by Resin'!$A666,'Resin Fractions'!$A$24:$A$41,0),MATCH('Disposed Waste by Resin'!H$1,'Resin Fractions'!$A$24:$I$24,0)))*$E666</f>
        <v>60489.180348028502</v>
      </c>
      <c r="I666" s="9">
        <f>(INDEX('Resin Fractions'!$A$24:$I$41,MATCH('Disposed Waste by Resin'!$A666,'Resin Fractions'!$A$24:$A$41,0),MATCH('Disposed Waste by Resin'!I$1,'Resin Fractions'!$A$24:$I$24,0)))*$E666</f>
        <v>90997.556612626591</v>
      </c>
      <c r="J666" s="9">
        <f>(INDEX('Resin Fractions'!$A$24:$I$41,MATCH('Disposed Waste by Resin'!$A666,'Resin Fractions'!$A$24:$A$41,0),MATCH('Disposed Waste by Resin'!J$1,'Resin Fractions'!$A$24:$I$24,0)))*$E666</f>
        <v>5396.402217818043</v>
      </c>
      <c r="K666" s="9">
        <f>(INDEX('Resin Fractions'!$A$24:$I$41,MATCH('Disposed Waste by Resin'!$A666,'Resin Fractions'!$A$24:$A$41,0),MATCH('Disposed Waste by Resin'!K$1,'Resin Fractions'!$A$24:$I$24,0)))*$E666</f>
        <v>15624.169367010121</v>
      </c>
      <c r="L666" s="9">
        <f>(INDEX('Resin Fractions'!$A$24:$I$41,MATCH('Disposed Waste by Resin'!$A666,'Resin Fractions'!$A$24:$A$41,0),MATCH('Disposed Waste by Resin'!L$1,'Resin Fractions'!$A$24:$I$24,0)))*$E666</f>
        <v>31418.203335101607</v>
      </c>
      <c r="M666" s="9">
        <f>(INDEX('Resin Fractions'!$A$24:$I$41,MATCH('Disposed Waste by Resin'!$A666,'Resin Fractions'!$A$24:$A$41,0),MATCH('Disposed Waste by Resin'!M$1,'Resin Fractions'!$A$24:$I$24,0)))*$E666</f>
        <v>271162.57453365024</v>
      </c>
    </row>
    <row r="667" spans="1:13" x14ac:dyDescent="0.2">
      <c r="A667" s="37">
        <v>2009</v>
      </c>
      <c r="B667" s="68" t="s">
        <v>238</v>
      </c>
      <c r="C667" s="68" t="s">
        <v>190</v>
      </c>
      <c r="D667" s="68">
        <v>800239</v>
      </c>
      <c r="E667" s="81">
        <v>439938.3303085299</v>
      </c>
      <c r="F667" s="9">
        <f>(INDEX('Resin Fractions'!$A$24:$I$41,MATCH('Disposed Waste by Resin'!$A667,'Resin Fractions'!$A$24:$A$41,0),MATCH('Disposed Waste by Resin'!F$1,'Resin Fractions'!$A$24:$I$24,0)))*$E667</f>
        <v>3687.3091866668606</v>
      </c>
      <c r="G667" s="9">
        <f>(INDEX('Resin Fractions'!$A$24:$I$41,MATCH('Disposed Waste by Resin'!$A667,'Resin Fractions'!$A$24:$A$41,0),MATCH('Disposed Waste by Resin'!G$1,'Resin Fractions'!$A$24:$I$24,0)))*$E667</f>
        <v>6892.3200014584691</v>
      </c>
      <c r="H667" s="9">
        <f>(INDEX('Resin Fractions'!$A$24:$I$41,MATCH('Disposed Waste by Resin'!$A667,'Resin Fractions'!$A$24:$A$41,0),MATCH('Disposed Waste by Resin'!H$1,'Resin Fractions'!$A$24:$I$24,0)))*$E667</f>
        <v>9517.8622135511105</v>
      </c>
      <c r="I667" s="9">
        <f>(INDEX('Resin Fractions'!$A$24:$I$41,MATCH('Disposed Waste by Resin'!$A667,'Resin Fractions'!$A$24:$A$41,0),MATCH('Disposed Waste by Resin'!I$1,'Resin Fractions'!$A$24:$I$24,0)))*$E667</f>
        <v>14318.299580612935</v>
      </c>
      <c r="J667" s="9">
        <f>(INDEX('Resin Fractions'!$A$24:$I$41,MATCH('Disposed Waste by Resin'!$A667,'Resin Fractions'!$A$24:$A$41,0),MATCH('Disposed Waste by Resin'!J$1,'Resin Fractions'!$A$24:$I$24,0)))*$E667</f>
        <v>849.11404754665</v>
      </c>
      <c r="K667" s="9">
        <f>(INDEX('Resin Fractions'!$A$24:$I$41,MATCH('Disposed Waste by Resin'!$A667,'Resin Fractions'!$A$24:$A$41,0),MATCH('Disposed Waste by Resin'!K$1,'Resin Fractions'!$A$24:$I$24,0)))*$E667</f>
        <v>2458.4345560773536</v>
      </c>
      <c r="L667" s="9">
        <f>(INDEX('Resin Fractions'!$A$24:$I$41,MATCH('Disposed Waste by Resin'!$A667,'Resin Fractions'!$A$24:$A$41,0),MATCH('Disposed Waste by Resin'!L$1,'Resin Fractions'!$A$24:$I$24,0)))*$E667</f>
        <v>4943.5969973525252</v>
      </c>
      <c r="M667" s="9">
        <f>(INDEX('Resin Fractions'!$A$24:$I$41,MATCH('Disposed Waste by Resin'!$A667,'Resin Fractions'!$A$24:$A$41,0),MATCH('Disposed Waste by Resin'!M$1,'Resin Fractions'!$A$24:$I$24,0)))*$E667</f>
        <v>42666.93658326591</v>
      </c>
    </row>
    <row r="668" spans="1:13" x14ac:dyDescent="0.2">
      <c r="A668" s="37">
        <v>2009</v>
      </c>
      <c r="B668" s="68" t="s">
        <v>239</v>
      </c>
      <c r="C668" s="68" t="s">
        <v>192</v>
      </c>
      <c r="D668" s="68">
        <v>677833</v>
      </c>
      <c r="E668" s="81">
        <v>537273.45735027222</v>
      </c>
      <c r="F668" s="9">
        <f>(INDEX('Resin Fractions'!$A$24:$I$41,MATCH('Disposed Waste by Resin'!$A668,'Resin Fractions'!$A$24:$A$41,0),MATCH('Disposed Waste by Resin'!F$1,'Resin Fractions'!$A$24:$I$24,0)))*$E668</f>
        <v>4503.1160473118553</v>
      </c>
      <c r="G668" s="9">
        <f>(INDEX('Resin Fractions'!$A$24:$I$41,MATCH('Disposed Waste by Resin'!$A668,'Resin Fractions'!$A$24:$A$41,0),MATCH('Disposed Waste by Resin'!G$1,'Resin Fractions'!$A$24:$I$24,0)))*$E668</f>
        <v>8417.2265548015766</v>
      </c>
      <c r="H668" s="9">
        <f>(INDEX('Resin Fractions'!$A$24:$I$41,MATCH('Disposed Waste by Resin'!$A668,'Resin Fractions'!$A$24:$A$41,0),MATCH('Disposed Waste by Resin'!H$1,'Resin Fractions'!$A$24:$I$24,0)))*$E668</f>
        <v>11623.662649426053</v>
      </c>
      <c r="I668" s="9">
        <f>(INDEX('Resin Fractions'!$A$24:$I$41,MATCH('Disposed Waste by Resin'!$A668,'Resin Fractions'!$A$24:$A$41,0),MATCH('Disposed Waste by Resin'!I$1,'Resin Fractions'!$A$24:$I$24,0)))*$E668</f>
        <v>17486.183378606391</v>
      </c>
      <c r="J668" s="9">
        <f>(INDEX('Resin Fractions'!$A$24:$I$41,MATCH('Disposed Waste by Resin'!$A668,'Resin Fractions'!$A$24:$A$41,0),MATCH('Disposed Waste by Resin'!J$1,'Resin Fractions'!$A$24:$I$24,0)))*$E668</f>
        <v>1036.9781593936889</v>
      </c>
      <c r="K668" s="9">
        <f>(INDEX('Resin Fractions'!$A$24:$I$41,MATCH('Disposed Waste by Resin'!$A668,'Resin Fractions'!$A$24:$A$41,0),MATCH('Disposed Waste by Resin'!K$1,'Resin Fractions'!$A$24:$I$24,0)))*$E668</f>
        <v>3002.356336368201</v>
      </c>
      <c r="L668" s="9">
        <f>(INDEX('Resin Fractions'!$A$24:$I$41,MATCH('Disposed Waste by Resin'!$A668,'Resin Fractions'!$A$24:$A$41,0),MATCH('Disposed Waste by Resin'!L$1,'Resin Fractions'!$A$24:$I$24,0)))*$E668</f>
        <v>6037.3540278959363</v>
      </c>
      <c r="M668" s="9">
        <f>(INDEX('Resin Fractions'!$A$24:$I$41,MATCH('Disposed Waste by Resin'!$A668,'Resin Fractions'!$A$24:$A$41,0),MATCH('Disposed Waste by Resin'!M$1,'Resin Fractions'!$A$24:$I$24,0)))*$E668</f>
        <v>52106.877153803711</v>
      </c>
    </row>
    <row r="669" spans="1:13" x14ac:dyDescent="0.2">
      <c r="A669" s="37">
        <v>2009</v>
      </c>
      <c r="B669" s="68" t="s">
        <v>240</v>
      </c>
      <c r="C669" s="68" t="s">
        <v>193</v>
      </c>
      <c r="D669" s="68">
        <v>267537</v>
      </c>
      <c r="E669" s="81">
        <v>210017.27767695099</v>
      </c>
      <c r="F669" s="9">
        <f>(INDEX('Resin Fractions'!$A$24:$I$41,MATCH('Disposed Waste by Resin'!$A669,'Resin Fractions'!$A$24:$A$41,0),MATCH('Disposed Waste by Resin'!F$1,'Resin Fractions'!$A$24:$I$24,0)))*$E669</f>
        <v>1760.243615949305</v>
      </c>
      <c r="G669" s="9">
        <f>(INDEX('Resin Fractions'!$A$24:$I$41,MATCH('Disposed Waste by Resin'!$A669,'Resin Fractions'!$A$24:$A$41,0),MATCH('Disposed Waste by Resin'!G$1,'Resin Fractions'!$A$24:$I$24,0)))*$E669</f>
        <v>3290.2481640314604</v>
      </c>
      <c r="H669" s="9">
        <f>(INDEX('Resin Fractions'!$A$24:$I$41,MATCH('Disposed Waste by Resin'!$A669,'Resin Fractions'!$A$24:$A$41,0),MATCH('Disposed Waste by Resin'!H$1,'Resin Fractions'!$A$24:$I$24,0)))*$E669</f>
        <v>4543.6266260147841</v>
      </c>
      <c r="I669" s="9">
        <f>(INDEX('Resin Fractions'!$A$24:$I$41,MATCH('Disposed Waste by Resin'!$A669,'Resin Fractions'!$A$24:$A$41,0),MATCH('Disposed Waste by Resin'!I$1,'Resin Fractions'!$A$24:$I$24,0)))*$E669</f>
        <v>6835.2541520409859</v>
      </c>
      <c r="J669" s="9">
        <f>(INDEX('Resin Fractions'!$A$24:$I$41,MATCH('Disposed Waste by Resin'!$A669,'Resin Fractions'!$A$24:$A$41,0),MATCH('Disposed Waste by Resin'!J$1,'Resin Fractions'!$A$24:$I$24,0)))*$E669</f>
        <v>405.34913286128591</v>
      </c>
      <c r="K669" s="9">
        <f>(INDEX('Resin Fractions'!$A$24:$I$41,MATCH('Disposed Waste by Resin'!$A669,'Resin Fractions'!$A$24:$A$41,0),MATCH('Disposed Waste by Resin'!K$1,'Resin Fractions'!$A$24:$I$24,0)))*$E669</f>
        <v>1173.6047924085567</v>
      </c>
      <c r="L669" s="9">
        <f>(INDEX('Resin Fractions'!$A$24:$I$41,MATCH('Disposed Waste by Resin'!$A669,'Resin Fractions'!$A$24:$A$41,0),MATCH('Disposed Waste by Resin'!L$1,'Resin Fractions'!$A$24:$I$24,0)))*$E669</f>
        <v>2359.9689133424804</v>
      </c>
      <c r="M669" s="9">
        <f>(INDEX('Resin Fractions'!$A$24:$I$41,MATCH('Disposed Waste by Resin'!$A669,'Resin Fractions'!$A$24:$A$41,0),MATCH('Disposed Waste by Resin'!M$1,'Resin Fractions'!$A$24:$I$24,0)))*$E669</f>
        <v>20368.29539664886</v>
      </c>
    </row>
    <row r="670" spans="1:13" x14ac:dyDescent="0.2">
      <c r="A670" s="37">
        <v>2009</v>
      </c>
      <c r="B670" s="68" t="s">
        <v>241</v>
      </c>
      <c r="C670" s="68" t="s">
        <v>190</v>
      </c>
      <c r="D670" s="68">
        <v>713818</v>
      </c>
      <c r="E670" s="81">
        <v>531763.40290381119</v>
      </c>
      <c r="F670" s="9">
        <f>(INDEX('Resin Fractions'!$A$24:$I$41,MATCH('Disposed Waste by Resin'!$A670,'Resin Fractions'!$A$24:$A$41,0),MATCH('Disposed Waste by Resin'!F$1,'Resin Fractions'!$A$24:$I$24,0)))*$E670</f>
        <v>4456.9339509138854</v>
      </c>
      <c r="G670" s="9">
        <f>(INDEX('Resin Fractions'!$A$24:$I$41,MATCH('Disposed Waste by Resin'!$A670,'Resin Fractions'!$A$24:$A$41,0),MATCH('Disposed Waste by Resin'!G$1,'Resin Fractions'!$A$24:$I$24,0)))*$E670</f>
        <v>8330.9029593016458</v>
      </c>
      <c r="H670" s="9">
        <f>(INDEX('Resin Fractions'!$A$24:$I$41,MATCH('Disposed Waste by Resin'!$A670,'Resin Fractions'!$A$24:$A$41,0),MATCH('Disposed Waste by Resin'!H$1,'Resin Fractions'!$A$24:$I$24,0)))*$E670</f>
        <v>11504.455171019246</v>
      </c>
      <c r="I670" s="9">
        <f>(INDEX('Resin Fractions'!$A$24:$I$41,MATCH('Disposed Waste by Resin'!$A670,'Resin Fractions'!$A$24:$A$41,0),MATCH('Disposed Waste by Resin'!I$1,'Resin Fractions'!$A$24:$I$24,0)))*$E670</f>
        <v>17306.85231142116</v>
      </c>
      <c r="J670" s="9">
        <f>(INDEX('Resin Fractions'!$A$24:$I$41,MATCH('Disposed Waste by Resin'!$A670,'Resin Fractions'!$A$24:$A$41,0),MATCH('Disposed Waste by Resin'!J$1,'Resin Fractions'!$A$24:$I$24,0)))*$E670</f>
        <v>1026.343340122643</v>
      </c>
      <c r="K670" s="9">
        <f>(INDEX('Resin Fractions'!$A$24:$I$41,MATCH('Disposed Waste by Resin'!$A670,'Resin Fractions'!$A$24:$A$41,0),MATCH('Disposed Waste by Resin'!K$1,'Resin Fractions'!$A$24:$I$24,0)))*$E670</f>
        <v>2971.565411086588</v>
      </c>
      <c r="L670" s="9">
        <f>(INDEX('Resin Fractions'!$A$24:$I$41,MATCH('Disposed Waste by Resin'!$A670,'Resin Fractions'!$A$24:$A$41,0),MATCH('Disposed Waste by Resin'!L$1,'Resin Fractions'!$A$24:$I$24,0)))*$E670</f>
        <v>5975.4374210895448</v>
      </c>
      <c r="M670" s="9">
        <f>(INDEX('Resin Fractions'!$A$24:$I$41,MATCH('Disposed Waste by Resin'!$A670,'Resin Fractions'!$A$24:$A$41,0),MATCH('Disposed Waste by Resin'!M$1,'Resin Fractions'!$A$24:$I$24,0)))*$E670</f>
        <v>51572.490564954722</v>
      </c>
    </row>
    <row r="671" spans="1:13" x14ac:dyDescent="0.2">
      <c r="A671" s="37">
        <v>2009</v>
      </c>
      <c r="B671" s="68" t="s">
        <v>242</v>
      </c>
      <c r="C671" s="68" t="s">
        <v>193</v>
      </c>
      <c r="D671" s="68">
        <v>421197</v>
      </c>
      <c r="E671" s="81">
        <v>329342.53176043549</v>
      </c>
      <c r="F671" s="9">
        <f>(INDEX('Resin Fractions'!$A$24:$I$41,MATCH('Disposed Waste by Resin'!$A671,'Resin Fractions'!$A$24:$A$41,0),MATCH('Disposed Waste by Resin'!F$1,'Resin Fractions'!$A$24:$I$24,0)))*$E671</f>
        <v>2760.3590304775735</v>
      </c>
      <c r="G671" s="9">
        <f>(INDEX('Resin Fractions'!$A$24:$I$41,MATCH('Disposed Waste by Resin'!$A671,'Resin Fractions'!$A$24:$A$41,0),MATCH('Disposed Waste by Resin'!G$1,'Resin Fractions'!$A$24:$I$24,0)))*$E671</f>
        <v>5159.6643497544528</v>
      </c>
      <c r="H671" s="9">
        <f>(INDEX('Resin Fractions'!$A$24:$I$41,MATCH('Disposed Waste by Resin'!$A671,'Resin Fractions'!$A$24:$A$41,0),MATCH('Disposed Waste by Resin'!H$1,'Resin Fractions'!$A$24:$I$24,0)))*$E671</f>
        <v>7125.1732854456595</v>
      </c>
      <c r="I671" s="9">
        <f>(INDEX('Resin Fractions'!$A$24:$I$41,MATCH('Disposed Waste by Resin'!$A671,'Resin Fractions'!$A$24:$A$41,0),MATCH('Disposed Waste by Resin'!I$1,'Resin Fractions'!$A$24:$I$24,0)))*$E671</f>
        <v>10718.831957825465</v>
      </c>
      <c r="J671" s="9">
        <f>(INDEX('Resin Fractions'!$A$24:$I$41,MATCH('Disposed Waste by Resin'!$A671,'Resin Fractions'!$A$24:$A$41,0),MATCH('Disposed Waste by Resin'!J$1,'Resin Fractions'!$A$24:$I$24,0)))*$E671</f>
        <v>635.65584289108358</v>
      </c>
      <c r="K671" s="9">
        <f>(INDEX('Resin Fractions'!$A$24:$I$41,MATCH('Disposed Waste by Resin'!$A671,'Resin Fractions'!$A$24:$A$41,0),MATCH('Disposed Waste by Resin'!K$1,'Resin Fractions'!$A$24:$I$24,0)))*$E671</f>
        <v>1840.410360011223</v>
      </c>
      <c r="L671" s="9">
        <f>(INDEX('Resin Fractions'!$A$24:$I$41,MATCH('Disposed Waste by Resin'!$A671,'Resin Fractions'!$A$24:$A$41,0),MATCH('Disposed Waste by Resin'!L$1,'Resin Fractions'!$A$24:$I$24,0)))*$E671</f>
        <v>3700.8295002837126</v>
      </c>
      <c r="M671" s="9">
        <f>(INDEX('Resin Fractions'!$A$24:$I$41,MATCH('Disposed Waste by Resin'!$A671,'Resin Fractions'!$A$24:$A$41,0),MATCH('Disposed Waste by Resin'!M$1,'Resin Fractions'!$A$24:$I$24,0)))*$E671</f>
        <v>31940.924326689175</v>
      </c>
    </row>
    <row r="672" spans="1:13" x14ac:dyDescent="0.2">
      <c r="A672" s="37">
        <v>2009</v>
      </c>
      <c r="B672" s="68" t="s">
        <v>243</v>
      </c>
      <c r="C672" s="68" t="s">
        <v>190</v>
      </c>
      <c r="D672" s="68">
        <v>1767204</v>
      </c>
      <c r="E672" s="81">
        <v>1079206.823956443</v>
      </c>
      <c r="F672" s="9">
        <f>(INDEX('Resin Fractions'!$A$24:$I$41,MATCH('Disposed Waste by Resin'!$A672,'Resin Fractions'!$A$24:$A$41,0),MATCH('Disposed Waste by Resin'!F$1,'Resin Fractions'!$A$24:$I$24,0)))*$E672</f>
        <v>9045.2887646716663</v>
      </c>
      <c r="G672" s="9">
        <f>(INDEX('Resin Fractions'!$A$24:$I$41,MATCH('Disposed Waste by Resin'!$A672,'Resin Fractions'!$A$24:$A$41,0),MATCH('Disposed Waste by Resin'!G$1,'Resin Fractions'!$A$24:$I$24,0)))*$E672</f>
        <v>16907.457854942997</v>
      </c>
      <c r="H672" s="9">
        <f>(INDEX('Resin Fractions'!$A$24:$I$41,MATCH('Disposed Waste by Resin'!$A672,'Resin Fractions'!$A$24:$A$41,0),MATCH('Disposed Waste by Resin'!H$1,'Resin Fractions'!$A$24:$I$24,0)))*$E672</f>
        <v>23348.140279429474</v>
      </c>
      <c r="I672" s="9">
        <f>(INDEX('Resin Fractions'!$A$24:$I$41,MATCH('Disposed Waste by Resin'!$A672,'Resin Fractions'!$A$24:$A$41,0),MATCH('Disposed Waste by Resin'!I$1,'Resin Fractions'!$A$24:$I$24,0)))*$E672</f>
        <v>35124.028870167647</v>
      </c>
      <c r="J672" s="9">
        <f>(INDEX('Resin Fractions'!$A$24:$I$41,MATCH('Disposed Waste by Resin'!$A672,'Resin Fractions'!$A$24:$A$41,0),MATCH('Disposed Waste by Resin'!J$1,'Resin Fractions'!$A$24:$I$24,0)))*$E672</f>
        <v>2082.9502939354429</v>
      </c>
      <c r="K672" s="9">
        <f>(INDEX('Resin Fractions'!$A$24:$I$41,MATCH('Disposed Waste by Resin'!$A672,'Resin Fractions'!$A$24:$A$41,0),MATCH('Disposed Waste by Resin'!K$1,'Resin Fractions'!$A$24:$I$24,0)))*$E672</f>
        <v>6030.752872359044</v>
      </c>
      <c r="L672" s="9">
        <f>(INDEX('Resin Fractions'!$A$24:$I$41,MATCH('Disposed Waste by Resin'!$A672,'Resin Fractions'!$A$24:$A$41,0),MATCH('Disposed Waste by Resin'!L$1,'Resin Fractions'!$A$24:$I$24,0)))*$E672</f>
        <v>12127.071561806999</v>
      </c>
      <c r="M672" s="9">
        <f>(INDEX('Resin Fractions'!$A$24:$I$41,MATCH('Disposed Waste by Resin'!$A672,'Resin Fractions'!$A$24:$A$41,0),MATCH('Disposed Waste by Resin'!M$1,'Resin Fractions'!$A$24:$I$24,0)))*$E672</f>
        <v>104665.69049731328</v>
      </c>
    </row>
    <row r="673" spans="1:13" x14ac:dyDescent="0.2">
      <c r="A673" s="37">
        <v>2009</v>
      </c>
      <c r="B673" s="68" t="s">
        <v>244</v>
      </c>
      <c r="C673" s="68" t="s">
        <v>193</v>
      </c>
      <c r="D673" s="68">
        <v>260892</v>
      </c>
      <c r="E673" s="81">
        <v>152760.35390199639</v>
      </c>
      <c r="F673" s="9">
        <f>(INDEX('Resin Fractions'!$A$24:$I$41,MATCH('Disposed Waste by Resin'!$A673,'Resin Fractions'!$A$24:$A$41,0),MATCH('Disposed Waste by Resin'!F$1,'Resin Fractions'!$A$24:$I$24,0)))*$E673</f>
        <v>1280.3491250837046</v>
      </c>
      <c r="G673" s="9">
        <f>(INDEX('Resin Fractions'!$A$24:$I$41,MATCH('Disposed Waste by Resin'!$A673,'Resin Fractions'!$A$24:$A$41,0),MATCH('Disposed Waste by Resin'!G$1,'Resin Fractions'!$A$24:$I$24,0)))*$E673</f>
        <v>2393.2291643927033</v>
      </c>
      <c r="H673" s="9">
        <f>(INDEX('Resin Fractions'!$A$24:$I$41,MATCH('Disposed Waste by Resin'!$A673,'Resin Fractions'!$A$24:$A$41,0),MATCH('Disposed Waste by Resin'!H$1,'Resin Fractions'!$A$24:$I$24,0)))*$E673</f>
        <v>3304.8995733398501</v>
      </c>
      <c r="I673" s="9">
        <f>(INDEX('Resin Fractions'!$A$24:$I$41,MATCH('Disposed Waste by Resin'!$A673,'Resin Fractions'!$A$24:$A$41,0),MATCH('Disposed Waste by Resin'!I$1,'Resin Fractions'!$A$24:$I$24,0)))*$E673</f>
        <v>4971.7616323071952</v>
      </c>
      <c r="J673" s="9">
        <f>(INDEX('Resin Fractions'!$A$24:$I$41,MATCH('Disposed Waste by Resin'!$A673,'Resin Fractions'!$A$24:$A$41,0),MATCH('Disposed Waste by Resin'!J$1,'Resin Fractions'!$A$24:$I$24,0)))*$E673</f>
        <v>294.83896598738329</v>
      </c>
      <c r="K673" s="9">
        <f>(INDEX('Resin Fractions'!$A$24:$I$41,MATCH('Disposed Waste by Resin'!$A673,'Resin Fractions'!$A$24:$A$41,0),MATCH('Disposed Waste by Resin'!K$1,'Resin Fractions'!$A$24:$I$24,0)))*$E673</f>
        <v>853.64540199963653</v>
      </c>
      <c r="L673" s="9">
        <f>(INDEX('Resin Fractions'!$A$24:$I$41,MATCH('Disposed Waste by Resin'!$A673,'Resin Fractions'!$A$24:$A$41,0),MATCH('Disposed Waste by Resin'!L$1,'Resin Fractions'!$A$24:$I$24,0)))*$E673</f>
        <v>1716.5715620523561</v>
      </c>
      <c r="M673" s="9">
        <f>(INDEX('Resin Fractions'!$A$24:$I$41,MATCH('Disposed Waste by Resin'!$A673,'Resin Fractions'!$A$24:$A$41,0),MATCH('Disposed Waste by Resin'!M$1,'Resin Fractions'!$A$24:$I$24,0)))*$E673</f>
        <v>14815.295425162831</v>
      </c>
    </row>
    <row r="674" spans="1:13" x14ac:dyDescent="0.2">
      <c r="A674" s="37">
        <v>2009</v>
      </c>
      <c r="B674" s="68" t="s">
        <v>245</v>
      </c>
      <c r="C674" s="68" t="s">
        <v>192</v>
      </c>
      <c r="D674" s="68">
        <v>176756</v>
      </c>
      <c r="E674" s="81">
        <v>137148.37568058079</v>
      </c>
      <c r="F674" s="9">
        <f>(INDEX('Resin Fractions'!$A$24:$I$41,MATCH('Disposed Waste by Resin'!$A674,'Resin Fractions'!$A$24:$A$41,0),MATCH('Disposed Waste by Resin'!F$1,'Resin Fractions'!$A$24:$I$24,0)))*$E674</f>
        <v>1149.4985336439968</v>
      </c>
      <c r="G674" s="9">
        <f>(INDEX('Resin Fractions'!$A$24:$I$41,MATCH('Disposed Waste by Resin'!$A674,'Resin Fractions'!$A$24:$A$41,0),MATCH('Disposed Waste by Resin'!G$1,'Resin Fractions'!$A$24:$I$24,0)))*$E674</f>
        <v>2148.6431796199404</v>
      </c>
      <c r="H674" s="9">
        <f>(INDEX('Resin Fractions'!$A$24:$I$41,MATCH('Disposed Waste by Resin'!$A674,'Resin Fractions'!$A$24:$A$41,0),MATCH('Disposed Waste by Resin'!H$1,'Resin Fractions'!$A$24:$I$24,0)))*$E674</f>
        <v>2967.1416482957061</v>
      </c>
      <c r="I674" s="9">
        <f>(INDEX('Resin Fractions'!$A$24:$I$41,MATCH('Disposed Waste by Resin'!$A674,'Resin Fractions'!$A$24:$A$41,0),MATCH('Disposed Waste by Resin'!I$1,'Resin Fractions'!$A$24:$I$24,0)))*$E674</f>
        <v>4463.651822772149</v>
      </c>
      <c r="J674" s="9">
        <f>(INDEX('Resin Fractions'!$A$24:$I$41,MATCH('Disposed Waste by Resin'!$A674,'Resin Fractions'!$A$24:$A$41,0),MATCH('Disposed Waste by Resin'!J$1,'Resin Fractions'!$A$24:$I$24,0)))*$E674</f>
        <v>264.70667447166193</v>
      </c>
      <c r="K674" s="9">
        <f>(INDEX('Resin Fractions'!$A$24:$I$41,MATCH('Disposed Waste by Resin'!$A674,'Resin Fractions'!$A$24:$A$41,0),MATCH('Disposed Waste by Resin'!K$1,'Resin Fractions'!$A$24:$I$24,0)))*$E674</f>
        <v>766.40356807864487</v>
      </c>
      <c r="L674" s="9">
        <f>(INDEX('Resin Fractions'!$A$24:$I$41,MATCH('Disposed Waste by Resin'!$A674,'Resin Fractions'!$A$24:$A$41,0),MATCH('Disposed Waste by Resin'!L$1,'Resin Fractions'!$A$24:$I$24,0)))*$E674</f>
        <v>1541.139408632132</v>
      </c>
      <c r="M674" s="9">
        <f>(INDEX('Resin Fractions'!$A$24:$I$41,MATCH('Disposed Waste by Resin'!$A674,'Resin Fractions'!$A$24:$A$41,0),MATCH('Disposed Waste by Resin'!M$1,'Resin Fractions'!$A$24:$I$24,0)))*$E674</f>
        <v>13301.184835514232</v>
      </c>
    </row>
    <row r="675" spans="1:13" x14ac:dyDescent="0.2">
      <c r="A675" s="37">
        <v>2009</v>
      </c>
      <c r="B675" s="68" t="s">
        <v>246</v>
      </c>
      <c r="C675" s="68" t="s">
        <v>191</v>
      </c>
      <c r="D675" s="68">
        <v>3264</v>
      </c>
      <c r="E675" s="81">
        <v>1907.5136116152451</v>
      </c>
      <c r="F675" s="9">
        <f>(INDEX('Resin Fractions'!$A$24:$I$41,MATCH('Disposed Waste by Resin'!$A675,'Resin Fractions'!$A$24:$A$41,0),MATCH('Disposed Waste by Resin'!F$1,'Resin Fractions'!$A$24:$I$24,0)))*$E675</f>
        <v>15.987678224964618</v>
      </c>
      <c r="G675" s="9">
        <f>(INDEX('Resin Fractions'!$A$24:$I$41,MATCH('Disposed Waste by Resin'!$A675,'Resin Fractions'!$A$24:$A$41,0),MATCH('Disposed Waste by Resin'!G$1,'Resin Fractions'!$A$24:$I$24,0)))*$E675</f>
        <v>29.884175377875973</v>
      </c>
      <c r="H675" s="9">
        <f>(INDEX('Resin Fractions'!$A$24:$I$41,MATCH('Disposed Waste by Resin'!$A675,'Resin Fractions'!$A$24:$A$41,0),MATCH('Disposed Waste by Resin'!H$1,'Resin Fractions'!$A$24:$I$24,0)))*$E675</f>
        <v>41.268174366836107</v>
      </c>
      <c r="I675" s="9">
        <f>(INDEX('Resin Fractions'!$A$24:$I$41,MATCH('Disposed Waste by Resin'!$A675,'Resin Fractions'!$A$24:$A$41,0),MATCH('Disposed Waste by Resin'!I$1,'Resin Fractions'!$A$24:$I$24,0)))*$E675</f>
        <v>62.082227129538374</v>
      </c>
      <c r="J675" s="9">
        <f>(INDEX('Resin Fractions'!$A$24:$I$41,MATCH('Disposed Waste by Resin'!$A675,'Resin Fractions'!$A$24:$A$41,0),MATCH('Disposed Waste by Resin'!J$1,'Resin Fractions'!$A$24:$I$24,0)))*$E675</f>
        <v>3.6816446577252129</v>
      </c>
      <c r="K675" s="9">
        <f>(INDEX('Resin Fractions'!$A$24:$I$41,MATCH('Disposed Waste by Resin'!$A675,'Resin Fractions'!$A$24:$A$41,0),MATCH('Disposed Waste by Resin'!K$1,'Resin Fractions'!$A$24:$I$24,0)))*$E675</f>
        <v>10.659442598907164</v>
      </c>
      <c r="L675" s="9">
        <f>(INDEX('Resin Fractions'!$A$24:$I$41,MATCH('Disposed Waste by Resin'!$A675,'Resin Fractions'!$A$24:$A$41,0),MATCH('Disposed Waste by Resin'!L$1,'Resin Fractions'!$A$24:$I$24,0)))*$E675</f>
        <v>21.434773724255688</v>
      </c>
      <c r="M675" s="9">
        <f>(INDEX('Resin Fractions'!$A$24:$I$41,MATCH('Disposed Waste by Resin'!$A675,'Resin Fractions'!$A$24:$A$41,0),MATCH('Disposed Waste by Resin'!M$1,'Resin Fractions'!$A$24:$I$24,0)))*$E675</f>
        <v>184.99811608010316</v>
      </c>
    </row>
    <row r="676" spans="1:13" x14ac:dyDescent="0.2">
      <c r="A676" s="37">
        <v>2009</v>
      </c>
      <c r="B676" s="68" t="s">
        <v>247</v>
      </c>
      <c r="C676" s="68" t="s">
        <v>191</v>
      </c>
      <c r="D676" s="68">
        <v>44996</v>
      </c>
      <c r="E676" s="81">
        <v>26495.344827586199</v>
      </c>
      <c r="F676" s="9">
        <f>(INDEX('Resin Fractions'!$A$24:$I$41,MATCH('Disposed Waste by Resin'!$A676,'Resin Fractions'!$A$24:$A$41,0),MATCH('Disposed Waste by Resin'!F$1,'Resin Fractions'!$A$24:$I$24,0)))*$E676</f>
        <v>222.0686893050443</v>
      </c>
      <c r="G676" s="9">
        <f>(INDEX('Resin Fractions'!$A$24:$I$41,MATCH('Disposed Waste by Resin'!$A676,'Resin Fractions'!$A$24:$A$41,0),MATCH('Disposed Waste by Resin'!G$1,'Resin Fractions'!$A$24:$I$24,0)))*$E676</f>
        <v>415.09089460935036</v>
      </c>
      <c r="H676" s="9">
        <f>(INDEX('Resin Fractions'!$A$24:$I$41,MATCH('Disposed Waste by Resin'!$A676,'Resin Fractions'!$A$24:$A$41,0),MATCH('Disposed Waste by Resin'!H$1,'Resin Fractions'!$A$24:$I$24,0)))*$E676</f>
        <v>573.21452575554338</v>
      </c>
      <c r="I676" s="9">
        <f>(INDEX('Resin Fractions'!$A$24:$I$41,MATCH('Disposed Waste by Resin'!$A676,'Resin Fractions'!$A$24:$A$41,0),MATCH('Disposed Waste by Resin'!I$1,'Resin Fractions'!$A$24:$I$24,0)))*$E676</f>
        <v>862.32150871457509</v>
      </c>
      <c r="J676" s="9">
        <f>(INDEX('Resin Fractions'!$A$24:$I$41,MATCH('Disposed Waste by Resin'!$A676,'Resin Fractions'!$A$24:$A$41,0),MATCH('Disposed Waste by Resin'!J$1,'Resin Fractions'!$A$24:$I$24,0)))*$E676</f>
        <v>51.138007165500476</v>
      </c>
      <c r="K676" s="9">
        <f>(INDEX('Resin Fractions'!$A$24:$I$41,MATCH('Disposed Waste by Resin'!$A676,'Resin Fractions'!$A$24:$A$41,0),MATCH('Disposed Waste by Resin'!K$1,'Resin Fractions'!$A$24:$I$24,0)))*$E676</f>
        <v>148.05955019568876</v>
      </c>
      <c r="L676" s="9">
        <f>(INDEX('Resin Fractions'!$A$24:$I$41,MATCH('Disposed Waste by Resin'!$A676,'Resin Fractions'!$A$24:$A$41,0),MATCH('Disposed Waste by Resin'!L$1,'Resin Fractions'!$A$24:$I$24,0)))*$E676</f>
        <v>297.72879085488336</v>
      </c>
      <c r="M676" s="9">
        <f>(INDEX('Resin Fractions'!$A$24:$I$41,MATCH('Disposed Waste by Resin'!$A676,'Resin Fractions'!$A$24:$A$41,0),MATCH('Disposed Waste by Resin'!M$1,'Resin Fractions'!$A$24:$I$24,0)))*$E676</f>
        <v>2569.6219666005859</v>
      </c>
    </row>
    <row r="677" spans="1:13" x14ac:dyDescent="0.2">
      <c r="A677" s="37">
        <v>2009</v>
      </c>
      <c r="B677" s="68" t="s">
        <v>248</v>
      </c>
      <c r="C677" s="68" t="s">
        <v>190</v>
      </c>
      <c r="D677" s="68">
        <v>412832</v>
      </c>
      <c r="E677" s="81">
        <v>307914.99092558981</v>
      </c>
      <c r="F677" s="9">
        <f>(INDEX('Resin Fractions'!$A$24:$I$41,MATCH('Disposed Waste by Resin'!$A677,'Resin Fractions'!$A$24:$A$41,0),MATCH('Disposed Waste by Resin'!F$1,'Resin Fractions'!$A$24:$I$24,0)))*$E677</f>
        <v>2580.7657494997698</v>
      </c>
      <c r="G677" s="9">
        <f>(INDEX('Resin Fractions'!$A$24:$I$41,MATCH('Disposed Waste by Resin'!$A677,'Resin Fractions'!$A$24:$A$41,0),MATCH('Disposed Waste by Resin'!G$1,'Resin Fractions'!$A$24:$I$24,0)))*$E677</f>
        <v>4823.9685076247097</v>
      </c>
      <c r="H677" s="9">
        <f>(INDEX('Resin Fractions'!$A$24:$I$41,MATCH('Disposed Waste by Resin'!$A677,'Resin Fractions'!$A$24:$A$41,0),MATCH('Disposed Waste by Resin'!H$1,'Resin Fractions'!$A$24:$I$24,0)))*$E677</f>
        <v>6661.5983541631895</v>
      </c>
      <c r="I677" s="9">
        <f>(INDEX('Resin Fractions'!$A$24:$I$41,MATCH('Disposed Waste by Resin'!$A677,'Resin Fractions'!$A$24:$A$41,0),MATCH('Disposed Waste by Resin'!I$1,'Resin Fractions'!$A$24:$I$24,0)))*$E677</f>
        <v>10021.447965996489</v>
      </c>
      <c r="J677" s="9">
        <f>(INDEX('Resin Fractions'!$A$24:$I$41,MATCH('Disposed Waste by Resin'!$A677,'Resin Fractions'!$A$24:$A$41,0),MATCH('Disposed Waste by Resin'!J$1,'Resin Fractions'!$A$24:$I$24,0)))*$E677</f>
        <v>594.29907837709561</v>
      </c>
      <c r="K677" s="9">
        <f>(INDEX('Resin Fractions'!$A$24:$I$41,MATCH('Disposed Waste by Resin'!$A677,'Resin Fractions'!$A$24:$A$41,0),MATCH('Disposed Waste by Resin'!K$1,'Resin Fractions'!$A$24:$I$24,0)))*$E677</f>
        <v>1720.6703800844914</v>
      </c>
      <c r="L677" s="9">
        <f>(INDEX('Resin Fractions'!$A$24:$I$41,MATCH('Disposed Waste by Resin'!$A677,'Resin Fractions'!$A$24:$A$41,0),MATCH('Disposed Waste by Resin'!L$1,'Resin Fractions'!$A$24:$I$24,0)))*$E677</f>
        <v>3460.0477378546393</v>
      </c>
      <c r="M677" s="9">
        <f>(INDEX('Resin Fractions'!$A$24:$I$41,MATCH('Disposed Waste by Resin'!$A677,'Resin Fractions'!$A$24:$A$41,0),MATCH('Disposed Waste by Resin'!M$1,'Resin Fractions'!$A$24:$I$24,0)))*$E677</f>
        <v>29862.797773600389</v>
      </c>
    </row>
    <row r="678" spans="1:13" x14ac:dyDescent="0.2">
      <c r="A678" s="37">
        <v>2009</v>
      </c>
      <c r="B678" s="68" t="s">
        <v>249</v>
      </c>
      <c r="C678" s="68" t="s">
        <v>190</v>
      </c>
      <c r="D678" s="68">
        <v>478622</v>
      </c>
      <c r="E678" s="81">
        <v>319160.9346642468</v>
      </c>
      <c r="F678" s="9">
        <f>(INDEX('Resin Fractions'!$A$24:$I$41,MATCH('Disposed Waste by Resin'!$A678,'Resin Fractions'!$A$24:$A$41,0),MATCH('Disposed Waste by Resin'!F$1,'Resin Fractions'!$A$24:$I$24,0)))*$E678</f>
        <v>2675.0227596384575</v>
      </c>
      <c r="G678" s="9">
        <f>(INDEX('Resin Fractions'!$A$24:$I$41,MATCH('Disposed Waste by Resin'!$A678,'Resin Fractions'!$A$24:$A$41,0),MATCH('Disposed Waste by Resin'!G$1,'Resin Fractions'!$A$24:$I$24,0)))*$E678</f>
        <v>5000.1537536587703</v>
      </c>
      <c r="H678" s="9">
        <f>(INDEX('Resin Fractions'!$A$24:$I$41,MATCH('Disposed Waste by Resin'!$A678,'Resin Fractions'!$A$24:$A$41,0),MATCH('Disposed Waste by Resin'!H$1,'Resin Fractions'!$A$24:$I$24,0)))*$E678</f>
        <v>6904.8991433688489</v>
      </c>
      <c r="I678" s="9">
        <f>(INDEX('Resin Fractions'!$A$24:$I$41,MATCH('Disposed Waste by Resin'!$A678,'Resin Fractions'!$A$24:$A$41,0),MATCH('Disposed Waste by Resin'!I$1,'Resin Fractions'!$A$24:$I$24,0)))*$E678</f>
        <v>10387.460155486509</v>
      </c>
      <c r="J678" s="9">
        <f>(INDEX('Resin Fractions'!$A$24:$I$41,MATCH('Disposed Waste by Resin'!$A678,'Resin Fractions'!$A$24:$A$41,0),MATCH('Disposed Waste by Resin'!J$1,'Resin Fractions'!$A$24:$I$24,0)))*$E678</f>
        <v>616.00459514740328</v>
      </c>
      <c r="K678" s="9">
        <f>(INDEX('Resin Fractions'!$A$24:$I$41,MATCH('Disposed Waste by Resin'!$A678,'Resin Fractions'!$A$24:$A$41,0),MATCH('Disposed Waste by Resin'!K$1,'Resin Fractions'!$A$24:$I$24,0)))*$E678</f>
        <v>1783.5142261377027</v>
      </c>
      <c r="L678" s="9">
        <f>(INDEX('Resin Fractions'!$A$24:$I$41,MATCH('Disposed Waste by Resin'!$A678,'Resin Fractions'!$A$24:$A$41,0),MATCH('Disposed Waste by Resin'!L$1,'Resin Fractions'!$A$24:$I$24,0)))*$E678</f>
        <v>3586.418662751842</v>
      </c>
      <c r="M678" s="9">
        <f>(INDEX('Resin Fractions'!$A$24:$I$41,MATCH('Disposed Waste by Resin'!$A678,'Resin Fractions'!$A$24:$A$41,0),MATCH('Disposed Waste by Resin'!M$1,'Resin Fractions'!$A$24:$I$24,0)))*$E678</f>
        <v>30953.473296189539</v>
      </c>
    </row>
    <row r="679" spans="1:13" x14ac:dyDescent="0.2">
      <c r="A679" s="37">
        <v>2009</v>
      </c>
      <c r="B679" s="68" t="s">
        <v>250</v>
      </c>
      <c r="C679" s="68" t="s">
        <v>192</v>
      </c>
      <c r="D679" s="68">
        <v>511226</v>
      </c>
      <c r="E679" s="81">
        <v>172057.69509981849</v>
      </c>
      <c r="F679" s="9">
        <f>(INDEX('Resin Fractions'!$A$24:$I$41,MATCH('Disposed Waste by Resin'!$A679,'Resin Fractions'!$A$24:$A$41,0),MATCH('Disposed Waste by Resin'!F$1,'Resin Fractions'!$A$24:$I$24,0)))*$E679</f>
        <v>1442.0883020885201</v>
      </c>
      <c r="G679" s="9">
        <f>(INDEX('Resin Fractions'!$A$24:$I$41,MATCH('Disposed Waste by Resin'!$A679,'Resin Fractions'!$A$24:$A$41,0),MATCH('Disposed Waste by Resin'!G$1,'Resin Fractions'!$A$24:$I$24,0)))*$E679</f>
        <v>2695.552107291182</v>
      </c>
      <c r="H679" s="9">
        <f>(INDEX('Resin Fractions'!$A$24:$I$41,MATCH('Disposed Waste by Resin'!$A679,'Resin Fractions'!$A$24:$A$41,0),MATCH('Disposed Waste by Resin'!H$1,'Resin Fractions'!$A$24:$I$24,0)))*$E679</f>
        <v>3722.3886211342224</v>
      </c>
      <c r="I679" s="9">
        <f>(INDEX('Resin Fractions'!$A$24:$I$41,MATCH('Disposed Waste by Resin'!$A679,'Resin Fractions'!$A$24:$A$41,0),MATCH('Disposed Waste by Resin'!I$1,'Resin Fractions'!$A$24:$I$24,0)))*$E679</f>
        <v>5599.8158238706974</v>
      </c>
      <c r="J679" s="9">
        <f>(INDEX('Resin Fractions'!$A$24:$I$41,MATCH('Disposed Waste by Resin'!$A679,'Resin Fractions'!$A$24:$A$41,0),MATCH('Disposed Waste by Resin'!J$1,'Resin Fractions'!$A$24:$I$24,0)))*$E679</f>
        <v>332.08428507535672</v>
      </c>
      <c r="K679" s="9">
        <f>(INDEX('Resin Fractions'!$A$24:$I$41,MATCH('Disposed Waste by Resin'!$A679,'Resin Fractions'!$A$24:$A$41,0),MATCH('Disposed Waste by Resin'!K$1,'Resin Fractions'!$A$24:$I$24,0)))*$E679</f>
        <v>961.48153986893817</v>
      </c>
      <c r="L679" s="9">
        <f>(INDEX('Resin Fractions'!$A$24:$I$41,MATCH('Disposed Waste by Resin'!$A679,'Resin Fractions'!$A$24:$A$41,0),MATCH('Disposed Waste by Resin'!L$1,'Resin Fractions'!$A$24:$I$24,0)))*$E679</f>
        <v>1933.4162228381927</v>
      </c>
      <c r="M679" s="9">
        <f>(INDEX('Resin Fractions'!$A$24:$I$41,MATCH('Disposed Waste by Resin'!$A679,'Resin Fractions'!$A$24:$A$41,0),MATCH('Disposed Waste by Resin'!M$1,'Resin Fractions'!$A$24:$I$24,0)))*$E679</f>
        <v>16686.826902167111</v>
      </c>
    </row>
    <row r="680" spans="1:13" x14ac:dyDescent="0.2">
      <c r="A680" s="37">
        <v>2009</v>
      </c>
      <c r="B680" s="68" t="s">
        <v>251</v>
      </c>
      <c r="C680" s="68" t="s">
        <v>192</v>
      </c>
      <c r="D680" s="68">
        <v>62921</v>
      </c>
      <c r="E680" s="81">
        <v>37743.684210526313</v>
      </c>
      <c r="F680" s="9">
        <f>(INDEX('Resin Fractions'!$A$24:$I$41,MATCH('Disposed Waste by Resin'!$A680,'Resin Fractions'!$A$24:$A$41,0),MATCH('Disposed Waste by Resin'!F$1,'Resin Fractions'!$A$24:$I$24,0)))*$E680</f>
        <v>316.34577835153505</v>
      </c>
      <c r="G680" s="9">
        <f>(INDEX('Resin Fractions'!$A$24:$I$41,MATCH('Disposed Waste by Resin'!$A680,'Resin Fractions'!$A$24:$A$41,0),MATCH('Disposed Waste by Resin'!G$1,'Resin Fractions'!$A$24:$I$24,0)))*$E680</f>
        <v>591.31367214696832</v>
      </c>
      <c r="H680" s="9">
        <f>(INDEX('Resin Fractions'!$A$24:$I$41,MATCH('Disposed Waste by Resin'!$A680,'Resin Fractions'!$A$24:$A$41,0),MATCH('Disposed Waste by Resin'!H$1,'Resin Fractions'!$A$24:$I$24,0)))*$E680</f>
        <v>816.56714361678542</v>
      </c>
      <c r="I680" s="9">
        <f>(INDEX('Resin Fractions'!$A$24:$I$41,MATCH('Disposed Waste by Resin'!$A680,'Resin Fractions'!$A$24:$A$41,0),MATCH('Disposed Waste by Resin'!I$1,'Resin Fractions'!$A$24:$I$24,0)))*$E680</f>
        <v>1228.4116672065475</v>
      </c>
      <c r="J680" s="9">
        <f>(INDEX('Resin Fractions'!$A$24:$I$41,MATCH('Disposed Waste by Resin'!$A680,'Resin Fractions'!$A$24:$A$41,0),MATCH('Disposed Waste by Resin'!J$1,'Resin Fractions'!$A$24:$I$24,0)))*$E680</f>
        <v>72.848147709354521</v>
      </c>
      <c r="K680" s="9">
        <f>(INDEX('Resin Fractions'!$A$24:$I$41,MATCH('Disposed Waste by Resin'!$A680,'Resin Fractions'!$A$24:$A$41,0),MATCH('Disposed Waste by Resin'!K$1,'Resin Fractions'!$A$24:$I$24,0)))*$E680</f>
        <v>210.91678343133898</v>
      </c>
      <c r="L680" s="9">
        <f>(INDEX('Resin Fractions'!$A$24:$I$41,MATCH('Disposed Waste by Resin'!$A680,'Resin Fractions'!$A$24:$A$41,0),MATCH('Disposed Waste by Resin'!L$1,'Resin Fractions'!$A$24:$I$24,0)))*$E680</f>
        <v>424.12663566123928</v>
      </c>
      <c r="M680" s="9">
        <f>(INDEX('Resin Fractions'!$A$24:$I$41,MATCH('Disposed Waste by Resin'!$A680,'Resin Fractions'!$A$24:$A$41,0),MATCH('Disposed Waste by Resin'!M$1,'Resin Fractions'!$A$24:$I$24,0)))*$E680</f>
        <v>3660.5298281237692</v>
      </c>
    </row>
    <row r="681" spans="1:13" x14ac:dyDescent="0.2">
      <c r="A681" s="37">
        <v>2009</v>
      </c>
      <c r="B681" s="68" t="s">
        <v>252</v>
      </c>
      <c r="C681" s="68" t="s">
        <v>191</v>
      </c>
      <c r="D681" s="68">
        <v>13750</v>
      </c>
      <c r="E681" s="81">
        <v>6971.8693284936471</v>
      </c>
      <c r="F681" s="9">
        <f>(INDEX('Resin Fractions'!$A$24:$I$41,MATCH('Disposed Waste by Resin'!$A681,'Resin Fractions'!$A$24:$A$41,0),MATCH('Disposed Waste by Resin'!F$1,'Resin Fractions'!$A$24:$I$24,0)))*$E681</f>
        <v>58.434185094003624</v>
      </c>
      <c r="G681" s="9">
        <f>(INDEX('Resin Fractions'!$A$24:$I$41,MATCH('Disposed Waste by Resin'!$A681,'Resin Fractions'!$A$24:$A$41,0),MATCH('Disposed Waste by Resin'!G$1,'Resin Fractions'!$A$24:$I$24,0)))*$E681</f>
        <v>109.22520523872596</v>
      </c>
      <c r="H681" s="9">
        <f>(INDEX('Resin Fractions'!$A$24:$I$41,MATCH('Disposed Waste by Resin'!$A681,'Resin Fractions'!$A$24:$A$41,0),MATCH('Disposed Waste by Resin'!H$1,'Resin Fractions'!$A$24:$I$24,0)))*$E681</f>
        <v>150.83316698717545</v>
      </c>
      <c r="I681" s="9">
        <f>(INDEX('Resin Fractions'!$A$24:$I$41,MATCH('Disposed Waste by Resin'!$A681,'Resin Fractions'!$A$24:$A$41,0),MATCH('Disposed Waste by Resin'!I$1,'Resin Fractions'!$A$24:$I$24,0)))*$E681</f>
        <v>226.90751590626581</v>
      </c>
      <c r="J681" s="9">
        <f>(INDEX('Resin Fractions'!$A$24:$I$41,MATCH('Disposed Waste by Resin'!$A681,'Resin Fractions'!$A$24:$A$41,0),MATCH('Disposed Waste by Resin'!J$1,'Resin Fractions'!$A$24:$I$24,0)))*$E681</f>
        <v>13.456231877617792</v>
      </c>
      <c r="K681" s="9">
        <f>(INDEX('Resin Fractions'!$A$24:$I$41,MATCH('Disposed Waste by Resin'!$A681,'Resin Fractions'!$A$24:$A$41,0),MATCH('Disposed Waste by Resin'!K$1,'Resin Fractions'!$A$24:$I$24,0)))*$E681</f>
        <v>38.959743438595929</v>
      </c>
      <c r="L681" s="9">
        <f>(INDEX('Resin Fractions'!$A$24:$I$41,MATCH('Disposed Waste by Resin'!$A681,'Resin Fractions'!$A$24:$A$41,0),MATCH('Disposed Waste by Resin'!L$1,'Resin Fractions'!$A$24:$I$24,0)))*$E681</f>
        <v>78.343053795981334</v>
      </c>
      <c r="M681" s="9">
        <f>(INDEX('Resin Fractions'!$A$24:$I$41,MATCH('Disposed Waste by Resin'!$A681,'Resin Fractions'!$A$24:$A$41,0),MATCH('Disposed Waste by Resin'!M$1,'Resin Fractions'!$A$24:$I$24,0)))*$E681</f>
        <v>676.15910233836598</v>
      </c>
    </row>
    <row r="682" spans="1:13" x14ac:dyDescent="0.2">
      <c r="A682" s="37">
        <v>2009</v>
      </c>
      <c r="B682" s="68" t="s">
        <v>253</v>
      </c>
      <c r="C682" s="68" t="s">
        <v>192</v>
      </c>
      <c r="D682" s="68">
        <v>434933</v>
      </c>
      <c r="E682" s="81">
        <v>289646.13430127042</v>
      </c>
      <c r="F682" s="9">
        <f>(INDEX('Resin Fractions'!$A$24:$I$41,MATCH('Disposed Waste by Resin'!$A682,'Resin Fractions'!$A$24:$A$41,0),MATCH('Disposed Waste by Resin'!F$1,'Resin Fractions'!$A$24:$I$24,0)))*$E682</f>
        <v>2427.6467366292363</v>
      </c>
      <c r="G682" s="9">
        <f>(INDEX('Resin Fractions'!$A$24:$I$41,MATCH('Disposed Waste by Resin'!$A682,'Resin Fractions'!$A$24:$A$41,0),MATCH('Disposed Waste by Resin'!G$1,'Resin Fractions'!$A$24:$I$24,0)))*$E682</f>
        <v>4537.7583794295397</v>
      </c>
      <c r="H682" s="9">
        <f>(INDEX('Resin Fractions'!$A$24:$I$41,MATCH('Disposed Waste by Resin'!$A682,'Resin Fractions'!$A$24:$A$41,0),MATCH('Disposed Waste by Resin'!H$1,'Resin Fractions'!$A$24:$I$24,0)))*$E682</f>
        <v>6266.360094229236</v>
      </c>
      <c r="I682" s="9">
        <f>(INDEX('Resin Fractions'!$A$24:$I$41,MATCH('Disposed Waste by Resin'!$A682,'Resin Fractions'!$A$24:$A$41,0),MATCH('Disposed Waste by Resin'!I$1,'Resin Fractions'!$A$24:$I$24,0)))*$E682</f>
        <v>9426.8669892518064</v>
      </c>
      <c r="J682" s="9">
        <f>(INDEX('Resin Fractions'!$A$24:$I$41,MATCH('Disposed Waste by Resin'!$A682,'Resin Fractions'!$A$24:$A$41,0),MATCH('Disposed Waste by Resin'!J$1,'Resin Fractions'!$A$24:$I$24,0)))*$E682</f>
        <v>559.03881182690338</v>
      </c>
      <c r="K682" s="9">
        <f>(INDEX('Resin Fractions'!$A$24:$I$41,MATCH('Disposed Waste by Resin'!$A682,'Resin Fractions'!$A$24:$A$41,0),MATCH('Disposed Waste by Resin'!K$1,'Resin Fractions'!$A$24:$I$24,0)))*$E682</f>
        <v>1618.5815523304923</v>
      </c>
      <c r="L682" s="9">
        <f>(INDEX('Resin Fractions'!$A$24:$I$41,MATCH('Disposed Waste by Resin'!$A682,'Resin Fractions'!$A$24:$A$41,0),MATCH('Disposed Waste by Resin'!L$1,'Resin Fractions'!$A$24:$I$24,0)))*$E682</f>
        <v>3254.7601815516641</v>
      </c>
      <c r="M682" s="9">
        <f>(INDEX('Resin Fractions'!$A$24:$I$41,MATCH('Disposed Waste by Resin'!$A682,'Resin Fractions'!$A$24:$A$41,0),MATCH('Disposed Waste by Resin'!M$1,'Resin Fractions'!$A$24:$I$24,0)))*$E682</f>
        <v>28091.012745248881</v>
      </c>
    </row>
    <row r="683" spans="1:13" x14ac:dyDescent="0.2">
      <c r="A683" s="37">
        <v>2009</v>
      </c>
      <c r="B683" s="68" t="s">
        <v>254</v>
      </c>
      <c r="C683" s="68" t="s">
        <v>191</v>
      </c>
      <c r="D683" s="68">
        <v>55661</v>
      </c>
      <c r="E683" s="81">
        <v>36857.586206896543</v>
      </c>
      <c r="F683" s="9">
        <f>(INDEX('Resin Fractions'!$A$24:$I$41,MATCH('Disposed Waste by Resin'!$A683,'Resin Fractions'!$A$24:$A$41,0),MATCH('Disposed Waste by Resin'!F$1,'Resin Fractions'!$A$24:$I$24,0)))*$E683</f>
        <v>308.91901627154118</v>
      </c>
      <c r="G683" s="9">
        <f>(INDEX('Resin Fractions'!$A$24:$I$41,MATCH('Disposed Waste by Resin'!$A683,'Resin Fractions'!$A$24:$A$41,0),MATCH('Disposed Waste by Resin'!G$1,'Resin Fractions'!$A$24:$I$24,0)))*$E683</f>
        <v>577.43156510394977</v>
      </c>
      <c r="H683" s="9">
        <f>(INDEX('Resin Fractions'!$A$24:$I$41,MATCH('Disposed Waste by Resin'!$A683,'Resin Fractions'!$A$24:$A$41,0),MATCH('Disposed Waste by Resin'!H$1,'Resin Fractions'!$A$24:$I$24,0)))*$E683</f>
        <v>797.39682331226402</v>
      </c>
      <c r="I683" s="9">
        <f>(INDEX('Resin Fractions'!$A$24:$I$41,MATCH('Disposed Waste by Resin'!$A683,'Resin Fractions'!$A$24:$A$41,0),MATCH('Disposed Waste by Resin'!I$1,'Resin Fractions'!$A$24:$I$24,0)))*$E683</f>
        <v>1199.5725872726478</v>
      </c>
      <c r="J683" s="9">
        <f>(INDEX('Resin Fractions'!$A$24:$I$41,MATCH('Disposed Waste by Resin'!$A683,'Resin Fractions'!$A$24:$A$41,0),MATCH('Disposed Waste by Resin'!J$1,'Resin Fractions'!$A$24:$I$24,0)))*$E683</f>
        <v>71.137911954589939</v>
      </c>
      <c r="K683" s="9">
        <f>(INDEX('Resin Fractions'!$A$24:$I$41,MATCH('Disposed Waste by Resin'!$A683,'Resin Fractions'!$A$24:$A$41,0),MATCH('Disposed Waste by Resin'!K$1,'Resin Fractions'!$A$24:$I$24,0)))*$E683</f>
        <v>205.96514861773485</v>
      </c>
      <c r="L683" s="9">
        <f>(INDEX('Resin Fractions'!$A$24:$I$41,MATCH('Disposed Waste by Resin'!$A683,'Resin Fractions'!$A$24:$A$41,0),MATCH('Disposed Waste by Resin'!L$1,'Resin Fractions'!$A$24:$I$24,0)))*$E683</f>
        <v>414.16953229397387</v>
      </c>
      <c r="M683" s="9">
        <f>(INDEX('Resin Fractions'!$A$24:$I$41,MATCH('Disposed Waste by Resin'!$A683,'Resin Fractions'!$A$24:$A$41,0),MATCH('Disposed Waste by Resin'!M$1,'Resin Fractions'!$A$24:$I$24,0)))*$E683</f>
        <v>3574.5925848267016</v>
      </c>
    </row>
    <row r="684" spans="1:13" x14ac:dyDescent="0.2">
      <c r="A684" s="37">
        <v>2009</v>
      </c>
      <c r="B684" s="68" t="s">
        <v>255</v>
      </c>
      <c r="C684" s="68" t="s">
        <v>194</v>
      </c>
      <c r="D684" s="68">
        <v>815284</v>
      </c>
      <c r="E684" s="81">
        <v>710785.09074410156</v>
      </c>
      <c r="F684" s="9">
        <f>(INDEX('Resin Fractions'!$A$24:$I$41,MATCH('Disposed Waste by Resin'!$A684,'Resin Fractions'!$A$24:$A$41,0),MATCH('Disposed Waste by Resin'!F$1,'Resin Fractions'!$A$24:$I$24,0)))*$E684</f>
        <v>5957.3904210813607</v>
      </c>
      <c r="G684" s="9">
        <f>(INDEX('Resin Fractions'!$A$24:$I$41,MATCH('Disposed Waste by Resin'!$A684,'Resin Fractions'!$A$24:$A$41,0),MATCH('Disposed Waste by Resin'!G$1,'Resin Fractions'!$A$24:$I$24,0)))*$E684</f>
        <v>11135.556872797129</v>
      </c>
      <c r="H684" s="9">
        <f>(INDEX('Resin Fractions'!$A$24:$I$41,MATCH('Disposed Waste by Resin'!$A684,'Resin Fractions'!$A$24:$A$41,0),MATCH('Disposed Waste by Resin'!H$1,'Resin Fractions'!$A$24:$I$24,0)))*$E684</f>
        <v>15377.506552803346</v>
      </c>
      <c r="I684" s="9">
        <f>(INDEX('Resin Fractions'!$A$24:$I$41,MATCH('Disposed Waste by Resin'!$A684,'Resin Fractions'!$A$24:$A$41,0),MATCH('Disposed Waste by Resin'!I$1,'Resin Fractions'!$A$24:$I$24,0)))*$E684</f>
        <v>23133.319298570495</v>
      </c>
      <c r="J684" s="9">
        <f>(INDEX('Resin Fractions'!$A$24:$I$41,MATCH('Disposed Waste by Resin'!$A684,'Resin Fractions'!$A$24:$A$41,0),MATCH('Disposed Waste by Resin'!J$1,'Resin Fractions'!$A$24:$I$24,0)))*$E684</f>
        <v>1371.8686546686542</v>
      </c>
      <c r="K684" s="9">
        <f>(INDEX('Resin Fractions'!$A$24:$I$41,MATCH('Disposed Waste by Resin'!$A684,'Resin Fractions'!$A$24:$A$41,0),MATCH('Disposed Waste by Resin'!K$1,'Resin Fractions'!$A$24:$I$24,0)))*$E684</f>
        <v>3971.9626789609524</v>
      </c>
      <c r="L684" s="9">
        <f>(INDEX('Resin Fractions'!$A$24:$I$41,MATCH('Disposed Waste by Resin'!$A684,'Resin Fractions'!$A$24:$A$41,0),MATCH('Disposed Waste by Resin'!L$1,'Resin Fractions'!$A$24:$I$24,0)))*$E684</f>
        <v>7987.1081883254437</v>
      </c>
      <c r="M684" s="9">
        <f>(INDEX('Resin Fractions'!$A$24:$I$41,MATCH('Disposed Waste by Resin'!$A684,'Resin Fractions'!$A$24:$A$41,0),MATCH('Disposed Waste by Resin'!M$1,'Resin Fractions'!$A$24:$I$24,0)))*$E684</f>
        <v>68934.712667207394</v>
      </c>
    </row>
    <row r="685" spans="1:13" x14ac:dyDescent="0.2">
      <c r="A685" s="37">
        <v>2009</v>
      </c>
      <c r="B685" s="68" t="s">
        <v>256</v>
      </c>
      <c r="C685" s="68" t="s">
        <v>192</v>
      </c>
      <c r="D685" s="68">
        <v>198642</v>
      </c>
      <c r="E685" s="81">
        <v>146057.9038112523</v>
      </c>
      <c r="F685" s="9">
        <f>(INDEX('Resin Fractions'!$A$24:$I$41,MATCH('Disposed Waste by Resin'!$A685,'Resin Fractions'!$A$24:$A$41,0),MATCH('Disposed Waste by Resin'!F$1,'Resin Fractions'!$A$24:$I$24,0)))*$E685</f>
        <v>1224.1730565528158</v>
      </c>
      <c r="G685" s="9">
        <f>(INDEX('Resin Fractions'!$A$24:$I$41,MATCH('Disposed Waste by Resin'!$A685,'Resin Fractions'!$A$24:$A$41,0),MATCH('Disposed Waste by Resin'!G$1,'Resin Fractions'!$A$24:$I$24,0)))*$E685</f>
        <v>2288.2248316563041</v>
      </c>
      <c r="H685" s="9">
        <f>(INDEX('Resin Fractions'!$A$24:$I$41,MATCH('Disposed Waste by Resin'!$A685,'Resin Fractions'!$A$24:$A$41,0),MATCH('Disposed Waste by Resin'!H$1,'Resin Fractions'!$A$24:$I$24,0)))*$E685</f>
        <v>3159.8951668991399</v>
      </c>
      <c r="I685" s="9">
        <f>(INDEX('Resin Fractions'!$A$24:$I$41,MATCH('Disposed Waste by Resin'!$A685,'Resin Fractions'!$A$24:$A$41,0),MATCH('Disposed Waste by Resin'!I$1,'Resin Fractions'!$A$24:$I$24,0)))*$E685</f>
        <v>4753.622675749175</v>
      </c>
      <c r="J685" s="9">
        <f>(INDEX('Resin Fractions'!$A$24:$I$41,MATCH('Disposed Waste by Resin'!$A685,'Resin Fractions'!$A$24:$A$41,0),MATCH('Disposed Waste by Resin'!J$1,'Resin Fractions'!$A$24:$I$24,0)))*$E685</f>
        <v>281.902733490797</v>
      </c>
      <c r="K685" s="9">
        <f>(INDEX('Resin Fractions'!$A$24:$I$41,MATCH('Disposed Waste by Resin'!$A685,'Resin Fractions'!$A$24:$A$41,0),MATCH('Disposed Waste by Resin'!K$1,'Resin Fractions'!$A$24:$I$24,0)))*$E685</f>
        <v>816.19120949517048</v>
      </c>
      <c r="L685" s="9">
        <f>(INDEX('Resin Fractions'!$A$24:$I$41,MATCH('Disposed Waste by Resin'!$A685,'Resin Fractions'!$A$24:$A$41,0),MATCH('Disposed Waste by Resin'!L$1,'Resin Fractions'!$A$24:$I$24,0)))*$E685</f>
        <v>1641.2559783425424</v>
      </c>
      <c r="M685" s="9">
        <f>(INDEX('Resin Fractions'!$A$24:$I$41,MATCH('Disposed Waste by Resin'!$A685,'Resin Fractions'!$A$24:$A$41,0),MATCH('Disposed Waste by Resin'!M$1,'Resin Fractions'!$A$24:$I$24,0)))*$E685</f>
        <v>14165.265652185946</v>
      </c>
    </row>
    <row r="686" spans="1:13" x14ac:dyDescent="0.2">
      <c r="A686" s="37">
        <v>2009</v>
      </c>
      <c r="B686" s="68" t="s">
        <v>257</v>
      </c>
      <c r="C686" s="68" t="s">
        <v>192</v>
      </c>
      <c r="D686" s="68">
        <v>71609</v>
      </c>
      <c r="E686" s="81">
        <v>115815.8529945553</v>
      </c>
      <c r="F686" s="9">
        <f>(INDEX('Resin Fractions'!$A$24:$I$41,MATCH('Disposed Waste by Resin'!$A686,'Resin Fractions'!$A$24:$A$41,0),MATCH('Disposed Waste by Resin'!F$1,'Resin Fractions'!$A$24:$I$24,0)))*$E686</f>
        <v>970.70163995256314</v>
      </c>
      <c r="G686" s="9">
        <f>(INDEX('Resin Fractions'!$A$24:$I$41,MATCH('Disposed Waste by Resin'!$A686,'Resin Fractions'!$A$24:$A$41,0),MATCH('Disposed Waste by Resin'!G$1,'Resin Fractions'!$A$24:$I$24,0)))*$E686</f>
        <v>1814.4359449665128</v>
      </c>
      <c r="H686" s="9">
        <f>(INDEX('Resin Fractions'!$A$24:$I$41,MATCH('Disposed Waste by Resin'!$A686,'Resin Fractions'!$A$24:$A$41,0),MATCH('Disposed Waste by Resin'!H$1,'Resin Fractions'!$A$24:$I$24,0)))*$E686</f>
        <v>2505.6223906973705</v>
      </c>
      <c r="I686" s="9">
        <f>(INDEX('Resin Fractions'!$A$24:$I$41,MATCH('Disposed Waste by Resin'!$A686,'Resin Fractions'!$A$24:$A$41,0),MATCH('Disposed Waste by Resin'!I$1,'Resin Fractions'!$A$24:$I$24,0)))*$E686</f>
        <v>3769.3603060167775</v>
      </c>
      <c r="J686" s="9">
        <f>(INDEX('Resin Fractions'!$A$24:$I$41,MATCH('Disposed Waste by Resin'!$A686,'Resin Fractions'!$A$24:$A$41,0),MATCH('Disposed Waste by Resin'!J$1,'Resin Fractions'!$A$24:$I$24,0)))*$E686</f>
        <v>223.53330212738669</v>
      </c>
      <c r="K686" s="9">
        <f>(INDEX('Resin Fractions'!$A$24:$I$41,MATCH('Disposed Waste by Resin'!$A686,'Resin Fractions'!$A$24:$A$41,0),MATCH('Disposed Waste by Resin'!K$1,'Resin Fractions'!$A$24:$I$24,0)))*$E686</f>
        <v>647.19456234629683</v>
      </c>
      <c r="L686" s="9">
        <f>(INDEX('Resin Fractions'!$A$24:$I$41,MATCH('Disposed Waste by Resin'!$A686,'Resin Fractions'!$A$24:$A$41,0),MATCH('Disposed Waste by Resin'!L$1,'Resin Fractions'!$A$24:$I$24,0)))*$E686</f>
        <v>1301.4253672967673</v>
      </c>
      <c r="M686" s="9">
        <f>(INDEX('Resin Fractions'!$A$24:$I$41,MATCH('Disposed Waste by Resin'!$A686,'Resin Fractions'!$A$24:$A$41,0),MATCH('Disposed Waste by Resin'!M$1,'Resin Fractions'!$A$24:$I$24,0)))*$E686</f>
        <v>11232.273513403676</v>
      </c>
    </row>
    <row r="687" spans="1:13" x14ac:dyDescent="0.2">
      <c r="A687" s="37">
        <v>2008</v>
      </c>
      <c r="B687" s="68" t="s">
        <v>201</v>
      </c>
      <c r="C687" s="68" t="s">
        <v>190</v>
      </c>
      <c r="D687" s="68">
        <v>1484085</v>
      </c>
      <c r="E687" s="81">
        <v>1214079.4555353899</v>
      </c>
      <c r="F687" s="9">
        <f>(INDEX('Resin Fractions'!$A$24:$I$41,MATCH('Disposed Waste by Resin'!$A687,'Resin Fractions'!$A$24:$A$41,0),MATCH('Disposed Waste by Resin'!F$1,'Resin Fractions'!$A$24:$I$24,0)))*$E687</f>
        <v>9976.9388627348544</v>
      </c>
      <c r="G687" s="9">
        <f>(INDEX('Resin Fractions'!$A$24:$I$41,MATCH('Disposed Waste by Resin'!$A687,'Resin Fractions'!$A$24:$A$41,0),MATCH('Disposed Waste by Resin'!G$1,'Resin Fractions'!$A$24:$I$24,0)))*$E687</f>
        <v>18786.438842156127</v>
      </c>
      <c r="H687" s="9">
        <f>(INDEX('Resin Fractions'!$A$24:$I$41,MATCH('Disposed Waste by Resin'!$A687,'Resin Fractions'!$A$24:$A$41,0),MATCH('Disposed Waste by Resin'!H$1,'Resin Fractions'!$A$24:$I$24,0)))*$E687</f>
        <v>26061.860811143626</v>
      </c>
      <c r="I687" s="9">
        <f>(INDEX('Resin Fractions'!$A$24:$I$41,MATCH('Disposed Waste by Resin'!$A687,'Resin Fractions'!$A$24:$A$41,0),MATCH('Disposed Waste by Resin'!I$1,'Resin Fractions'!$A$24:$I$24,0)))*$E687</f>
        <v>38828.240615031544</v>
      </c>
      <c r="J687" s="9">
        <f>(INDEX('Resin Fractions'!$A$24:$I$41,MATCH('Disposed Waste by Resin'!$A687,'Resin Fractions'!$A$24:$A$41,0),MATCH('Disposed Waste by Resin'!J$1,'Resin Fractions'!$A$24:$I$24,0)))*$E687</f>
        <v>2334.9619087124684</v>
      </c>
      <c r="K687" s="9">
        <f>(INDEX('Resin Fractions'!$A$24:$I$41,MATCH('Disposed Waste by Resin'!$A687,'Resin Fractions'!$A$24:$A$41,0),MATCH('Disposed Waste by Resin'!K$1,'Resin Fractions'!$A$24:$I$24,0)))*$E687</f>
        <v>6726.6688971584572</v>
      </c>
      <c r="L687" s="9">
        <f>(INDEX('Resin Fractions'!$A$24:$I$41,MATCH('Disposed Waste by Resin'!$A687,'Resin Fractions'!$A$24:$A$41,0),MATCH('Disposed Waste by Resin'!L$1,'Resin Fractions'!$A$24:$I$24,0)))*$E687</f>
        <v>13670.326386950957</v>
      </c>
      <c r="M687" s="9">
        <f>(INDEX('Resin Fractions'!$A$24:$I$41,MATCH('Disposed Waste by Resin'!$A687,'Resin Fractions'!$A$24:$A$41,0),MATCH('Disposed Waste by Resin'!M$1,'Resin Fractions'!$A$24:$I$24,0)))*$E687</f>
        <v>116385.43632388802</v>
      </c>
    </row>
    <row r="688" spans="1:13" x14ac:dyDescent="0.2">
      <c r="A688" s="37">
        <v>2008</v>
      </c>
      <c r="B688" s="68" t="s">
        <v>202</v>
      </c>
      <c r="C688" s="68" t="s">
        <v>191</v>
      </c>
      <c r="D688" s="68">
        <v>1228</v>
      </c>
      <c r="E688" s="81">
        <v>1947.568058076225</v>
      </c>
      <c r="F688" s="9">
        <f>(INDEX('Resin Fractions'!$A$24:$I$41,MATCH('Disposed Waste by Resin'!$A688,'Resin Fractions'!$A$24:$A$41,0),MATCH('Disposed Waste by Resin'!F$1,'Resin Fractions'!$A$24:$I$24,0)))*$E688</f>
        <v>16.004527016621889</v>
      </c>
      <c r="G688" s="9">
        <f>(INDEX('Resin Fractions'!$A$24:$I$41,MATCH('Disposed Waste by Resin'!$A688,'Resin Fractions'!$A$24:$A$41,0),MATCH('Disposed Waste by Resin'!G$1,'Resin Fractions'!$A$24:$I$24,0)))*$E688</f>
        <v>30.136304545118179</v>
      </c>
      <c r="H688" s="9">
        <f>(INDEX('Resin Fractions'!$A$24:$I$41,MATCH('Disposed Waste by Resin'!$A688,'Resin Fractions'!$A$24:$A$41,0),MATCH('Disposed Waste by Resin'!H$1,'Resin Fractions'!$A$24:$I$24,0)))*$E688</f>
        <v>41.807187674902806</v>
      </c>
      <c r="I688" s="9">
        <f>(INDEX('Resin Fractions'!$A$24:$I$41,MATCH('Disposed Waste by Resin'!$A688,'Resin Fractions'!$A$24:$A$41,0),MATCH('Disposed Waste by Resin'!I$1,'Resin Fractions'!$A$24:$I$24,0)))*$E688</f>
        <v>62.286402120020952</v>
      </c>
      <c r="J688" s="9">
        <f>(INDEX('Resin Fractions'!$A$24:$I$41,MATCH('Disposed Waste by Resin'!$A688,'Resin Fractions'!$A$24:$A$41,0),MATCH('Disposed Waste by Resin'!J$1,'Resin Fractions'!$A$24:$I$24,0)))*$E688</f>
        <v>3.7456339529505693</v>
      </c>
      <c r="K688" s="9">
        <f>(INDEX('Resin Fractions'!$A$24:$I$41,MATCH('Disposed Waste by Resin'!$A688,'Resin Fractions'!$A$24:$A$41,0),MATCH('Disposed Waste by Resin'!K$1,'Resin Fractions'!$A$24:$I$24,0)))*$E688</f>
        <v>10.790599759867826</v>
      </c>
      <c r="L688" s="9">
        <f>(INDEX('Resin Fractions'!$A$24:$I$41,MATCH('Disposed Waste by Resin'!$A688,'Resin Fractions'!$A$24:$A$41,0),MATCH('Disposed Waste by Resin'!L$1,'Resin Fractions'!$A$24:$I$24,0)))*$E688</f>
        <v>21.929282217333576</v>
      </c>
      <c r="M688" s="9">
        <f>(INDEX('Resin Fractions'!$A$24:$I$41,MATCH('Disposed Waste by Resin'!$A688,'Resin Fractions'!$A$24:$A$41,0),MATCH('Disposed Waste by Resin'!M$1,'Resin Fractions'!$A$24:$I$24,0)))*$E688</f>
        <v>186.69993728681578</v>
      </c>
    </row>
    <row r="689" spans="1:13" x14ac:dyDescent="0.2">
      <c r="A689" s="37">
        <v>2008</v>
      </c>
      <c r="B689" s="68" t="s">
        <v>203</v>
      </c>
      <c r="C689" s="68" t="s">
        <v>191</v>
      </c>
      <c r="D689" s="68">
        <v>37975</v>
      </c>
      <c r="E689" s="81">
        <v>32391.061705989101</v>
      </c>
      <c r="F689" s="9">
        <f>(INDEX('Resin Fractions'!$A$24:$I$41,MATCH('Disposed Waste by Resin'!$A689,'Resin Fractions'!$A$24:$A$41,0),MATCH('Disposed Waste by Resin'!F$1,'Resin Fractions'!$A$24:$I$24,0)))*$E689</f>
        <v>266.17997764999268</v>
      </c>
      <c r="G689" s="9">
        <f>(INDEX('Resin Fractions'!$A$24:$I$41,MATCH('Disposed Waste by Resin'!$A689,'Resin Fractions'!$A$24:$A$41,0),MATCH('Disposed Waste by Resin'!G$1,'Resin Fractions'!$A$24:$I$24,0)))*$E689</f>
        <v>501.21324184974782</v>
      </c>
      <c r="H689" s="9">
        <f>(INDEX('Resin Fractions'!$A$24:$I$41,MATCH('Disposed Waste by Resin'!$A689,'Resin Fractions'!$A$24:$A$41,0),MATCH('Disposed Waste by Resin'!H$1,'Resin Fractions'!$A$24:$I$24,0)))*$E689</f>
        <v>695.31803528821433</v>
      </c>
      <c r="I689" s="9">
        <f>(INDEX('Resin Fractions'!$A$24:$I$41,MATCH('Disposed Waste by Resin'!$A689,'Resin Fractions'!$A$24:$A$41,0),MATCH('Disposed Waste by Resin'!I$1,'Resin Fractions'!$A$24:$I$24,0)))*$E689</f>
        <v>1035.9189688634162</v>
      </c>
      <c r="J689" s="9">
        <f>(INDEX('Resin Fractions'!$A$24:$I$41,MATCH('Disposed Waste by Resin'!$A689,'Resin Fractions'!$A$24:$A$41,0),MATCH('Disposed Waste by Resin'!J$1,'Resin Fractions'!$A$24:$I$24,0)))*$E689</f>
        <v>62.295671771241011</v>
      </c>
      <c r="K689" s="9">
        <f>(INDEX('Resin Fractions'!$A$24:$I$41,MATCH('Disposed Waste by Resin'!$A689,'Resin Fractions'!$A$24:$A$41,0),MATCH('Disposed Waste by Resin'!K$1,'Resin Fractions'!$A$24:$I$24,0)))*$E689</f>
        <v>179.46432280870272</v>
      </c>
      <c r="L689" s="9">
        <f>(INDEX('Resin Fractions'!$A$24:$I$41,MATCH('Disposed Waste by Resin'!$A689,'Resin Fractions'!$A$24:$A$41,0),MATCH('Disposed Waste by Resin'!L$1,'Resin Fractions'!$A$24:$I$24,0)))*$E689</f>
        <v>364.71779793479271</v>
      </c>
      <c r="M689" s="9">
        <f>(INDEX('Resin Fractions'!$A$24:$I$41,MATCH('Disposed Waste by Resin'!$A689,'Resin Fractions'!$A$24:$A$41,0),MATCH('Disposed Waste by Resin'!M$1,'Resin Fractions'!$A$24:$I$24,0)))*$E689</f>
        <v>3105.1080161661071</v>
      </c>
    </row>
    <row r="690" spans="1:13" x14ac:dyDescent="0.2">
      <c r="A690" s="37">
        <v>2008</v>
      </c>
      <c r="B690" s="68" t="s">
        <v>204</v>
      </c>
      <c r="C690" s="68" t="s">
        <v>192</v>
      </c>
      <c r="D690" s="68">
        <v>217801</v>
      </c>
      <c r="E690" s="81">
        <v>182180.8257713248</v>
      </c>
      <c r="F690" s="9">
        <f>(INDEX('Resin Fractions'!$A$24:$I$41,MATCH('Disposed Waste by Resin'!$A690,'Resin Fractions'!$A$24:$A$41,0),MATCH('Disposed Waste by Resin'!F$1,'Resin Fractions'!$A$24:$I$24,0)))*$E690</f>
        <v>1497.1070899816204</v>
      </c>
      <c r="G690" s="9">
        <f>(INDEX('Resin Fractions'!$A$24:$I$41,MATCH('Disposed Waste by Resin'!$A690,'Resin Fractions'!$A$24:$A$41,0),MATCH('Disposed Waste by Resin'!G$1,'Resin Fractions'!$A$24:$I$24,0)))*$E690</f>
        <v>2819.032087201585</v>
      </c>
      <c r="H690" s="9">
        <f>(INDEX('Resin Fractions'!$A$24:$I$41,MATCH('Disposed Waste by Resin'!$A690,'Resin Fractions'!$A$24:$A$41,0),MATCH('Disposed Waste by Resin'!H$1,'Resin Fractions'!$A$24:$I$24,0)))*$E690</f>
        <v>3910.7583132750515</v>
      </c>
      <c r="I690" s="9">
        <f>(INDEX('Resin Fractions'!$A$24:$I$41,MATCH('Disposed Waste by Resin'!$A690,'Resin Fractions'!$A$24:$A$41,0),MATCH('Disposed Waste by Resin'!I$1,'Resin Fractions'!$A$24:$I$24,0)))*$E690</f>
        <v>5826.4398645760148</v>
      </c>
      <c r="J690" s="9">
        <f>(INDEX('Resin Fractions'!$A$24:$I$41,MATCH('Disposed Waste by Resin'!$A690,'Resin Fractions'!$A$24:$A$41,0),MATCH('Disposed Waste by Resin'!J$1,'Resin Fractions'!$A$24:$I$24,0)))*$E690</f>
        <v>350.37681161175567</v>
      </c>
      <c r="K690" s="9">
        <f>(INDEX('Resin Fractions'!$A$24:$I$41,MATCH('Disposed Waste by Resin'!$A690,'Resin Fractions'!$A$24:$A$41,0),MATCH('Disposed Waste by Resin'!K$1,'Resin Fractions'!$A$24:$I$24,0)))*$E690</f>
        <v>1009.3821197511339</v>
      </c>
      <c r="L690" s="9">
        <f>(INDEX('Resin Fractions'!$A$24:$I$41,MATCH('Disposed Waste by Resin'!$A690,'Resin Fractions'!$A$24:$A$41,0),MATCH('Disposed Waste by Resin'!L$1,'Resin Fractions'!$A$24:$I$24,0)))*$E690</f>
        <v>2051.3248440070161</v>
      </c>
      <c r="M690" s="9">
        <f>(INDEX('Resin Fractions'!$A$24:$I$41,MATCH('Disposed Waste by Resin'!$A690,'Resin Fractions'!$A$24:$A$41,0),MATCH('Disposed Waste by Resin'!M$1,'Resin Fractions'!$A$24:$I$24,0)))*$E690</f>
        <v>17464.421130404175</v>
      </c>
    </row>
    <row r="691" spans="1:13" x14ac:dyDescent="0.2">
      <c r="A691" s="37">
        <v>2008</v>
      </c>
      <c r="B691" s="68" t="s">
        <v>205</v>
      </c>
      <c r="C691" s="68" t="s">
        <v>191</v>
      </c>
      <c r="D691" s="68">
        <v>45670</v>
      </c>
      <c r="E691" s="81">
        <v>36031.098003629762</v>
      </c>
      <c r="F691" s="9">
        <f>(INDEX('Resin Fractions'!$A$24:$I$41,MATCH('Disposed Waste by Resin'!$A691,'Resin Fractions'!$A$24:$A$41,0),MATCH('Disposed Waste by Resin'!F$1,'Resin Fractions'!$A$24:$I$24,0)))*$E691</f>
        <v>296.09269829946749</v>
      </c>
      <c r="G691" s="9">
        <f>(INDEX('Resin Fractions'!$A$24:$I$41,MATCH('Disposed Waste by Resin'!$A691,'Resin Fractions'!$A$24:$A$41,0),MATCH('Disposed Waste by Resin'!G$1,'Resin Fractions'!$A$24:$I$24,0)))*$E691</f>
        <v>557.53848397214153</v>
      </c>
      <c r="H691" s="9">
        <f>(INDEX('Resin Fractions'!$A$24:$I$41,MATCH('Disposed Waste by Resin'!$A691,'Resin Fractions'!$A$24:$A$41,0),MATCH('Disposed Waste by Resin'!H$1,'Resin Fractions'!$A$24:$I$24,0)))*$E691</f>
        <v>773.45634732709732</v>
      </c>
      <c r="I691" s="9">
        <f>(INDEX('Resin Fractions'!$A$24:$I$41,MATCH('Disposed Waste by Resin'!$A691,'Resin Fractions'!$A$24:$A$41,0),MATCH('Disposed Waste by Resin'!I$1,'Resin Fractions'!$A$24:$I$24,0)))*$E691</f>
        <v>1152.3332649523927</v>
      </c>
      <c r="J691" s="9">
        <f>(INDEX('Resin Fractions'!$A$24:$I$41,MATCH('Disposed Waste by Resin'!$A691,'Resin Fractions'!$A$24:$A$41,0),MATCH('Disposed Waste by Resin'!J$1,'Resin Fractions'!$A$24:$I$24,0)))*$E691</f>
        <v>69.296322397993961</v>
      </c>
      <c r="K691" s="9">
        <f>(INDEX('Resin Fractions'!$A$24:$I$41,MATCH('Disposed Waste by Resin'!$A691,'Resin Fractions'!$A$24:$A$41,0),MATCH('Disposed Waste by Resin'!K$1,'Resin Fractions'!$A$24:$I$24,0)))*$E691</f>
        <v>199.63212882521225</v>
      </c>
      <c r="L691" s="9">
        <f>(INDEX('Resin Fractions'!$A$24:$I$41,MATCH('Disposed Waste by Resin'!$A691,'Resin Fractions'!$A$24:$A$41,0),MATCH('Disposed Waste by Resin'!L$1,'Resin Fractions'!$A$24:$I$24,0)))*$E691</f>
        <v>405.7039821768717</v>
      </c>
      <c r="M691" s="9">
        <f>(INDEX('Resin Fractions'!$A$24:$I$41,MATCH('Disposed Waste by Resin'!$A691,'Resin Fractions'!$A$24:$A$41,0),MATCH('Disposed Waste by Resin'!M$1,'Resin Fractions'!$A$24:$I$24,0)))*$E691</f>
        <v>3454.0532279511767</v>
      </c>
    </row>
    <row r="692" spans="1:13" x14ac:dyDescent="0.2">
      <c r="A692" s="37">
        <v>2008</v>
      </c>
      <c r="B692" s="68" t="s">
        <v>206</v>
      </c>
      <c r="C692" s="68" t="s">
        <v>192</v>
      </c>
      <c r="D692" s="68">
        <v>21145</v>
      </c>
      <c r="E692" s="81">
        <v>21548.284936479129</v>
      </c>
      <c r="F692" s="9">
        <f>(INDEX('Resin Fractions'!$A$24:$I$41,MATCH('Disposed Waste by Resin'!$A692,'Resin Fractions'!$A$24:$A$41,0),MATCH('Disposed Waste by Resin'!F$1,'Resin Fractions'!$A$24:$I$24,0)))*$E692</f>
        <v>177.07730777244498</v>
      </c>
      <c r="G692" s="9">
        <f>(INDEX('Resin Fractions'!$A$24:$I$41,MATCH('Disposed Waste by Resin'!$A692,'Resin Fractions'!$A$24:$A$41,0),MATCH('Disposed Waste by Resin'!G$1,'Resin Fractions'!$A$24:$I$24,0)))*$E692</f>
        <v>333.43413832334556</v>
      </c>
      <c r="H692" s="9">
        <f>(INDEX('Resin Fractions'!$A$24:$I$41,MATCH('Disposed Waste by Resin'!$A692,'Resin Fractions'!$A$24:$A$41,0),MATCH('Disposed Waste by Resin'!H$1,'Resin Fractions'!$A$24:$I$24,0)))*$E692</f>
        <v>462.56313799967091</v>
      </c>
      <c r="I692" s="9">
        <f>(INDEX('Resin Fractions'!$A$24:$I$41,MATCH('Disposed Waste by Resin'!$A692,'Resin Fractions'!$A$24:$A$41,0),MATCH('Disposed Waste by Resin'!I$1,'Resin Fractions'!$A$24:$I$24,0)))*$E692</f>
        <v>689.14928799771815</v>
      </c>
      <c r="J692" s="9">
        <f>(INDEX('Resin Fractions'!$A$24:$I$41,MATCH('Disposed Waste by Resin'!$A692,'Resin Fractions'!$A$24:$A$41,0),MATCH('Disposed Waste by Resin'!J$1,'Resin Fractions'!$A$24:$I$24,0)))*$E692</f>
        <v>41.442447852454244</v>
      </c>
      <c r="K692" s="9">
        <f>(INDEX('Resin Fractions'!$A$24:$I$41,MATCH('Disposed Waste by Resin'!$A692,'Resin Fractions'!$A$24:$A$41,0),MATCH('Disposed Waste by Resin'!K$1,'Resin Fractions'!$A$24:$I$24,0)))*$E692</f>
        <v>119.38936731731648</v>
      </c>
      <c r="L692" s="9">
        <f>(INDEX('Resin Fractions'!$A$24:$I$41,MATCH('Disposed Waste by Resin'!$A692,'Resin Fractions'!$A$24:$A$41,0),MATCH('Disposed Waste by Resin'!L$1,'Resin Fractions'!$A$24:$I$24,0)))*$E692</f>
        <v>242.62999165140047</v>
      </c>
      <c r="M692" s="9">
        <f>(INDEX('Resin Fractions'!$A$24:$I$41,MATCH('Disposed Waste by Resin'!$A692,'Resin Fractions'!$A$24:$A$41,0),MATCH('Disposed Waste by Resin'!M$1,'Resin Fractions'!$A$24:$I$24,0)))*$E692</f>
        <v>2065.6856789143508</v>
      </c>
    </row>
    <row r="693" spans="1:13" x14ac:dyDescent="0.2">
      <c r="A693" s="37">
        <v>2008</v>
      </c>
      <c r="B693" s="68" t="s">
        <v>207</v>
      </c>
      <c r="C693" s="68" t="s">
        <v>190</v>
      </c>
      <c r="D693" s="68">
        <v>1027264</v>
      </c>
      <c r="E693" s="81">
        <v>775804.49183303083</v>
      </c>
      <c r="F693" s="9">
        <f>(INDEX('Resin Fractions'!$A$24:$I$41,MATCH('Disposed Waste by Resin'!$A693,'Resin Fractions'!$A$24:$A$41,0),MATCH('Disposed Waste by Resin'!F$1,'Resin Fractions'!$A$24:$I$24,0)))*$E693</f>
        <v>6375.3273718316432</v>
      </c>
      <c r="G693" s="9">
        <f>(INDEX('Resin Fractions'!$A$24:$I$41,MATCH('Disposed Waste by Resin'!$A693,'Resin Fractions'!$A$24:$A$41,0),MATCH('Disposed Waste by Resin'!G$1,'Resin Fractions'!$A$24:$I$24,0)))*$E693</f>
        <v>12004.653874044903</v>
      </c>
      <c r="H693" s="9">
        <f>(INDEX('Resin Fractions'!$A$24:$I$41,MATCH('Disposed Waste by Resin'!$A693,'Resin Fractions'!$A$24:$A$41,0),MATCH('Disposed Waste by Resin'!H$1,'Resin Fractions'!$A$24:$I$24,0)))*$E693</f>
        <v>16653.694773128536</v>
      </c>
      <c r="I693" s="9">
        <f>(INDEX('Resin Fractions'!$A$24:$I$41,MATCH('Disposed Waste by Resin'!$A693,'Resin Fractions'!$A$24:$A$41,0),MATCH('Disposed Waste by Resin'!I$1,'Resin Fractions'!$A$24:$I$24,0)))*$E693</f>
        <v>24811.492643067064</v>
      </c>
      <c r="J693" s="9">
        <f>(INDEX('Resin Fractions'!$A$24:$I$41,MATCH('Disposed Waste by Resin'!$A693,'Resin Fractions'!$A$24:$A$41,0),MATCH('Disposed Waste by Resin'!J$1,'Resin Fractions'!$A$24:$I$24,0)))*$E693</f>
        <v>1492.0555065642955</v>
      </c>
      <c r="K693" s="9">
        <f>(INDEX('Resin Fractions'!$A$24:$I$41,MATCH('Disposed Waste by Resin'!$A693,'Resin Fractions'!$A$24:$A$41,0),MATCH('Disposed Waste by Resin'!K$1,'Resin Fractions'!$A$24:$I$24,0)))*$E693</f>
        <v>4298.3841969286595</v>
      </c>
      <c r="L693" s="9">
        <f>(INDEX('Resin Fractions'!$A$24:$I$41,MATCH('Disposed Waste by Resin'!$A693,'Resin Fractions'!$A$24:$A$41,0),MATCH('Disposed Waste by Resin'!L$1,'Resin Fractions'!$A$24:$I$24,0)))*$E693</f>
        <v>8735.4254842763166</v>
      </c>
      <c r="M693" s="9">
        <f>(INDEX('Resin Fractions'!$A$24:$I$41,MATCH('Disposed Waste by Resin'!$A693,'Resin Fractions'!$A$24:$A$41,0),MATCH('Disposed Waste by Resin'!M$1,'Resin Fractions'!$A$24:$I$24,0)))*$E693</f>
        <v>74371.033849841406</v>
      </c>
    </row>
    <row r="694" spans="1:13" x14ac:dyDescent="0.2">
      <c r="A694" s="37">
        <v>2008</v>
      </c>
      <c r="B694" s="68" t="s">
        <v>208</v>
      </c>
      <c r="C694" s="68" t="s">
        <v>193</v>
      </c>
      <c r="D694" s="68">
        <v>28526</v>
      </c>
      <c r="E694" s="81">
        <v>0</v>
      </c>
      <c r="F694" s="9">
        <f>(INDEX('Resin Fractions'!$A$24:$I$41,MATCH('Disposed Waste by Resin'!$A694,'Resin Fractions'!$A$24:$A$41,0),MATCH('Disposed Waste by Resin'!F$1,'Resin Fractions'!$A$24:$I$24,0)))*$E694</f>
        <v>0</v>
      </c>
      <c r="G694" s="9">
        <f>(INDEX('Resin Fractions'!$A$24:$I$41,MATCH('Disposed Waste by Resin'!$A694,'Resin Fractions'!$A$24:$A$41,0),MATCH('Disposed Waste by Resin'!G$1,'Resin Fractions'!$A$24:$I$24,0)))*$E694</f>
        <v>0</v>
      </c>
      <c r="H694" s="9">
        <f>(INDEX('Resin Fractions'!$A$24:$I$41,MATCH('Disposed Waste by Resin'!$A694,'Resin Fractions'!$A$24:$A$41,0),MATCH('Disposed Waste by Resin'!H$1,'Resin Fractions'!$A$24:$I$24,0)))*$E694</f>
        <v>0</v>
      </c>
      <c r="I694" s="9">
        <f>(INDEX('Resin Fractions'!$A$24:$I$41,MATCH('Disposed Waste by Resin'!$A694,'Resin Fractions'!$A$24:$A$41,0),MATCH('Disposed Waste by Resin'!I$1,'Resin Fractions'!$A$24:$I$24,0)))*$E694</f>
        <v>0</v>
      </c>
      <c r="J694" s="9">
        <f>(INDEX('Resin Fractions'!$A$24:$I$41,MATCH('Disposed Waste by Resin'!$A694,'Resin Fractions'!$A$24:$A$41,0),MATCH('Disposed Waste by Resin'!J$1,'Resin Fractions'!$A$24:$I$24,0)))*$E694</f>
        <v>0</v>
      </c>
      <c r="K694" s="9">
        <f>(INDEX('Resin Fractions'!$A$24:$I$41,MATCH('Disposed Waste by Resin'!$A694,'Resin Fractions'!$A$24:$A$41,0),MATCH('Disposed Waste by Resin'!K$1,'Resin Fractions'!$A$24:$I$24,0)))*$E694</f>
        <v>0</v>
      </c>
      <c r="L694" s="9">
        <f>(INDEX('Resin Fractions'!$A$24:$I$41,MATCH('Disposed Waste by Resin'!$A694,'Resin Fractions'!$A$24:$A$41,0),MATCH('Disposed Waste by Resin'!L$1,'Resin Fractions'!$A$24:$I$24,0)))*$E694</f>
        <v>0</v>
      </c>
      <c r="M694" s="9">
        <f>(INDEX('Resin Fractions'!$A$24:$I$41,MATCH('Disposed Waste by Resin'!$A694,'Resin Fractions'!$A$24:$A$41,0),MATCH('Disposed Waste by Resin'!M$1,'Resin Fractions'!$A$24:$I$24,0)))*$E694</f>
        <v>0</v>
      </c>
    </row>
    <row r="695" spans="1:13" x14ac:dyDescent="0.2">
      <c r="A695" s="37">
        <v>2008</v>
      </c>
      <c r="B695" s="68" t="s">
        <v>209</v>
      </c>
      <c r="C695" s="68" t="s">
        <v>191</v>
      </c>
      <c r="D695" s="68">
        <v>177897</v>
      </c>
      <c r="E695" s="81">
        <v>105691.3520871143</v>
      </c>
      <c r="F695" s="9">
        <f>(INDEX('Resin Fractions'!$A$24:$I$41,MATCH('Disposed Waste by Resin'!$A695,'Resin Fractions'!$A$24:$A$41,0),MATCH('Disposed Waste by Resin'!F$1,'Resin Fractions'!$A$24:$I$24,0)))*$E695</f>
        <v>868.53966046885773</v>
      </c>
      <c r="G695" s="9">
        <f>(INDEX('Resin Fractions'!$A$24:$I$41,MATCH('Disposed Waste by Resin'!$A695,'Resin Fractions'!$A$24:$A$41,0),MATCH('Disposed Waste by Resin'!G$1,'Resin Fractions'!$A$24:$I$24,0)))*$E695</f>
        <v>1635.4482509991576</v>
      </c>
      <c r="H695" s="9">
        <f>(INDEX('Resin Fractions'!$A$24:$I$41,MATCH('Disposed Waste by Resin'!$A695,'Resin Fractions'!$A$24:$A$41,0),MATCH('Disposed Waste by Resin'!H$1,'Resin Fractions'!$A$24:$I$24,0)))*$E695</f>
        <v>2268.8081035200862</v>
      </c>
      <c r="I695" s="9">
        <f>(INDEX('Resin Fractions'!$A$24:$I$41,MATCH('Disposed Waste by Resin'!$A695,'Resin Fractions'!$A$24:$A$41,0),MATCH('Disposed Waste by Resin'!I$1,'Resin Fractions'!$A$24:$I$24,0)))*$E695</f>
        <v>3380.1817756291534</v>
      </c>
      <c r="J695" s="9">
        <f>(INDEX('Resin Fractions'!$A$24:$I$41,MATCH('Disposed Waste by Resin'!$A695,'Resin Fractions'!$A$24:$A$41,0),MATCH('Disposed Waste by Resin'!J$1,'Resin Fractions'!$A$24:$I$24,0)))*$E695</f>
        <v>203.26946484314036</v>
      </c>
      <c r="K695" s="9">
        <f>(INDEX('Resin Fractions'!$A$24:$I$41,MATCH('Disposed Waste by Resin'!$A695,'Resin Fractions'!$A$24:$A$41,0),MATCH('Disposed Waste by Resin'!K$1,'Resin Fractions'!$A$24:$I$24,0)))*$E695</f>
        <v>585.58830523122333</v>
      </c>
      <c r="L695" s="9">
        <f>(INDEX('Resin Fractions'!$A$24:$I$41,MATCH('Disposed Waste by Resin'!$A695,'Resin Fractions'!$A$24:$A$41,0),MATCH('Disposed Waste by Resin'!L$1,'Resin Fractions'!$A$24:$I$24,0)))*$E695</f>
        <v>1190.0664925359874</v>
      </c>
      <c r="M695" s="9">
        <f>(INDEX('Resin Fractions'!$A$24:$I$41,MATCH('Disposed Waste by Resin'!$A695,'Resin Fractions'!$A$24:$A$41,0),MATCH('Disposed Waste by Resin'!M$1,'Resin Fractions'!$A$24:$I$24,0)))*$E695</f>
        <v>10131.902053227606</v>
      </c>
    </row>
    <row r="696" spans="1:13" x14ac:dyDescent="0.2">
      <c r="A696" s="37">
        <v>2008</v>
      </c>
      <c r="B696" s="68" t="s">
        <v>210</v>
      </c>
      <c r="C696" s="68" t="s">
        <v>192</v>
      </c>
      <c r="D696" s="68">
        <v>906521</v>
      </c>
      <c r="E696" s="81">
        <v>779694.66424682387</v>
      </c>
      <c r="F696" s="9">
        <f>(INDEX('Resin Fractions'!$A$24:$I$41,MATCH('Disposed Waste by Resin'!$A696,'Resin Fractions'!$A$24:$A$41,0),MATCH('Disposed Waste by Resin'!F$1,'Resin Fractions'!$A$24:$I$24,0)))*$E696</f>
        <v>6407.2956356556906</v>
      </c>
      <c r="G696" s="9">
        <f>(INDEX('Resin Fractions'!$A$24:$I$41,MATCH('Disposed Waste by Resin'!$A696,'Resin Fractions'!$A$24:$A$41,0),MATCH('Disposed Waste by Resin'!G$1,'Resin Fractions'!$A$24:$I$24,0)))*$E696</f>
        <v>12064.84967573149</v>
      </c>
      <c r="H696" s="9">
        <f>(INDEX('Resin Fractions'!$A$24:$I$41,MATCH('Disposed Waste by Resin'!$A696,'Resin Fractions'!$A$24:$A$41,0),MATCH('Disposed Waste by Resin'!H$1,'Resin Fractions'!$A$24:$I$24,0)))*$E696</f>
        <v>16737.202595880477</v>
      </c>
      <c r="I696" s="9">
        <f>(INDEX('Resin Fractions'!$A$24:$I$41,MATCH('Disposed Waste by Resin'!$A696,'Resin Fractions'!$A$24:$A$41,0),MATCH('Disposed Waste by Resin'!I$1,'Resin Fractions'!$A$24:$I$24,0)))*$E696</f>
        <v>24935.906700012049</v>
      </c>
      <c r="J696" s="9">
        <f>(INDEX('Resin Fractions'!$A$24:$I$41,MATCH('Disposed Waste by Resin'!$A696,'Resin Fractions'!$A$24:$A$41,0),MATCH('Disposed Waste by Resin'!J$1,'Resin Fractions'!$A$24:$I$24,0)))*$E696</f>
        <v>1499.5372280967013</v>
      </c>
      <c r="K696" s="9">
        <f>(INDEX('Resin Fractions'!$A$24:$I$41,MATCH('Disposed Waste by Resin'!$A696,'Resin Fractions'!$A$24:$A$41,0),MATCH('Disposed Waste by Resin'!K$1,'Resin Fractions'!$A$24:$I$24,0)))*$E696</f>
        <v>4319.9378948033227</v>
      </c>
      <c r="L696" s="9">
        <f>(INDEX('Resin Fractions'!$A$24:$I$41,MATCH('Disposed Waste by Resin'!$A696,'Resin Fractions'!$A$24:$A$41,0),MATCH('Disposed Waste by Resin'!L$1,'Resin Fractions'!$A$24:$I$24,0)))*$E696</f>
        <v>8779.2281582739688</v>
      </c>
      <c r="M696" s="9">
        <f>(INDEX('Resin Fractions'!$A$24:$I$41,MATCH('Disposed Waste by Resin'!$A696,'Resin Fractions'!$A$24:$A$41,0),MATCH('Disposed Waste by Resin'!M$1,'Resin Fractions'!$A$24:$I$24,0)))*$E696</f>
        <v>74743.95788845369</v>
      </c>
    </row>
    <row r="697" spans="1:13" x14ac:dyDescent="0.2">
      <c r="A697" s="37">
        <v>2008</v>
      </c>
      <c r="B697" s="68" t="s">
        <v>211</v>
      </c>
      <c r="C697" s="68" t="s">
        <v>192</v>
      </c>
      <c r="D697" s="68">
        <v>28066</v>
      </c>
      <c r="E697" s="81">
        <v>19226.896551724141</v>
      </c>
      <c r="F697" s="9">
        <f>(INDEX('Resin Fractions'!$A$24:$I$41,MATCH('Disposed Waste by Resin'!$A697,'Resin Fractions'!$A$24:$A$41,0),MATCH('Disposed Waste by Resin'!F$1,'Resin Fractions'!$A$24:$I$24,0)))*$E697</f>
        <v>158.00083803583291</v>
      </c>
      <c r="G697" s="9">
        <f>(INDEX('Resin Fractions'!$A$24:$I$41,MATCH('Disposed Waste by Resin'!$A697,'Resin Fractions'!$A$24:$A$41,0),MATCH('Disposed Waste by Resin'!G$1,'Resin Fractions'!$A$24:$I$24,0)))*$E697</f>
        <v>297.5134078305793</v>
      </c>
      <c r="H697" s="9">
        <f>(INDEX('Resin Fractions'!$A$24:$I$41,MATCH('Disposed Waste by Resin'!$A697,'Resin Fractions'!$A$24:$A$41,0),MATCH('Disposed Waste by Resin'!H$1,'Resin Fractions'!$A$24:$I$24,0)))*$E697</f>
        <v>412.73139041819934</v>
      </c>
      <c r="I697" s="9">
        <f>(INDEX('Resin Fractions'!$A$24:$I$41,MATCH('Disposed Waste by Resin'!$A697,'Resin Fractions'!$A$24:$A$41,0),MATCH('Disposed Waste by Resin'!I$1,'Resin Fractions'!$A$24:$I$24,0)))*$E697</f>
        <v>614.90750229477351</v>
      </c>
      <c r="J697" s="9">
        <f>(INDEX('Resin Fractions'!$A$24:$I$41,MATCH('Disposed Waste by Resin'!$A697,'Resin Fractions'!$A$24:$A$41,0),MATCH('Disposed Waste by Resin'!J$1,'Resin Fractions'!$A$24:$I$24,0)))*$E697</f>
        <v>36.977869007126387</v>
      </c>
      <c r="K697" s="9">
        <f>(INDEX('Resin Fractions'!$A$24:$I$41,MATCH('Disposed Waste by Resin'!$A697,'Resin Fractions'!$A$24:$A$41,0),MATCH('Disposed Waste by Resin'!K$1,'Resin Fractions'!$A$24:$I$24,0)))*$E697</f>
        <v>106.52759704786551</v>
      </c>
      <c r="L697" s="9">
        <f>(INDEX('Resin Fractions'!$A$24:$I$41,MATCH('Disposed Waste by Resin'!$A697,'Resin Fractions'!$A$24:$A$41,0),MATCH('Disposed Waste by Resin'!L$1,'Resin Fractions'!$A$24:$I$24,0)))*$E697</f>
        <v>216.49155668671085</v>
      </c>
      <c r="M697" s="9">
        <f>(INDEX('Resin Fractions'!$A$24:$I$41,MATCH('Disposed Waste by Resin'!$A697,'Resin Fractions'!$A$24:$A$41,0),MATCH('Disposed Waste by Resin'!M$1,'Resin Fractions'!$A$24:$I$24,0)))*$E697</f>
        <v>1843.1501613210876</v>
      </c>
    </row>
    <row r="698" spans="1:13" x14ac:dyDescent="0.2">
      <c r="A698" s="37">
        <v>2008</v>
      </c>
      <c r="B698" s="68" t="s">
        <v>212</v>
      </c>
      <c r="C698" s="68" t="s">
        <v>193</v>
      </c>
      <c r="D698" s="68">
        <v>132931</v>
      </c>
      <c r="E698" s="81">
        <v>62886.370235934657</v>
      </c>
      <c r="F698" s="9">
        <f>(INDEX('Resin Fractions'!$A$24:$I$41,MATCH('Disposed Waste by Resin'!$A698,'Resin Fractions'!$A$24:$A$41,0),MATCH('Disposed Waste by Resin'!F$1,'Resin Fractions'!$A$24:$I$24,0)))*$E698</f>
        <v>516.78122735925012</v>
      </c>
      <c r="G698" s="9">
        <f>(INDEX('Resin Fractions'!$A$24:$I$41,MATCH('Disposed Waste by Resin'!$A698,'Resin Fractions'!$A$24:$A$41,0),MATCH('Disposed Waste by Resin'!G$1,'Resin Fractions'!$A$24:$I$24,0)))*$E698</f>
        <v>973.09195296578855</v>
      </c>
      <c r="H698" s="9">
        <f>(INDEX('Resin Fractions'!$A$24:$I$41,MATCH('Disposed Waste by Resin'!$A698,'Resin Fractions'!$A$24:$A$41,0),MATCH('Disposed Waste by Resin'!H$1,'Resin Fractions'!$A$24:$I$24,0)))*$E698</f>
        <v>1349.9411595629294</v>
      </c>
      <c r="I698" s="9">
        <f>(INDEX('Resin Fractions'!$A$24:$I$41,MATCH('Disposed Waste by Resin'!$A698,'Resin Fractions'!$A$24:$A$41,0),MATCH('Disposed Waste by Resin'!I$1,'Resin Fractions'!$A$24:$I$24,0)))*$E698</f>
        <v>2011.2086600213888</v>
      </c>
      <c r="J698" s="9">
        <f>(INDEX('Resin Fractions'!$A$24:$I$41,MATCH('Disposed Waste by Resin'!$A698,'Resin Fractions'!$A$24:$A$41,0),MATCH('Disposed Waste by Resin'!J$1,'Resin Fractions'!$A$24:$I$24,0)))*$E698</f>
        <v>120.94536186129928</v>
      </c>
      <c r="K698" s="9">
        <f>(INDEX('Resin Fractions'!$A$24:$I$41,MATCH('Disposed Waste by Resin'!$A698,'Resin Fractions'!$A$24:$A$41,0),MATCH('Disposed Waste by Resin'!K$1,'Resin Fractions'!$A$24:$I$24,0)))*$E698</f>
        <v>348.42512884357285</v>
      </c>
      <c r="L698" s="9">
        <f>(INDEX('Resin Fractions'!$A$24:$I$41,MATCH('Disposed Waste by Resin'!$A698,'Resin Fractions'!$A$24:$A$41,0),MATCH('Disposed Waste by Resin'!L$1,'Resin Fractions'!$A$24:$I$24,0)))*$E698</f>
        <v>708.08974033479615</v>
      </c>
      <c r="M698" s="9">
        <f>(INDEX('Resin Fractions'!$A$24:$I$41,MATCH('Disposed Waste by Resin'!$A698,'Resin Fractions'!$A$24:$A$41,0),MATCH('Disposed Waste by Resin'!M$1,'Resin Fractions'!$A$24:$I$24,0)))*$E698</f>
        <v>6028.4832309490248</v>
      </c>
    </row>
    <row r="699" spans="1:13" x14ac:dyDescent="0.2">
      <c r="A699" s="37">
        <v>2008</v>
      </c>
      <c r="B699" s="68" t="s">
        <v>213</v>
      </c>
      <c r="C699" s="68" t="s">
        <v>194</v>
      </c>
      <c r="D699" s="68">
        <v>168495</v>
      </c>
      <c r="E699" s="81">
        <v>216680.30852994561</v>
      </c>
      <c r="F699" s="9">
        <f>(INDEX('Resin Fractions'!$A$24:$I$41,MATCH('Disposed Waste by Resin'!$A699,'Resin Fractions'!$A$24:$A$41,0),MATCH('Disposed Waste by Resin'!F$1,'Resin Fractions'!$A$24:$I$24,0)))*$E699</f>
        <v>1780.6134360526432</v>
      </c>
      <c r="G699" s="9">
        <f>(INDEX('Resin Fractions'!$A$24:$I$41,MATCH('Disposed Waste by Resin'!$A699,'Resin Fractions'!$A$24:$A$41,0),MATCH('Disposed Waste by Resin'!G$1,'Resin Fractions'!$A$24:$I$24,0)))*$E699</f>
        <v>3352.8706428050468</v>
      </c>
      <c r="H699" s="9">
        <f>(INDEX('Resin Fractions'!$A$24:$I$41,MATCH('Disposed Waste by Resin'!$A699,'Resin Fractions'!$A$24:$A$41,0),MATCH('Disposed Waste by Resin'!H$1,'Resin Fractions'!$A$24:$I$24,0)))*$E699</f>
        <v>4651.3364637513123</v>
      </c>
      <c r="I699" s="9">
        <f>(INDEX('Resin Fractions'!$A$24:$I$41,MATCH('Disposed Waste by Resin'!$A699,'Resin Fractions'!$A$24:$A$41,0),MATCH('Disposed Waste by Resin'!I$1,'Resin Fractions'!$A$24:$I$24,0)))*$E699</f>
        <v>6929.7895766054789</v>
      </c>
      <c r="J699" s="9">
        <f>(INDEX('Resin Fractions'!$A$24:$I$41,MATCH('Disposed Waste by Resin'!$A699,'Resin Fractions'!$A$24:$A$41,0),MATCH('Disposed Waste by Resin'!J$1,'Resin Fractions'!$A$24:$I$24,0)))*$E699</f>
        <v>416.72747568434608</v>
      </c>
      <c r="K699" s="9">
        <f>(INDEX('Resin Fractions'!$A$24:$I$41,MATCH('Disposed Waste by Resin'!$A699,'Resin Fractions'!$A$24:$A$41,0),MATCH('Disposed Waste by Resin'!K$1,'Resin Fractions'!$A$24:$I$24,0)))*$E699</f>
        <v>1200.5282565071764</v>
      </c>
      <c r="L699" s="9">
        <f>(INDEX('Resin Fractions'!$A$24:$I$41,MATCH('Disposed Waste by Resin'!$A699,'Resin Fractions'!$A$24:$A$41,0),MATCH('Disposed Waste by Resin'!L$1,'Resin Fractions'!$A$24:$I$24,0)))*$E699</f>
        <v>2439.7831012825723</v>
      </c>
      <c r="M699" s="9">
        <f>(INDEX('Resin Fractions'!$A$24:$I$41,MATCH('Disposed Waste by Resin'!$A699,'Resin Fractions'!$A$24:$A$41,0),MATCH('Disposed Waste by Resin'!M$1,'Resin Fractions'!$A$24:$I$24,0)))*$E699</f>
        <v>20771.648952688574</v>
      </c>
    </row>
    <row r="700" spans="1:13" x14ac:dyDescent="0.2">
      <c r="A700" s="37">
        <v>2008</v>
      </c>
      <c r="B700" s="68" t="s">
        <v>214</v>
      </c>
      <c r="C700" s="68" t="s">
        <v>191</v>
      </c>
      <c r="D700" s="68">
        <v>18416</v>
      </c>
      <c r="E700" s="81">
        <v>14633.93829401089</v>
      </c>
      <c r="F700" s="9">
        <f>(INDEX('Resin Fractions'!$A$24:$I$41,MATCH('Disposed Waste by Resin'!$A700,'Resin Fractions'!$A$24:$A$41,0),MATCH('Disposed Waste by Resin'!F$1,'Resin Fractions'!$A$24:$I$24,0)))*$E700</f>
        <v>120.2572920698971</v>
      </c>
      <c r="G700" s="9">
        <f>(INDEX('Resin Fractions'!$A$24:$I$41,MATCH('Disposed Waste by Resin'!$A700,'Resin Fractions'!$A$24:$A$41,0),MATCH('Disposed Waste by Resin'!G$1,'Resin Fractions'!$A$24:$I$24,0)))*$E700</f>
        <v>226.44282919612289</v>
      </c>
      <c r="H700" s="9">
        <f>(INDEX('Resin Fractions'!$A$24:$I$41,MATCH('Disposed Waste by Resin'!$A700,'Resin Fractions'!$A$24:$A$41,0),MATCH('Disposed Waste by Resin'!H$1,'Resin Fractions'!$A$24:$I$24,0)))*$E700</f>
        <v>314.13731712410078</v>
      </c>
      <c r="I700" s="9">
        <f>(INDEX('Resin Fractions'!$A$24:$I$41,MATCH('Disposed Waste by Resin'!$A700,'Resin Fractions'!$A$24:$A$41,0),MATCH('Disposed Waste by Resin'!I$1,'Resin Fractions'!$A$24:$I$24,0)))*$E700</f>
        <v>468.01720812811823</v>
      </c>
      <c r="J700" s="9">
        <f>(INDEX('Resin Fractions'!$A$24:$I$41,MATCH('Disposed Waste by Resin'!$A700,'Resin Fractions'!$A$24:$A$41,0),MATCH('Disposed Waste by Resin'!J$1,'Resin Fractions'!$A$24:$I$24,0)))*$E700</f>
        <v>28.144524096156339</v>
      </c>
      <c r="K700" s="9">
        <f>(INDEX('Resin Fractions'!$A$24:$I$41,MATCH('Disposed Waste by Resin'!$A700,'Resin Fractions'!$A$24:$A$41,0),MATCH('Disposed Waste by Resin'!K$1,'Resin Fractions'!$A$24:$I$24,0)))*$E700</f>
        <v>81.080078504293354</v>
      </c>
      <c r="L700" s="9">
        <f>(INDEX('Resin Fractions'!$A$24:$I$41,MATCH('Disposed Waste by Resin'!$A700,'Resin Fractions'!$A$24:$A$41,0),MATCH('Disposed Waste by Resin'!L$1,'Resin Fractions'!$A$24:$I$24,0)))*$E700</f>
        <v>164.77563465350786</v>
      </c>
      <c r="M700" s="9">
        <f>(INDEX('Resin Fractions'!$A$24:$I$41,MATCH('Disposed Waste by Resin'!$A700,'Resin Fractions'!$A$24:$A$41,0),MATCH('Disposed Waste by Resin'!M$1,'Resin Fractions'!$A$24:$I$24,0)))*$E700</f>
        <v>1402.8548837721964</v>
      </c>
    </row>
    <row r="701" spans="1:13" x14ac:dyDescent="0.2">
      <c r="A701" s="37">
        <v>2008</v>
      </c>
      <c r="B701" s="68" t="s">
        <v>215</v>
      </c>
      <c r="C701" s="68" t="s">
        <v>192</v>
      </c>
      <c r="D701" s="68">
        <v>812830</v>
      </c>
      <c r="E701" s="81">
        <v>721335.15426497266</v>
      </c>
      <c r="F701" s="9">
        <f>(INDEX('Resin Fractions'!$A$24:$I$41,MATCH('Disposed Waste by Resin'!$A701,'Resin Fractions'!$A$24:$A$41,0),MATCH('Disposed Waste by Resin'!F$1,'Resin Fractions'!$A$24:$I$24,0)))*$E701</f>
        <v>5927.7147808002464</v>
      </c>
      <c r="G701" s="9">
        <f>(INDEX('Resin Fractions'!$A$24:$I$41,MATCH('Disposed Waste by Resin'!$A701,'Resin Fractions'!$A$24:$A$41,0),MATCH('Disposed Waste by Resin'!G$1,'Resin Fractions'!$A$24:$I$24,0)))*$E701</f>
        <v>11161.805513231624</v>
      </c>
      <c r="H701" s="9">
        <f>(INDEX('Resin Fractions'!$A$24:$I$41,MATCH('Disposed Waste by Resin'!$A701,'Resin Fractions'!$A$24:$A$41,0),MATCH('Disposed Waste by Resin'!H$1,'Resin Fractions'!$A$24:$I$24,0)))*$E701</f>
        <v>15484.436626388939</v>
      </c>
      <c r="I701" s="9">
        <f>(INDEX('Resin Fractions'!$A$24:$I$41,MATCH('Disposed Waste by Resin'!$A701,'Resin Fractions'!$A$24:$A$41,0),MATCH('Disposed Waste by Resin'!I$1,'Resin Fractions'!$A$24:$I$24,0)))*$E701</f>
        <v>23069.474412224601</v>
      </c>
      <c r="J701" s="9">
        <f>(INDEX('Resin Fractions'!$A$24:$I$41,MATCH('Disposed Waste by Resin'!$A701,'Resin Fractions'!$A$24:$A$41,0),MATCH('Disposed Waste by Resin'!J$1,'Resin Fractions'!$A$24:$I$24,0)))*$E701</f>
        <v>1387.2980890539802</v>
      </c>
      <c r="K701" s="9">
        <f>(INDEX('Resin Fractions'!$A$24:$I$41,MATCH('Disposed Waste by Resin'!$A701,'Resin Fractions'!$A$24:$A$41,0),MATCH('Disposed Waste by Resin'!K$1,'Resin Fractions'!$A$24:$I$24,0)))*$E701</f>
        <v>3996.5940651565124</v>
      </c>
      <c r="L701" s="9">
        <f>(INDEX('Resin Fractions'!$A$24:$I$41,MATCH('Disposed Waste by Resin'!$A701,'Resin Fractions'!$A$24:$A$41,0),MATCH('Disposed Waste by Resin'!L$1,'Resin Fractions'!$A$24:$I$24,0)))*$E701</f>
        <v>8122.1100877910003</v>
      </c>
      <c r="M701" s="9">
        <f>(INDEX('Resin Fractions'!$A$24:$I$41,MATCH('Disposed Waste by Resin'!$A701,'Resin Fractions'!$A$24:$A$41,0),MATCH('Disposed Waste by Resin'!M$1,'Resin Fractions'!$A$24:$I$24,0)))*$E701</f>
        <v>69149.433574646901</v>
      </c>
    </row>
    <row r="702" spans="1:13" x14ac:dyDescent="0.2">
      <c r="A702" s="37">
        <v>2008</v>
      </c>
      <c r="B702" s="68" t="s">
        <v>216</v>
      </c>
      <c r="C702" s="68" t="s">
        <v>192</v>
      </c>
      <c r="D702" s="68">
        <v>151106</v>
      </c>
      <c r="E702" s="81">
        <v>98307.549909255889</v>
      </c>
      <c r="F702" s="9">
        <f>(INDEX('Resin Fractions'!$A$24:$I$41,MATCH('Disposed Waste by Resin'!$A702,'Resin Fractions'!$A$24:$A$41,0),MATCH('Disposed Waste by Resin'!F$1,'Resin Fractions'!$A$24:$I$24,0)))*$E702</f>
        <v>807.86180073970559</v>
      </c>
      <c r="G702" s="9">
        <f>(INDEX('Resin Fractions'!$A$24:$I$41,MATCH('Disposed Waste by Resin'!$A702,'Resin Fractions'!$A$24:$A$41,0),MATCH('Disposed Waste by Resin'!G$1,'Resin Fractions'!$A$24:$I$24,0)))*$E702</f>
        <v>1521.1926745585326</v>
      </c>
      <c r="H702" s="9">
        <f>(INDEX('Resin Fractions'!$A$24:$I$41,MATCH('Disposed Waste by Resin'!$A702,'Resin Fractions'!$A$24:$A$41,0),MATCH('Disposed Waste by Resin'!H$1,'Resin Fractions'!$A$24:$I$24,0)))*$E702</f>
        <v>2110.3047833798869</v>
      </c>
      <c r="I702" s="9">
        <f>(INDEX('Resin Fractions'!$A$24:$I$41,MATCH('Disposed Waste by Resin'!$A702,'Resin Fractions'!$A$24:$A$41,0),MATCH('Disposed Waste by Resin'!I$1,'Resin Fractions'!$A$24:$I$24,0)))*$E702</f>
        <v>3144.035742263281</v>
      </c>
      <c r="J702" s="9">
        <f>(INDEX('Resin Fractions'!$A$24:$I$41,MATCH('Disposed Waste by Resin'!$A702,'Resin Fractions'!$A$24:$A$41,0),MATCH('Disposed Waste by Resin'!J$1,'Resin Fractions'!$A$24:$I$24,0)))*$E702</f>
        <v>189.06866707149484</v>
      </c>
      <c r="K702" s="9">
        <f>(INDEX('Resin Fractions'!$A$24:$I$41,MATCH('Disposed Waste by Resin'!$A702,'Resin Fractions'!$A$24:$A$41,0),MATCH('Disposed Waste by Resin'!K$1,'Resin Fractions'!$A$24:$I$24,0)))*$E702</f>
        <v>544.67797417659892</v>
      </c>
      <c r="L702" s="9">
        <f>(INDEX('Resin Fractions'!$A$24:$I$41,MATCH('Disposed Waste by Resin'!$A702,'Resin Fractions'!$A$24:$A$41,0),MATCH('Disposed Waste by Resin'!L$1,'Resin Fractions'!$A$24:$I$24,0)))*$E702</f>
        <v>1106.9261467474234</v>
      </c>
      <c r="M702" s="9">
        <f>(INDEX('Resin Fractions'!$A$24:$I$41,MATCH('Disposed Waste by Resin'!$A702,'Resin Fractions'!$A$24:$A$41,0),MATCH('Disposed Waste by Resin'!M$1,'Resin Fractions'!$A$24:$I$24,0)))*$E702</f>
        <v>9424.0677889369235</v>
      </c>
    </row>
    <row r="703" spans="1:13" x14ac:dyDescent="0.2">
      <c r="A703" s="37">
        <v>2008</v>
      </c>
      <c r="B703" s="68" t="s">
        <v>217</v>
      </c>
      <c r="C703" s="68" t="s">
        <v>193</v>
      </c>
      <c r="D703" s="68">
        <v>64178</v>
      </c>
      <c r="E703" s="81">
        <v>44287.25045372051</v>
      </c>
      <c r="F703" s="9">
        <f>(INDEX('Resin Fractions'!$A$24:$I$41,MATCH('Disposed Waste by Resin'!$A703,'Resin Fractions'!$A$24:$A$41,0),MATCH('Disposed Waste by Resin'!F$1,'Resin Fractions'!$A$24:$I$24,0)))*$E703</f>
        <v>363.93926951061582</v>
      </c>
      <c r="G703" s="9">
        <f>(INDEX('Resin Fractions'!$A$24:$I$41,MATCH('Disposed Waste by Resin'!$A703,'Resin Fractions'!$A$24:$A$41,0),MATCH('Disposed Waste by Resin'!G$1,'Resin Fractions'!$A$24:$I$24,0)))*$E703</f>
        <v>685.29264566887241</v>
      </c>
      <c r="H703" s="9">
        <f>(INDEX('Resin Fractions'!$A$24:$I$41,MATCH('Disposed Waste by Resin'!$A703,'Resin Fractions'!$A$24:$A$41,0),MATCH('Disposed Waste by Resin'!H$1,'Resin Fractions'!$A$24:$I$24,0)))*$E703</f>
        <v>950.68584825375672</v>
      </c>
      <c r="I703" s="9">
        <f>(INDEX('Resin Fractions'!$A$24:$I$41,MATCH('Disposed Waste by Resin'!$A703,'Resin Fractions'!$A$24:$A$41,0),MATCH('Disposed Waste by Resin'!I$1,'Resin Fractions'!$A$24:$I$24,0)))*$E703</f>
        <v>1416.3784824419997</v>
      </c>
      <c r="J703" s="9">
        <f>(INDEX('Resin Fractions'!$A$24:$I$41,MATCH('Disposed Waste by Resin'!$A703,'Resin Fractions'!$A$24:$A$41,0),MATCH('Disposed Waste by Resin'!J$1,'Resin Fractions'!$A$24:$I$24,0)))*$E703</f>
        <v>85.174856043869553</v>
      </c>
      <c r="K703" s="9">
        <f>(INDEX('Resin Fractions'!$A$24:$I$41,MATCH('Disposed Waste by Resin'!$A703,'Resin Fractions'!$A$24:$A$41,0),MATCH('Disposed Waste by Resin'!K$1,'Resin Fractions'!$A$24:$I$24,0)))*$E703</f>
        <v>245.37576087747635</v>
      </c>
      <c r="L703" s="9">
        <f>(INDEX('Resin Fractions'!$A$24:$I$41,MATCH('Disposed Waste by Resin'!$A703,'Resin Fractions'!$A$24:$A$41,0),MATCH('Disposed Waste by Resin'!L$1,'Resin Fractions'!$A$24:$I$24,0)))*$E703</f>
        <v>498.66684237401915</v>
      </c>
      <c r="M703" s="9">
        <f>(INDEX('Resin Fractions'!$A$24:$I$41,MATCH('Disposed Waste by Resin'!$A703,'Resin Fractions'!$A$24:$A$41,0),MATCH('Disposed Waste by Resin'!M$1,'Resin Fractions'!$A$24:$I$24,0)))*$E703</f>
        <v>4245.5137051706097</v>
      </c>
    </row>
    <row r="704" spans="1:13" x14ac:dyDescent="0.2">
      <c r="A704" s="37">
        <v>2008</v>
      </c>
      <c r="B704" s="68" t="s">
        <v>218</v>
      </c>
      <c r="C704" s="68" t="s">
        <v>191</v>
      </c>
      <c r="D704" s="68">
        <v>35437</v>
      </c>
      <c r="E704" s="81">
        <v>20104.437386569869</v>
      </c>
      <c r="F704" s="9">
        <f>(INDEX('Resin Fractions'!$A$24:$I$41,MATCH('Disposed Waste by Resin'!$A704,'Resin Fractions'!$A$24:$A$41,0),MATCH('Disposed Waste by Resin'!F$1,'Resin Fractions'!$A$24:$I$24,0)))*$E704</f>
        <v>165.21220399618369</v>
      </c>
      <c r="G704" s="9">
        <f>(INDEX('Resin Fractions'!$A$24:$I$41,MATCH('Disposed Waste by Resin'!$A704,'Resin Fractions'!$A$24:$A$41,0),MATCH('Disposed Waste by Resin'!G$1,'Resin Fractions'!$A$24:$I$24,0)))*$E704</f>
        <v>311.09231088355443</v>
      </c>
      <c r="H704" s="9">
        <f>(INDEX('Resin Fractions'!$A$24:$I$41,MATCH('Disposed Waste by Resin'!$A704,'Resin Fractions'!$A$24:$A$41,0),MATCH('Disposed Waste by Resin'!H$1,'Resin Fractions'!$A$24:$I$24,0)))*$E704</f>
        <v>431.56899366531024</v>
      </c>
      <c r="I704" s="9">
        <f>(INDEX('Resin Fractions'!$A$24:$I$41,MATCH('Disposed Waste by Resin'!$A704,'Resin Fractions'!$A$24:$A$41,0),MATCH('Disposed Waste by Resin'!I$1,'Resin Fractions'!$A$24:$I$24,0)))*$E704</f>
        <v>642.97268907439809</v>
      </c>
      <c r="J704" s="9">
        <f>(INDEX('Resin Fractions'!$A$24:$I$41,MATCH('Disposed Waste by Resin'!$A704,'Resin Fractions'!$A$24:$A$41,0),MATCH('Disposed Waste by Resin'!J$1,'Resin Fractions'!$A$24:$I$24,0)))*$E704</f>
        <v>38.665587560769922</v>
      </c>
      <c r="K704" s="9">
        <f>(INDEX('Resin Fractions'!$A$24:$I$41,MATCH('Disposed Waste by Resin'!$A704,'Resin Fractions'!$A$24:$A$41,0),MATCH('Disposed Waste by Resin'!K$1,'Resin Fractions'!$A$24:$I$24,0)))*$E704</f>
        <v>111.38965662133893</v>
      </c>
      <c r="L704" s="9">
        <f>(INDEX('Resin Fractions'!$A$24:$I$41,MATCH('Disposed Waste by Resin'!$A704,'Resin Fractions'!$A$24:$A$41,0),MATCH('Disposed Waste by Resin'!L$1,'Resin Fractions'!$A$24:$I$24,0)))*$E704</f>
        <v>226.37251593984999</v>
      </c>
      <c r="M704" s="9">
        <f>(INDEX('Resin Fractions'!$A$24:$I$41,MATCH('Disposed Waste by Resin'!$A704,'Resin Fractions'!$A$24:$A$41,0),MATCH('Disposed Waste by Resin'!M$1,'Resin Fractions'!$A$24:$I$24,0)))*$E704</f>
        <v>1927.2739577414052</v>
      </c>
    </row>
    <row r="705" spans="1:13" x14ac:dyDescent="0.2">
      <c r="A705" s="37">
        <v>2008</v>
      </c>
      <c r="B705" s="68" t="s">
        <v>219</v>
      </c>
      <c r="C705" s="68" t="s">
        <v>194</v>
      </c>
      <c r="D705" s="68">
        <v>9785474</v>
      </c>
      <c r="E705" s="81">
        <v>9007839.7368421052</v>
      </c>
      <c r="F705" s="9">
        <f>(INDEX('Resin Fractions'!$A$24:$I$41,MATCH('Disposed Waste by Resin'!$A705,'Resin Fractions'!$A$24:$A$41,0),MATCH('Disposed Waste by Resin'!F$1,'Resin Fractions'!$A$24:$I$24,0)))*$E705</f>
        <v>74023.710664106213</v>
      </c>
      <c r="G705" s="9">
        <f>(INDEX('Resin Fractions'!$A$24:$I$41,MATCH('Disposed Waste by Resin'!$A705,'Resin Fractions'!$A$24:$A$41,0),MATCH('Disposed Waste by Resin'!G$1,'Resin Fractions'!$A$24:$I$24,0)))*$E705</f>
        <v>139385.63044170968</v>
      </c>
      <c r="H705" s="9">
        <f>(INDEX('Resin Fractions'!$A$24:$I$41,MATCH('Disposed Waste by Resin'!$A705,'Resin Fractions'!$A$24:$A$41,0),MATCH('Disposed Waste by Resin'!H$1,'Resin Fractions'!$A$24:$I$24,0)))*$E705</f>
        <v>193365.48720951844</v>
      </c>
      <c r="I705" s="9">
        <f>(INDEX('Resin Fractions'!$A$24:$I$41,MATCH('Disposed Waste by Resin'!$A705,'Resin Fractions'!$A$24:$A$41,0),MATCH('Disposed Waste by Resin'!I$1,'Resin Fractions'!$A$24:$I$24,0)))*$E705</f>
        <v>288085.40258965973</v>
      </c>
      <c r="J705" s="9">
        <f>(INDEX('Resin Fractions'!$A$24:$I$41,MATCH('Disposed Waste by Resin'!$A705,'Resin Fractions'!$A$24:$A$41,0),MATCH('Disposed Waste by Resin'!J$1,'Resin Fractions'!$A$24:$I$24,0)))*$E705</f>
        <v>17324.206063628393</v>
      </c>
      <c r="K705" s="9">
        <f>(INDEX('Resin Fractions'!$A$24:$I$41,MATCH('Disposed Waste by Resin'!$A705,'Resin Fractions'!$A$24:$A$41,0),MATCH('Disposed Waste by Resin'!K$1,'Resin Fractions'!$A$24:$I$24,0)))*$E705</f>
        <v>49908.39364931298</v>
      </c>
      <c r="L705" s="9">
        <f>(INDEX('Resin Fractions'!$A$24:$I$41,MATCH('Disposed Waste by Resin'!$A705,'Resin Fractions'!$A$24:$A$41,0),MATCH('Disposed Waste by Resin'!L$1,'Resin Fractions'!$A$24:$I$24,0)))*$E705</f>
        <v>101426.73008965065</v>
      </c>
      <c r="M705" s="9">
        <f>(INDEX('Resin Fractions'!$A$24:$I$41,MATCH('Disposed Waste by Resin'!$A705,'Resin Fractions'!$A$24:$A$41,0),MATCH('Disposed Waste by Resin'!M$1,'Resin Fractions'!$A$24:$I$24,0)))*$E705</f>
        <v>863519.560707586</v>
      </c>
    </row>
    <row r="706" spans="1:13" x14ac:dyDescent="0.2">
      <c r="A706" s="37">
        <v>2008</v>
      </c>
      <c r="B706" s="68" t="s">
        <v>220</v>
      </c>
      <c r="C706" s="68" t="s">
        <v>192</v>
      </c>
      <c r="D706" s="68">
        <v>147958</v>
      </c>
      <c r="E706" s="81">
        <v>117786.1615245009</v>
      </c>
      <c r="F706" s="9">
        <f>(INDEX('Resin Fractions'!$A$24:$I$41,MATCH('Disposed Waste by Resin'!$A706,'Resin Fractions'!$A$24:$A$41,0),MATCH('Disposed Waste by Resin'!F$1,'Resin Fractions'!$A$24:$I$24,0)))*$E706</f>
        <v>967.93115726345707</v>
      </c>
      <c r="G706" s="9">
        <f>(INDEX('Resin Fractions'!$A$24:$I$41,MATCH('Disposed Waste by Resin'!$A706,'Resin Fractions'!$A$24:$A$41,0),MATCH('Disposed Waste by Resin'!G$1,'Resin Fractions'!$A$24:$I$24,0)))*$E706</f>
        <v>1822.6010742901149</v>
      </c>
      <c r="H706" s="9">
        <f>(INDEX('Resin Fractions'!$A$24:$I$41,MATCH('Disposed Waste by Resin'!$A706,'Resin Fractions'!$A$24:$A$41,0),MATCH('Disposed Waste by Resin'!H$1,'Resin Fractions'!$A$24:$I$24,0)))*$E706</f>
        <v>2528.4395787561712</v>
      </c>
      <c r="I706" s="9">
        <f>(INDEX('Resin Fractions'!$A$24:$I$41,MATCH('Disposed Waste by Resin'!$A706,'Resin Fractions'!$A$24:$A$41,0),MATCH('Disposed Waste by Resin'!I$1,'Resin Fractions'!$A$24:$I$24,0)))*$E706</f>
        <v>3766.9935027254714</v>
      </c>
      <c r="J706" s="9">
        <f>(INDEX('Resin Fractions'!$A$24:$I$41,MATCH('Disposed Waste by Resin'!$A706,'Resin Fractions'!$A$24:$A$41,0),MATCH('Disposed Waste by Resin'!J$1,'Resin Fractions'!$A$24:$I$24,0)))*$E706</f>
        <v>226.53064367346656</v>
      </c>
      <c r="K706" s="9">
        <f>(INDEX('Resin Fractions'!$A$24:$I$41,MATCH('Disposed Waste by Resin'!$A706,'Resin Fractions'!$A$24:$A$41,0),MATCH('Disposed Waste by Resin'!K$1,'Resin Fractions'!$A$24:$I$24,0)))*$E706</f>
        <v>652.60021132072188</v>
      </c>
      <c r="L706" s="9">
        <f>(INDEX('Resin Fractions'!$A$24:$I$41,MATCH('Disposed Waste by Resin'!$A706,'Resin Fractions'!$A$24:$A$41,0),MATCH('Disposed Waste by Resin'!L$1,'Resin Fractions'!$A$24:$I$24,0)))*$E706</f>
        <v>1326.2519718661993</v>
      </c>
      <c r="M706" s="9">
        <f>(INDEX('Resin Fractions'!$A$24:$I$41,MATCH('Disposed Waste by Resin'!$A706,'Resin Fractions'!$A$24:$A$41,0),MATCH('Disposed Waste by Resin'!M$1,'Resin Fractions'!$A$24:$I$24,0)))*$E706</f>
        <v>11291.348139895601</v>
      </c>
    </row>
    <row r="707" spans="1:13" x14ac:dyDescent="0.2">
      <c r="A707" s="37">
        <v>2008</v>
      </c>
      <c r="B707" s="68" t="s">
        <v>221</v>
      </c>
      <c r="C707" s="68" t="s">
        <v>190</v>
      </c>
      <c r="D707" s="68">
        <v>249546</v>
      </c>
      <c r="E707" s="81">
        <v>191333.42105263149</v>
      </c>
      <c r="F707" s="9">
        <f>(INDEX('Resin Fractions'!$A$24:$I$41,MATCH('Disposed Waste by Resin'!$A707,'Resin Fractions'!$A$24:$A$41,0),MATCH('Disposed Waste by Resin'!F$1,'Resin Fractions'!$A$24:$I$24,0)))*$E707</f>
        <v>1572.3203580594366</v>
      </c>
      <c r="G707" s="9">
        <f>(INDEX('Resin Fractions'!$A$24:$I$41,MATCH('Disposed Waste by Resin'!$A707,'Resin Fractions'!$A$24:$A$41,0),MATCH('Disposed Waste by Resin'!G$1,'Resin Fractions'!$A$24:$I$24,0)))*$E707</f>
        <v>2960.6576379143676</v>
      </c>
      <c r="H707" s="9">
        <f>(INDEX('Resin Fractions'!$A$24:$I$41,MATCH('Disposed Waste by Resin'!$A707,'Resin Fractions'!$A$24:$A$41,0),MATCH('Disposed Waste by Resin'!H$1,'Resin Fractions'!$A$24:$I$24,0)))*$E707</f>
        <v>4107.2311744165454</v>
      </c>
      <c r="I707" s="9">
        <f>(INDEX('Resin Fractions'!$A$24:$I$41,MATCH('Disposed Waste by Resin'!$A707,'Resin Fractions'!$A$24:$A$41,0),MATCH('Disposed Waste by Resin'!I$1,'Resin Fractions'!$A$24:$I$24,0)))*$E707</f>
        <v>6119.154785509968</v>
      </c>
      <c r="J707" s="9">
        <f>(INDEX('Resin Fractions'!$A$24:$I$41,MATCH('Disposed Waste by Resin'!$A707,'Resin Fractions'!$A$24:$A$41,0),MATCH('Disposed Waste by Resin'!J$1,'Resin Fractions'!$A$24:$I$24,0)))*$E707</f>
        <v>367.97941682039772</v>
      </c>
      <c r="K707" s="9">
        <f>(INDEX('Resin Fractions'!$A$24:$I$41,MATCH('Disposed Waste by Resin'!$A707,'Resin Fractions'!$A$24:$A$41,0),MATCH('Disposed Waste by Resin'!K$1,'Resin Fractions'!$A$24:$I$24,0)))*$E707</f>
        <v>1060.0925388479591</v>
      </c>
      <c r="L707" s="9">
        <f>(INDEX('Resin Fractions'!$A$24:$I$41,MATCH('Disposed Waste by Resin'!$A707,'Resin Fractions'!$A$24:$A$41,0),MATCH('Disposed Waste by Resin'!L$1,'Resin Fractions'!$A$24:$I$24,0)))*$E707</f>
        <v>2154.3814966936839</v>
      </c>
      <c r="M707" s="9">
        <f>(INDEX('Resin Fractions'!$A$24:$I$41,MATCH('Disposed Waste by Resin'!$A707,'Resin Fractions'!$A$24:$A$41,0),MATCH('Disposed Waste by Resin'!M$1,'Resin Fractions'!$A$24:$I$24,0)))*$E707</f>
        <v>18341.817408262355</v>
      </c>
    </row>
    <row r="708" spans="1:13" x14ac:dyDescent="0.2">
      <c r="A708" s="37">
        <v>2008</v>
      </c>
      <c r="B708" s="68" t="s">
        <v>222</v>
      </c>
      <c r="C708" s="68" t="s">
        <v>191</v>
      </c>
      <c r="D708" s="68">
        <v>18381</v>
      </c>
      <c r="E708" s="81">
        <v>11642.88566243194</v>
      </c>
      <c r="F708" s="9">
        <f>(INDEX('Resin Fractions'!$A$24:$I$41,MATCH('Disposed Waste by Resin'!$A708,'Resin Fractions'!$A$24:$A$41,0),MATCH('Disposed Waste by Resin'!F$1,'Resin Fractions'!$A$24:$I$24,0)))*$E708</f>
        <v>95.677723488592235</v>
      </c>
      <c r="G708" s="9">
        <f>(INDEX('Resin Fractions'!$A$24:$I$41,MATCH('Disposed Waste by Resin'!$A708,'Resin Fractions'!$A$24:$A$41,0),MATCH('Disposed Waste by Resin'!G$1,'Resin Fractions'!$A$24:$I$24,0)))*$E708</f>
        <v>180.1598391655827</v>
      </c>
      <c r="H708" s="9">
        <f>(INDEX('Resin Fractions'!$A$24:$I$41,MATCH('Disposed Waste by Resin'!$A708,'Resin Fractions'!$A$24:$A$41,0),MATCH('Disposed Waste by Resin'!H$1,'Resin Fractions'!$A$24:$I$24,0)))*$E708</f>
        <v>249.93031896792189</v>
      </c>
      <c r="I708" s="9">
        <f>(INDEX('Resin Fractions'!$A$24:$I$41,MATCH('Disposed Waste by Resin'!$A708,'Resin Fractions'!$A$24:$A$41,0),MATCH('Disposed Waste by Resin'!I$1,'Resin Fractions'!$A$24:$I$24,0)))*$E708</f>
        <v>372.35846788532575</v>
      </c>
      <c r="J708" s="9">
        <f>(INDEX('Resin Fractions'!$A$24:$I$41,MATCH('Disposed Waste by Resin'!$A708,'Resin Fractions'!$A$24:$A$41,0),MATCH('Disposed Waste by Resin'!J$1,'Resin Fractions'!$A$24:$I$24,0)))*$E708</f>
        <v>22.392022536354219</v>
      </c>
      <c r="K708" s="9">
        <f>(INDEX('Resin Fractions'!$A$24:$I$41,MATCH('Disposed Waste by Resin'!$A708,'Resin Fractions'!$A$24:$A$41,0),MATCH('Disposed Waste by Resin'!K$1,'Resin Fractions'!$A$24:$I$24,0)))*$E708</f>
        <v>64.507999457182265</v>
      </c>
      <c r="L708" s="9">
        <f>(INDEX('Resin Fractions'!$A$24:$I$41,MATCH('Disposed Waste by Resin'!$A708,'Resin Fractions'!$A$24:$A$41,0),MATCH('Disposed Waste by Resin'!L$1,'Resin Fractions'!$A$24:$I$24,0)))*$E708</f>
        <v>131.09689515436892</v>
      </c>
      <c r="M708" s="9">
        <f>(INDEX('Resin Fractions'!$A$24:$I$41,MATCH('Disposed Waste by Resin'!$A708,'Resin Fractions'!$A$24:$A$41,0),MATCH('Disposed Waste by Resin'!M$1,'Resin Fractions'!$A$24:$I$24,0)))*$E708</f>
        <v>1116.1232666553278</v>
      </c>
    </row>
    <row r="709" spans="1:13" x14ac:dyDescent="0.2">
      <c r="A709" s="37">
        <v>2008</v>
      </c>
      <c r="B709" s="68" t="s">
        <v>223</v>
      </c>
      <c r="C709" s="68" t="s">
        <v>193</v>
      </c>
      <c r="D709" s="68">
        <v>87715</v>
      </c>
      <c r="E709" s="81">
        <v>59347.667876588013</v>
      </c>
      <c r="F709" s="9">
        <f>(INDEX('Resin Fractions'!$A$24:$I$41,MATCH('Disposed Waste by Resin'!$A709,'Resin Fractions'!$A$24:$A$41,0),MATCH('Disposed Waste by Resin'!F$1,'Resin Fractions'!$A$24:$I$24,0)))*$E709</f>
        <v>487.70123845766051</v>
      </c>
      <c r="G709" s="9">
        <f>(INDEX('Resin Fractions'!$A$24:$I$41,MATCH('Disposed Waste by Resin'!$A709,'Resin Fractions'!$A$24:$A$41,0),MATCH('Disposed Waste by Resin'!G$1,'Resin Fractions'!$A$24:$I$24,0)))*$E709</f>
        <v>918.33473328683203</v>
      </c>
      <c r="H709" s="9">
        <f>(INDEX('Resin Fractions'!$A$24:$I$41,MATCH('Disposed Waste by Resin'!$A709,'Resin Fractions'!$A$24:$A$41,0),MATCH('Disposed Waste by Resin'!H$1,'Resin Fractions'!$A$24:$I$24,0)))*$E709</f>
        <v>1273.978117835411</v>
      </c>
      <c r="I709" s="9">
        <f>(INDEX('Resin Fractions'!$A$24:$I$41,MATCH('Disposed Waste by Resin'!$A709,'Resin Fractions'!$A$24:$A$41,0),MATCH('Disposed Waste by Resin'!I$1,'Resin Fractions'!$A$24:$I$24,0)))*$E709</f>
        <v>1898.0351885099221</v>
      </c>
      <c r="J709" s="9">
        <f>(INDEX('Resin Fractions'!$A$24:$I$41,MATCH('Disposed Waste by Resin'!$A709,'Resin Fractions'!$A$24:$A$41,0),MATCH('Disposed Waste by Resin'!J$1,'Resin Fractions'!$A$24:$I$24,0)))*$E709</f>
        <v>114.13960036218749</v>
      </c>
      <c r="K709" s="9">
        <f>(INDEX('Resin Fractions'!$A$24:$I$41,MATCH('Disposed Waste by Resin'!$A709,'Resin Fractions'!$A$24:$A$41,0),MATCH('Disposed Waste by Resin'!K$1,'Resin Fractions'!$A$24:$I$24,0)))*$E709</f>
        <v>328.81876865982258</v>
      </c>
      <c r="L709" s="9">
        <f>(INDEX('Resin Fractions'!$A$24:$I$41,MATCH('Disposed Waste by Resin'!$A709,'Resin Fractions'!$A$24:$A$41,0),MATCH('Disposed Waste by Resin'!L$1,'Resin Fractions'!$A$24:$I$24,0)))*$E709</f>
        <v>668.24455885348254</v>
      </c>
      <c r="M709" s="9">
        <f>(INDEX('Resin Fractions'!$A$24:$I$41,MATCH('Disposed Waste by Resin'!$A709,'Resin Fractions'!$A$24:$A$41,0),MATCH('Disposed Waste by Resin'!M$1,'Resin Fractions'!$A$24:$I$24,0)))*$E709</f>
        <v>5689.2522059653174</v>
      </c>
    </row>
    <row r="710" spans="1:13" x14ac:dyDescent="0.2">
      <c r="A710" s="37">
        <v>2008</v>
      </c>
      <c r="B710" s="68" t="s">
        <v>224</v>
      </c>
      <c r="C710" s="68" t="s">
        <v>192</v>
      </c>
      <c r="D710" s="68">
        <v>250734</v>
      </c>
      <c r="E710" s="81">
        <v>216771.79673321231</v>
      </c>
      <c r="F710" s="9">
        <f>(INDEX('Resin Fractions'!$A$24:$I$41,MATCH('Disposed Waste by Resin'!$A710,'Resin Fractions'!$A$24:$A$41,0),MATCH('Disposed Waste by Resin'!F$1,'Resin Fractions'!$A$24:$I$24,0)))*$E710</f>
        <v>1781.3652585190325</v>
      </c>
      <c r="G710" s="9">
        <f>(INDEX('Resin Fractions'!$A$24:$I$41,MATCH('Disposed Waste by Resin'!$A710,'Resin Fractions'!$A$24:$A$41,0),MATCH('Disposed Waste by Resin'!G$1,'Resin Fractions'!$A$24:$I$24,0)))*$E710</f>
        <v>3354.2863141827411</v>
      </c>
      <c r="H710" s="9">
        <f>(INDEX('Resin Fractions'!$A$24:$I$41,MATCH('Disposed Waste by Resin'!$A710,'Resin Fractions'!$A$24:$A$41,0),MATCH('Disposed Waste by Resin'!H$1,'Resin Fractions'!$A$24:$I$24,0)))*$E710</f>
        <v>4653.3003820175572</v>
      </c>
      <c r="I710" s="9">
        <f>(INDEX('Resin Fractions'!$A$24:$I$41,MATCH('Disposed Waste by Resin'!$A710,'Resin Fractions'!$A$24:$A$41,0),MATCH('Disposed Waste by Resin'!I$1,'Resin Fractions'!$A$24:$I$24,0)))*$E710</f>
        <v>6932.7155185227721</v>
      </c>
      <c r="J710" s="9">
        <f>(INDEX('Resin Fractions'!$A$24:$I$41,MATCH('Disposed Waste by Resin'!$A710,'Resin Fractions'!$A$24:$A$41,0),MATCH('Disposed Waste by Resin'!J$1,'Resin Fractions'!$A$24:$I$24,0)))*$E710</f>
        <v>416.90342913512751</v>
      </c>
      <c r="K710" s="9">
        <f>(INDEX('Resin Fractions'!$A$24:$I$41,MATCH('Disposed Waste by Resin'!$A710,'Resin Fractions'!$A$24:$A$41,0),MATCH('Disposed Waste by Resin'!K$1,'Resin Fractions'!$A$24:$I$24,0)))*$E710</f>
        <v>1201.0351515448654</v>
      </c>
      <c r="L710" s="9">
        <f>(INDEX('Resin Fractions'!$A$24:$I$41,MATCH('Disposed Waste by Resin'!$A710,'Resin Fractions'!$A$24:$A$41,0),MATCH('Disposed Waste by Resin'!L$1,'Resin Fractions'!$A$24:$I$24,0)))*$E710</f>
        <v>2440.8132427560226</v>
      </c>
      <c r="M710" s="9">
        <f>(INDEX('Resin Fractions'!$A$24:$I$41,MATCH('Disposed Waste by Resin'!$A710,'Resin Fractions'!$A$24:$A$41,0),MATCH('Disposed Waste by Resin'!M$1,'Resin Fractions'!$A$24:$I$24,0)))*$E710</f>
        <v>20780.419296678116</v>
      </c>
    </row>
    <row r="711" spans="1:13" x14ac:dyDescent="0.2">
      <c r="A711" s="37">
        <v>2008</v>
      </c>
      <c r="B711" s="68" t="s">
        <v>225</v>
      </c>
      <c r="C711" s="68" t="s">
        <v>191</v>
      </c>
      <c r="D711" s="68">
        <v>9607</v>
      </c>
      <c r="E711" s="81">
        <v>0</v>
      </c>
      <c r="F711" s="9">
        <f>(INDEX('Resin Fractions'!$A$24:$I$41,MATCH('Disposed Waste by Resin'!$A711,'Resin Fractions'!$A$24:$A$41,0),MATCH('Disposed Waste by Resin'!F$1,'Resin Fractions'!$A$24:$I$24,0)))*$E711</f>
        <v>0</v>
      </c>
      <c r="G711" s="9">
        <f>(INDEX('Resin Fractions'!$A$24:$I$41,MATCH('Disposed Waste by Resin'!$A711,'Resin Fractions'!$A$24:$A$41,0),MATCH('Disposed Waste by Resin'!G$1,'Resin Fractions'!$A$24:$I$24,0)))*$E711</f>
        <v>0</v>
      </c>
      <c r="H711" s="9">
        <f>(INDEX('Resin Fractions'!$A$24:$I$41,MATCH('Disposed Waste by Resin'!$A711,'Resin Fractions'!$A$24:$A$41,0),MATCH('Disposed Waste by Resin'!H$1,'Resin Fractions'!$A$24:$I$24,0)))*$E711</f>
        <v>0</v>
      </c>
      <c r="I711" s="9">
        <f>(INDEX('Resin Fractions'!$A$24:$I$41,MATCH('Disposed Waste by Resin'!$A711,'Resin Fractions'!$A$24:$A$41,0),MATCH('Disposed Waste by Resin'!I$1,'Resin Fractions'!$A$24:$I$24,0)))*$E711</f>
        <v>0</v>
      </c>
      <c r="J711" s="9">
        <f>(INDEX('Resin Fractions'!$A$24:$I$41,MATCH('Disposed Waste by Resin'!$A711,'Resin Fractions'!$A$24:$A$41,0),MATCH('Disposed Waste by Resin'!J$1,'Resin Fractions'!$A$24:$I$24,0)))*$E711</f>
        <v>0</v>
      </c>
      <c r="K711" s="9">
        <f>(INDEX('Resin Fractions'!$A$24:$I$41,MATCH('Disposed Waste by Resin'!$A711,'Resin Fractions'!$A$24:$A$41,0),MATCH('Disposed Waste by Resin'!K$1,'Resin Fractions'!$A$24:$I$24,0)))*$E711</f>
        <v>0</v>
      </c>
      <c r="L711" s="9">
        <f>(INDEX('Resin Fractions'!$A$24:$I$41,MATCH('Disposed Waste by Resin'!$A711,'Resin Fractions'!$A$24:$A$41,0),MATCH('Disposed Waste by Resin'!L$1,'Resin Fractions'!$A$24:$I$24,0)))*$E711</f>
        <v>0</v>
      </c>
      <c r="M711" s="9">
        <f>(INDEX('Resin Fractions'!$A$24:$I$41,MATCH('Disposed Waste by Resin'!$A711,'Resin Fractions'!$A$24:$A$41,0),MATCH('Disposed Waste by Resin'!M$1,'Resin Fractions'!$A$24:$I$24,0)))*$E711</f>
        <v>0</v>
      </c>
    </row>
    <row r="712" spans="1:13" x14ac:dyDescent="0.2">
      <c r="A712" s="37">
        <v>2008</v>
      </c>
      <c r="B712" s="68" t="s">
        <v>226</v>
      </c>
      <c r="C712" s="68" t="s">
        <v>191</v>
      </c>
      <c r="D712" s="68">
        <v>14143</v>
      </c>
      <c r="E712" s="81">
        <v>25421.896551724141</v>
      </c>
      <c r="F712" s="9">
        <f>(INDEX('Resin Fractions'!$A$24:$I$41,MATCH('Disposed Waste by Resin'!$A712,'Resin Fractions'!$A$24:$A$41,0),MATCH('Disposed Waste by Resin'!F$1,'Resin Fractions'!$A$24:$I$24,0)))*$E712</f>
        <v>208.90947994789497</v>
      </c>
      <c r="G712" s="9">
        <f>(INDEX('Resin Fractions'!$A$24:$I$41,MATCH('Disposed Waste by Resin'!$A712,'Resin Fractions'!$A$24:$A$41,0),MATCH('Disposed Waste by Resin'!G$1,'Resin Fractions'!$A$24:$I$24,0)))*$E712</f>
        <v>393.3736813048838</v>
      </c>
      <c r="H712" s="9">
        <f>(INDEX('Resin Fractions'!$A$24:$I$41,MATCH('Disposed Waste by Resin'!$A712,'Resin Fractions'!$A$24:$A$41,0),MATCH('Disposed Waste by Resin'!H$1,'Resin Fractions'!$A$24:$I$24,0)))*$E712</f>
        <v>545.71546076789195</v>
      </c>
      <c r="I712" s="9">
        <f>(INDEX('Resin Fractions'!$A$24:$I$41,MATCH('Disposed Waste by Resin'!$A712,'Resin Fractions'!$A$24:$A$41,0),MATCH('Disposed Waste by Resin'!I$1,'Resin Fractions'!$A$24:$I$24,0)))*$E712</f>
        <v>813.03370360179235</v>
      </c>
      <c r="J712" s="9">
        <f>(INDEX('Resin Fractions'!$A$24:$I$41,MATCH('Disposed Waste by Resin'!$A712,'Resin Fractions'!$A$24:$A$41,0),MATCH('Disposed Waste by Resin'!J$1,'Resin Fractions'!$A$24:$I$24,0)))*$E712</f>
        <v>48.892319052815417</v>
      </c>
      <c r="K712" s="9">
        <f>(INDEX('Resin Fractions'!$A$24:$I$41,MATCH('Disposed Waste by Resin'!$A712,'Resin Fractions'!$A$24:$A$41,0),MATCH('Disposed Waste by Resin'!K$1,'Resin Fractions'!$A$24:$I$24,0)))*$E712</f>
        <v>140.85130924635592</v>
      </c>
      <c r="L712" s="9">
        <f>(INDEX('Resin Fractions'!$A$24:$I$41,MATCH('Disposed Waste by Resin'!$A712,'Resin Fractions'!$A$24:$A$41,0),MATCH('Disposed Waste by Resin'!L$1,'Resin Fractions'!$A$24:$I$24,0)))*$E712</f>
        <v>286.24619389850295</v>
      </c>
      <c r="M712" s="9">
        <f>(INDEX('Resin Fractions'!$A$24:$I$41,MATCH('Disposed Waste by Resin'!$A712,'Resin Fractions'!$A$24:$A$41,0),MATCH('Disposed Waste by Resin'!M$1,'Resin Fractions'!$A$24:$I$24,0)))*$E712</f>
        <v>2437.022147820137</v>
      </c>
    </row>
    <row r="713" spans="1:13" x14ac:dyDescent="0.2">
      <c r="A713" s="37">
        <v>2008</v>
      </c>
      <c r="B713" s="68" t="s">
        <v>227</v>
      </c>
      <c r="C713" s="68" t="s">
        <v>193</v>
      </c>
      <c r="D713" s="68">
        <v>409387</v>
      </c>
      <c r="E713" s="81">
        <v>351530.46279491828</v>
      </c>
      <c r="F713" s="9">
        <f>(INDEX('Resin Fractions'!$A$24:$I$41,MATCH('Disposed Waste by Resin'!$A713,'Resin Fractions'!$A$24:$A$41,0),MATCH('Disposed Waste by Resin'!F$1,'Resin Fractions'!$A$24:$I$24,0)))*$E713</f>
        <v>2888.7713400497087</v>
      </c>
      <c r="G713" s="9">
        <f>(INDEX('Resin Fractions'!$A$24:$I$41,MATCH('Disposed Waste by Resin'!$A713,'Resin Fractions'!$A$24:$A$41,0),MATCH('Disposed Waste by Resin'!G$1,'Resin Fractions'!$A$24:$I$24,0)))*$E713</f>
        <v>5439.5167551363511</v>
      </c>
      <c r="H713" s="9">
        <f>(INDEX('Resin Fractions'!$A$24:$I$41,MATCH('Disposed Waste by Resin'!$A713,'Resin Fractions'!$A$24:$A$41,0),MATCH('Disposed Waste by Resin'!H$1,'Resin Fractions'!$A$24:$I$24,0)))*$E713</f>
        <v>7546.0777714898149</v>
      </c>
      <c r="I713" s="9">
        <f>(INDEX('Resin Fractions'!$A$24:$I$41,MATCH('Disposed Waste by Resin'!$A713,'Resin Fractions'!$A$24:$A$41,0),MATCH('Disposed Waste by Resin'!I$1,'Resin Fractions'!$A$24:$I$24,0)))*$E713</f>
        <v>11242.517391001687</v>
      </c>
      <c r="J713" s="9">
        <f>(INDEX('Resin Fractions'!$A$24:$I$41,MATCH('Disposed Waste by Resin'!$A713,'Resin Fractions'!$A$24:$A$41,0),MATCH('Disposed Waste by Resin'!J$1,'Resin Fractions'!$A$24:$I$24,0)))*$E713</f>
        <v>676.07621283422122</v>
      </c>
      <c r="K713" s="9">
        <f>(INDEX('Resin Fractions'!$A$24:$I$41,MATCH('Disposed Waste by Resin'!$A713,'Resin Fractions'!$A$24:$A$41,0),MATCH('Disposed Waste by Resin'!K$1,'Resin Fractions'!$A$24:$I$24,0)))*$E713</f>
        <v>1947.6723864366281</v>
      </c>
      <c r="L713" s="9">
        <f>(INDEX('Resin Fractions'!$A$24:$I$41,MATCH('Disposed Waste by Resin'!$A713,'Resin Fractions'!$A$24:$A$41,0),MATCH('Disposed Waste by Resin'!L$1,'Resin Fractions'!$A$24:$I$24,0)))*$E713</f>
        <v>3958.1727039794832</v>
      </c>
      <c r="M713" s="9">
        <f>(INDEX('Resin Fractions'!$A$24:$I$41,MATCH('Disposed Waste by Resin'!$A713,'Resin Fractions'!$A$24:$A$41,0),MATCH('Disposed Waste by Resin'!M$1,'Resin Fractions'!$A$24:$I$24,0)))*$E713</f>
        <v>33698.804560927892</v>
      </c>
    </row>
    <row r="714" spans="1:13" x14ac:dyDescent="0.2">
      <c r="A714" s="37">
        <v>2008</v>
      </c>
      <c r="B714" s="68" t="s">
        <v>228</v>
      </c>
      <c r="C714" s="68" t="s">
        <v>190</v>
      </c>
      <c r="D714" s="68">
        <v>133969</v>
      </c>
      <c r="E714" s="81">
        <v>122974.2468239564</v>
      </c>
      <c r="F714" s="9">
        <f>(INDEX('Resin Fractions'!$A$24:$I$41,MATCH('Disposed Waste by Resin'!$A714,'Resin Fractions'!$A$24:$A$41,0),MATCH('Disposed Waste by Resin'!F$1,'Resin Fractions'!$A$24:$I$24,0)))*$E714</f>
        <v>1010.5652777992461</v>
      </c>
      <c r="G714" s="9">
        <f>(INDEX('Resin Fractions'!$A$24:$I$41,MATCH('Disposed Waste by Resin'!$A714,'Resin Fractions'!$A$24:$A$41,0),MATCH('Disposed Waste by Resin'!G$1,'Resin Fractions'!$A$24:$I$24,0)))*$E714</f>
        <v>1902.8805376660346</v>
      </c>
      <c r="H714" s="9">
        <f>(INDEX('Resin Fractions'!$A$24:$I$41,MATCH('Disposed Waste by Resin'!$A714,'Resin Fractions'!$A$24:$A$41,0),MATCH('Disposed Waste by Resin'!H$1,'Resin Fractions'!$A$24:$I$24,0)))*$E714</f>
        <v>2639.8088605064531</v>
      </c>
      <c r="I714" s="9">
        <f>(INDEX('Resin Fractions'!$A$24:$I$41,MATCH('Disposed Waste by Resin'!$A714,'Resin Fractions'!$A$24:$A$41,0),MATCH('Disposed Waste by Resin'!I$1,'Resin Fractions'!$A$24:$I$24,0)))*$E714</f>
        <v>3932.9169300762228</v>
      </c>
      <c r="J714" s="9">
        <f>(INDEX('Resin Fractions'!$A$24:$I$41,MATCH('Disposed Waste by Resin'!$A714,'Resin Fractions'!$A$24:$A$41,0),MATCH('Disposed Waste by Resin'!J$1,'Resin Fractions'!$A$24:$I$24,0)))*$E714</f>
        <v>236.50855862635376</v>
      </c>
      <c r="K714" s="9">
        <f>(INDEX('Resin Fractions'!$A$24:$I$41,MATCH('Disposed Waste by Resin'!$A714,'Resin Fractions'!$A$24:$A$41,0),MATCH('Disposed Waste by Resin'!K$1,'Resin Fractions'!$A$24:$I$24,0)))*$E714</f>
        <v>681.34506147079924</v>
      </c>
      <c r="L714" s="9">
        <f>(INDEX('Resin Fractions'!$A$24:$I$41,MATCH('Disposed Waste by Resin'!$A714,'Resin Fractions'!$A$24:$A$41,0),MATCH('Disposed Waste by Resin'!L$1,'Resin Fractions'!$A$24:$I$24,0)))*$E714</f>
        <v>1384.6689222919215</v>
      </c>
      <c r="M714" s="9">
        <f>(INDEX('Resin Fractions'!$A$24:$I$41,MATCH('Disposed Waste by Resin'!$A714,'Resin Fractions'!$A$24:$A$41,0),MATCH('Disposed Waste by Resin'!M$1,'Resin Fractions'!$A$24:$I$24,0)))*$E714</f>
        <v>11788.694148437031</v>
      </c>
    </row>
    <row r="715" spans="1:13" x14ac:dyDescent="0.2">
      <c r="A715" s="37">
        <v>2008</v>
      </c>
      <c r="B715" s="68" t="s">
        <v>229</v>
      </c>
      <c r="C715" s="68" t="s">
        <v>191</v>
      </c>
      <c r="D715" s="68">
        <v>98581</v>
      </c>
      <c r="E715" s="81">
        <v>51007.985480943738</v>
      </c>
      <c r="F715" s="9">
        <f>(INDEX('Resin Fractions'!$A$24:$I$41,MATCH('Disposed Waste by Resin'!$A715,'Resin Fractions'!$A$24:$A$41,0),MATCH('Disposed Waste by Resin'!F$1,'Resin Fractions'!$A$24:$I$24,0)))*$E715</f>
        <v>419.16824334221548</v>
      </c>
      <c r="G715" s="9">
        <f>(INDEX('Resin Fractions'!$A$24:$I$41,MATCH('Disposed Waste by Resin'!$A715,'Resin Fractions'!$A$24:$A$41,0),MATCH('Disposed Waste by Resin'!G$1,'Resin Fractions'!$A$24:$I$24,0)))*$E715</f>
        <v>789.28804480655708</v>
      </c>
      <c r="H715" s="9">
        <f>(INDEX('Resin Fractions'!$A$24:$I$41,MATCH('Disposed Waste by Resin'!$A715,'Resin Fractions'!$A$24:$A$41,0),MATCH('Disposed Waste by Resin'!H$1,'Resin Fractions'!$A$24:$I$24,0)))*$E715</f>
        <v>1094.9555334292043</v>
      </c>
      <c r="I715" s="9">
        <f>(INDEX('Resin Fractions'!$A$24:$I$41,MATCH('Disposed Waste by Resin'!$A715,'Resin Fractions'!$A$24:$A$41,0),MATCH('Disposed Waste by Resin'!I$1,'Resin Fractions'!$A$24:$I$24,0)))*$E715</f>
        <v>1631.3185471610896</v>
      </c>
      <c r="J715" s="9">
        <f>(INDEX('Resin Fractions'!$A$24:$I$41,MATCH('Disposed Waste by Resin'!$A715,'Resin Fractions'!$A$24:$A$41,0),MATCH('Disposed Waste by Resin'!J$1,'Resin Fractions'!$A$24:$I$24,0)))*$E715</f>
        <v>98.100418877148599</v>
      </c>
      <c r="K715" s="9">
        <f>(INDEX('Resin Fractions'!$A$24:$I$41,MATCH('Disposed Waste by Resin'!$A715,'Resin Fractions'!$A$24:$A$41,0),MATCH('Disposed Waste by Resin'!K$1,'Resin Fractions'!$A$24:$I$24,0)))*$E715</f>
        <v>282.61233470099916</v>
      </c>
      <c r="L715" s="9">
        <f>(INDEX('Resin Fractions'!$A$24:$I$41,MATCH('Disposed Waste by Resin'!$A715,'Resin Fractions'!$A$24:$A$41,0),MATCH('Disposed Waste by Resin'!L$1,'Resin Fractions'!$A$24:$I$24,0)))*$E715</f>
        <v>574.3411657994493</v>
      </c>
      <c r="M715" s="9">
        <f>(INDEX('Resin Fractions'!$A$24:$I$41,MATCH('Disposed Waste by Resin'!$A715,'Resin Fractions'!$A$24:$A$41,0),MATCH('Disposed Waste by Resin'!M$1,'Resin Fractions'!$A$24:$I$24,0)))*$E715</f>
        <v>4889.7842881166625</v>
      </c>
    </row>
    <row r="716" spans="1:13" x14ac:dyDescent="0.2">
      <c r="A716" s="37">
        <v>2008</v>
      </c>
      <c r="B716" s="68" t="s">
        <v>230</v>
      </c>
      <c r="C716" s="68" t="s">
        <v>194</v>
      </c>
      <c r="D716" s="68">
        <v>2974321</v>
      </c>
      <c r="E716" s="81">
        <v>2906415.644283121</v>
      </c>
      <c r="F716" s="9">
        <f>(INDEX('Resin Fractions'!$A$24:$I$41,MATCH('Disposed Waste by Resin'!$A716,'Resin Fractions'!$A$24:$A$41,0),MATCH('Disposed Waste by Resin'!F$1,'Resin Fractions'!$A$24:$I$24,0)))*$E716</f>
        <v>23884.047341795726</v>
      </c>
      <c r="G716" s="9">
        <f>(INDEX('Resin Fractions'!$A$24:$I$41,MATCH('Disposed Waste by Resin'!$A716,'Resin Fractions'!$A$24:$A$41,0),MATCH('Disposed Waste by Resin'!G$1,'Resin Fractions'!$A$24:$I$24,0)))*$E716</f>
        <v>44973.333089746076</v>
      </c>
      <c r="H716" s="9">
        <f>(INDEX('Resin Fractions'!$A$24:$I$41,MATCH('Disposed Waste by Resin'!$A716,'Resin Fractions'!$A$24:$A$41,0),MATCH('Disposed Waste by Resin'!H$1,'Resin Fractions'!$A$24:$I$24,0)))*$E716</f>
        <v>62390.150525390418</v>
      </c>
      <c r="I716" s="9">
        <f>(INDEX('Resin Fractions'!$A$24:$I$41,MATCH('Disposed Waste by Resin'!$A716,'Resin Fractions'!$A$24:$A$41,0),MATCH('Disposed Waste by Resin'!I$1,'Resin Fractions'!$A$24:$I$24,0)))*$E716</f>
        <v>92951.911383552258</v>
      </c>
      <c r="J716" s="9">
        <f>(INDEX('Resin Fractions'!$A$24:$I$41,MATCH('Disposed Waste by Resin'!$A716,'Resin Fractions'!$A$24:$A$41,0),MATCH('Disposed Waste by Resin'!J$1,'Resin Fractions'!$A$24:$I$24,0)))*$E716</f>
        <v>5589.7246175658347</v>
      </c>
      <c r="K716" s="9">
        <f>(INDEX('Resin Fractions'!$A$24:$I$41,MATCH('Disposed Waste by Resin'!$A716,'Resin Fractions'!$A$24:$A$41,0),MATCH('Disposed Waste by Resin'!K$1,'Resin Fractions'!$A$24:$I$24,0)))*$E716</f>
        <v>16103.143519542195</v>
      </c>
      <c r="L716" s="9">
        <f>(INDEX('Resin Fractions'!$A$24:$I$41,MATCH('Disposed Waste by Resin'!$A716,'Resin Fractions'!$A$24:$A$41,0),MATCH('Disposed Waste by Resin'!L$1,'Resin Fractions'!$A$24:$I$24,0)))*$E716</f>
        <v>32725.741542154326</v>
      </c>
      <c r="M716" s="9">
        <f>(INDEX('Resin Fractions'!$A$24:$I$41,MATCH('Disposed Waste by Resin'!$A716,'Resin Fractions'!$A$24:$A$41,0),MATCH('Disposed Waste by Resin'!M$1,'Resin Fractions'!$A$24:$I$24,0)))*$E716</f>
        <v>278618.0520197468</v>
      </c>
    </row>
    <row r="717" spans="1:13" x14ac:dyDescent="0.2">
      <c r="A717" s="37">
        <v>2008</v>
      </c>
      <c r="B717" s="68" t="s">
        <v>231</v>
      </c>
      <c r="C717" s="68" t="s">
        <v>192</v>
      </c>
      <c r="D717" s="68">
        <v>333805</v>
      </c>
      <c r="E717" s="81">
        <v>228296.85117967331</v>
      </c>
      <c r="F717" s="9">
        <f>(INDEX('Resin Fractions'!$A$24:$I$41,MATCH('Disposed Waste by Resin'!$A717,'Resin Fractions'!$A$24:$A$41,0),MATCH('Disposed Waste by Resin'!F$1,'Resin Fractions'!$A$24:$I$24,0)))*$E717</f>
        <v>1876.0746806065065</v>
      </c>
      <c r="G717" s="9">
        <f>(INDEX('Resin Fractions'!$A$24:$I$41,MATCH('Disposed Waste by Resin'!$A717,'Resin Fractions'!$A$24:$A$41,0),MATCH('Disposed Waste by Resin'!G$1,'Resin Fractions'!$A$24:$I$24,0)))*$E717</f>
        <v>3532.6228551099407</v>
      </c>
      <c r="H717" s="9">
        <f>(INDEX('Resin Fractions'!$A$24:$I$41,MATCH('Disposed Waste by Resin'!$A717,'Resin Fractions'!$A$24:$A$41,0),MATCH('Disposed Waste by Resin'!H$1,'Resin Fractions'!$A$24:$I$24,0)))*$E717</f>
        <v>4900.7012942519732</v>
      </c>
      <c r="I717" s="9">
        <f>(INDEX('Resin Fractions'!$A$24:$I$41,MATCH('Disposed Waste by Resin'!$A717,'Resin Fractions'!$A$24:$A$41,0),MATCH('Disposed Waste by Resin'!I$1,'Resin Fractions'!$A$24:$I$24,0)))*$E717</f>
        <v>7301.305551990712</v>
      </c>
      <c r="J717" s="9">
        <f>(INDEX('Resin Fractions'!$A$24:$I$41,MATCH('Disposed Waste by Resin'!$A717,'Resin Fractions'!$A$24:$A$41,0),MATCH('Disposed Waste by Resin'!J$1,'Resin Fractions'!$A$24:$I$24,0)))*$E717</f>
        <v>439.0688343774529</v>
      </c>
      <c r="K717" s="9">
        <f>(INDEX('Resin Fractions'!$A$24:$I$41,MATCH('Disposed Waste by Resin'!$A717,'Resin Fractions'!$A$24:$A$41,0),MATCH('Disposed Waste by Resin'!K$1,'Resin Fractions'!$A$24:$I$24,0)))*$E717</f>
        <v>1264.8903011642776</v>
      </c>
      <c r="L717" s="9">
        <f>(INDEX('Resin Fractions'!$A$24:$I$41,MATCH('Disposed Waste by Resin'!$A717,'Resin Fractions'!$A$24:$A$41,0),MATCH('Disposed Waste by Resin'!L$1,'Resin Fractions'!$A$24:$I$24,0)))*$E717</f>
        <v>2570.5833786331882</v>
      </c>
      <c r="M717" s="9">
        <f>(INDEX('Resin Fractions'!$A$24:$I$41,MATCH('Disposed Waste by Resin'!$A717,'Resin Fractions'!$A$24:$A$41,0),MATCH('Disposed Waste by Resin'!M$1,'Resin Fractions'!$A$24:$I$24,0)))*$E717</f>
        <v>21885.246896134049</v>
      </c>
    </row>
    <row r="718" spans="1:13" x14ac:dyDescent="0.2">
      <c r="A718" s="37">
        <v>2008</v>
      </c>
      <c r="B718" s="68" t="s">
        <v>232</v>
      </c>
      <c r="C718" s="68" t="s">
        <v>191</v>
      </c>
      <c r="D718" s="68">
        <v>20483</v>
      </c>
      <c r="E718" s="81">
        <v>51.188747731397449</v>
      </c>
      <c r="F718" s="9">
        <f>(INDEX('Resin Fractions'!$A$24:$I$41,MATCH('Disposed Waste by Resin'!$A718,'Resin Fractions'!$A$24:$A$41,0),MATCH('Disposed Waste by Resin'!F$1,'Resin Fractions'!$A$24:$I$24,0)))*$E718</f>
        <v>0.42065369300800504</v>
      </c>
      <c r="G718" s="9">
        <f>(INDEX('Resin Fractions'!$A$24:$I$41,MATCH('Disposed Waste by Resin'!$A718,'Resin Fractions'!$A$24:$A$41,0),MATCH('Disposed Waste by Resin'!G$1,'Resin Fractions'!$A$24:$I$24,0)))*$E718</f>
        <v>0.79208512612412341</v>
      </c>
      <c r="H718" s="9">
        <f>(INDEX('Resin Fractions'!$A$24:$I$41,MATCH('Disposed Waste by Resin'!$A718,'Resin Fractions'!$A$24:$A$41,0),MATCH('Disposed Waste by Resin'!H$1,'Resin Fractions'!$A$24:$I$24,0)))*$E718</f>
        <v>1.0988358401008596</v>
      </c>
      <c r="I718" s="9">
        <f>(INDEX('Resin Fractions'!$A$24:$I$41,MATCH('Disposed Waste by Resin'!$A718,'Resin Fractions'!$A$24:$A$41,0),MATCH('Disposed Waste by Resin'!I$1,'Resin Fractions'!$A$24:$I$24,0)))*$E718</f>
        <v>1.6370996186739388</v>
      </c>
      <c r="J718" s="9">
        <f>(INDEX('Resin Fractions'!$A$24:$I$41,MATCH('Disposed Waste by Resin'!$A718,'Resin Fractions'!$A$24:$A$41,0),MATCH('Disposed Waste by Resin'!J$1,'Resin Fractions'!$A$24:$I$24,0)))*$E718</f>
        <v>9.8448067432947969E-2</v>
      </c>
      <c r="K718" s="9">
        <f>(INDEX('Resin Fractions'!$A$24:$I$41,MATCH('Disposed Waste by Resin'!$A718,'Resin Fractions'!$A$24:$A$41,0),MATCH('Disposed Waste by Resin'!K$1,'Resin Fractions'!$A$24:$I$24,0)))*$E718</f>
        <v>0.28361385713214116</v>
      </c>
      <c r="L718" s="9">
        <f>(INDEX('Resin Fractions'!$A$24:$I$41,MATCH('Disposed Waste by Resin'!$A718,'Resin Fractions'!$A$24:$A$41,0),MATCH('Disposed Waste by Resin'!L$1,'Resin Fractions'!$A$24:$I$24,0)))*$E718</f>
        <v>0.57637651772874487</v>
      </c>
      <c r="M718" s="9">
        <f>(INDEX('Resin Fractions'!$A$24:$I$41,MATCH('Disposed Waste by Resin'!$A718,'Resin Fractions'!$A$24:$A$41,0),MATCH('Disposed Waste by Resin'!M$1,'Resin Fractions'!$A$24:$I$24,0)))*$E718</f>
        <v>4.9071127202007601</v>
      </c>
    </row>
    <row r="719" spans="1:13" x14ac:dyDescent="0.2">
      <c r="A719" s="37">
        <v>2008</v>
      </c>
      <c r="B719" s="68" t="s">
        <v>233</v>
      </c>
      <c r="C719" s="68" t="s">
        <v>194</v>
      </c>
      <c r="D719" s="68">
        <v>2102741</v>
      </c>
      <c r="E719" s="81">
        <v>1883778.3575317599</v>
      </c>
      <c r="F719" s="9">
        <f>(INDEX('Resin Fractions'!$A$24:$I$41,MATCH('Disposed Waste by Resin'!$A719,'Resin Fractions'!$A$24:$A$41,0),MATCH('Disposed Waste by Resin'!F$1,'Resin Fractions'!$A$24:$I$24,0)))*$E719</f>
        <v>15480.322493184303</v>
      </c>
      <c r="G719" s="9">
        <f>(INDEX('Resin Fractions'!$A$24:$I$41,MATCH('Disposed Waste by Resin'!$A719,'Resin Fractions'!$A$24:$A$41,0),MATCH('Disposed Waste by Resin'!G$1,'Resin Fractions'!$A$24:$I$24,0)))*$E719</f>
        <v>29149.234627598176</v>
      </c>
      <c r="H719" s="9">
        <f>(INDEX('Resin Fractions'!$A$24:$I$41,MATCH('Disposed Waste by Resin'!$A719,'Resin Fractions'!$A$24:$A$41,0),MATCH('Disposed Waste by Resin'!H$1,'Resin Fractions'!$A$24:$I$24,0)))*$E719</f>
        <v>40437.8553060907</v>
      </c>
      <c r="I719" s="9">
        <f>(INDEX('Resin Fractions'!$A$24:$I$41,MATCH('Disposed Waste by Resin'!$A719,'Resin Fractions'!$A$24:$A$41,0),MATCH('Disposed Waste by Resin'!I$1,'Resin Fractions'!$A$24:$I$24,0)))*$E719</f>
        <v>60246.303483800264</v>
      </c>
      <c r="J719" s="9">
        <f>(INDEX('Resin Fractions'!$A$24:$I$41,MATCH('Disposed Waste by Resin'!$A719,'Resin Fractions'!$A$24:$A$41,0),MATCH('Disposed Waste by Resin'!J$1,'Resin Fractions'!$A$24:$I$24,0)))*$E719</f>
        <v>3622.9512732788194</v>
      </c>
      <c r="K719" s="9">
        <f>(INDEX('Resin Fractions'!$A$24:$I$41,MATCH('Disposed Waste by Resin'!$A719,'Resin Fractions'!$A$24:$A$41,0),MATCH('Disposed Waste by Resin'!K$1,'Resin Fractions'!$A$24:$I$24,0)))*$E719</f>
        <v>10437.169683561755</v>
      </c>
      <c r="L719" s="9">
        <f>(INDEX('Resin Fractions'!$A$24:$I$41,MATCH('Disposed Waste by Resin'!$A719,'Resin Fractions'!$A$24:$A$41,0),MATCH('Disposed Waste by Resin'!L$1,'Resin Fractions'!$A$24:$I$24,0)))*$E719</f>
        <v>21211.021132696282</v>
      </c>
      <c r="M719" s="9">
        <f>(INDEX('Resin Fractions'!$A$24:$I$41,MATCH('Disposed Waste by Resin'!$A719,'Resin Fractions'!$A$24:$A$41,0),MATCH('Disposed Waste by Resin'!M$1,'Resin Fractions'!$A$24:$I$24,0)))*$E719</f>
        <v>180584.85800021028</v>
      </c>
    </row>
    <row r="720" spans="1:13" x14ac:dyDescent="0.2">
      <c r="A720" s="37">
        <v>2008</v>
      </c>
      <c r="B720" s="68" t="s">
        <v>234</v>
      </c>
      <c r="C720" s="68" t="s">
        <v>192</v>
      </c>
      <c r="D720" s="68">
        <v>1394510</v>
      </c>
      <c r="E720" s="81">
        <v>1013911.606170599</v>
      </c>
      <c r="F720" s="9">
        <f>(INDEX('Resin Fractions'!$A$24:$I$41,MATCH('Disposed Waste by Resin'!$A720,'Resin Fractions'!$A$24:$A$41,0),MATCH('Disposed Waste by Resin'!F$1,'Resin Fractions'!$A$24:$I$24,0)))*$E720</f>
        <v>8332.019836807538</v>
      </c>
      <c r="G720" s="9">
        <f>(INDEX('Resin Fractions'!$A$24:$I$41,MATCH('Disposed Waste by Resin'!$A720,'Resin Fractions'!$A$24:$A$41,0),MATCH('Disposed Waste by Resin'!G$1,'Resin Fractions'!$A$24:$I$24,0)))*$E720</f>
        <v>15689.078909811939</v>
      </c>
      <c r="H720" s="9">
        <f>(INDEX('Resin Fractions'!$A$24:$I$41,MATCH('Disposed Waste by Resin'!$A720,'Resin Fractions'!$A$24:$A$41,0),MATCH('Disposed Waste by Resin'!H$1,'Resin Fractions'!$A$24:$I$24,0)))*$E720</f>
        <v>21764.986660752336</v>
      </c>
      <c r="I720" s="9">
        <f>(INDEX('Resin Fractions'!$A$24:$I$41,MATCH('Disposed Waste by Resin'!$A720,'Resin Fractions'!$A$24:$A$41,0),MATCH('Disposed Waste by Resin'!I$1,'Resin Fractions'!$A$24:$I$24,0)))*$E720</f>
        <v>32426.54640705066</v>
      </c>
      <c r="J720" s="9">
        <f>(INDEX('Resin Fractions'!$A$24:$I$41,MATCH('Disposed Waste by Resin'!$A720,'Resin Fractions'!$A$24:$A$41,0),MATCH('Disposed Waste by Resin'!J$1,'Resin Fractions'!$A$24:$I$24,0)))*$E720</f>
        <v>1949.9917970078986</v>
      </c>
      <c r="K720" s="9">
        <f>(INDEX('Resin Fractions'!$A$24:$I$41,MATCH('Disposed Waste by Resin'!$A720,'Resin Fractions'!$A$24:$A$41,0),MATCH('Disposed Waste by Resin'!K$1,'Resin Fractions'!$A$24:$I$24,0)))*$E720</f>
        <v>5617.6287594687301</v>
      </c>
      <c r="L720" s="9">
        <f>(INDEX('Resin Fractions'!$A$24:$I$41,MATCH('Disposed Waste by Resin'!$A720,'Resin Fractions'!$A$24:$A$41,0),MATCH('Disposed Waste by Resin'!L$1,'Resin Fractions'!$A$24:$I$24,0)))*$E720</f>
        <v>11416.470743059814</v>
      </c>
      <c r="M720" s="9">
        <f>(INDEX('Resin Fractions'!$A$24:$I$41,MATCH('Disposed Waste by Resin'!$A720,'Resin Fractions'!$A$24:$A$41,0),MATCH('Disposed Waste by Resin'!M$1,'Resin Fractions'!$A$24:$I$24,0)))*$E720</f>
        <v>97196.723113958913</v>
      </c>
    </row>
    <row r="721" spans="1:13" x14ac:dyDescent="0.2">
      <c r="A721" s="37">
        <v>2008</v>
      </c>
      <c r="B721" s="68" t="s">
        <v>235</v>
      </c>
      <c r="C721" s="68" t="s">
        <v>193</v>
      </c>
      <c r="D721" s="68">
        <v>55022</v>
      </c>
      <c r="E721" s="81">
        <v>44278.529945553542</v>
      </c>
      <c r="F721" s="9">
        <f>(INDEX('Resin Fractions'!$A$24:$I$41,MATCH('Disposed Waste by Resin'!$A721,'Resin Fractions'!$A$24:$A$41,0),MATCH('Disposed Waste by Resin'!F$1,'Resin Fractions'!$A$24:$I$24,0)))*$E721</f>
        <v>363.86760700414874</v>
      </c>
      <c r="G721" s="9">
        <f>(INDEX('Resin Fractions'!$A$24:$I$41,MATCH('Disposed Waste by Resin'!$A721,'Resin Fractions'!$A$24:$A$41,0),MATCH('Disposed Waste by Resin'!G$1,'Resin Fractions'!$A$24:$I$24,0)))*$E721</f>
        <v>685.15770615350198</v>
      </c>
      <c r="H721" s="9">
        <f>(INDEX('Resin Fractions'!$A$24:$I$41,MATCH('Disposed Waste by Resin'!$A721,'Resin Fractions'!$A$24:$A$41,0),MATCH('Disposed Waste by Resin'!H$1,'Resin Fractions'!$A$24:$I$24,0)))*$E721</f>
        <v>950.49865072808097</v>
      </c>
      <c r="I721" s="9">
        <f>(INDEX('Resin Fractions'!$A$24:$I$41,MATCH('Disposed Waste by Resin'!$A721,'Resin Fractions'!$A$24:$A$41,0),MATCH('Disposed Waste by Resin'!I$1,'Resin Fractions'!$A$24:$I$24,0)))*$E721</f>
        <v>1416.0995863715254</v>
      </c>
      <c r="J721" s="9">
        <f>(INDEX('Resin Fractions'!$A$24:$I$41,MATCH('Disposed Waste by Resin'!$A721,'Resin Fractions'!$A$24:$A$41,0),MATCH('Disposed Waste by Resin'!J$1,'Resin Fractions'!$A$24:$I$24,0)))*$E721</f>
        <v>85.158084444365386</v>
      </c>
      <c r="K721" s="9">
        <f>(INDEX('Resin Fractions'!$A$24:$I$41,MATCH('Disposed Waste by Resin'!$A721,'Resin Fractions'!$A$24:$A$41,0),MATCH('Disposed Waste by Resin'!K$1,'Resin Fractions'!$A$24:$I$24,0)))*$E721</f>
        <v>245.32744445898604</v>
      </c>
      <c r="L721" s="9">
        <f>(INDEX('Resin Fractions'!$A$24:$I$41,MATCH('Disposed Waste by Resin'!$A721,'Resin Fractions'!$A$24:$A$41,0),MATCH('Disposed Waste by Resin'!L$1,'Resin Fractions'!$A$24:$I$24,0)))*$E721</f>
        <v>498.56865094811286</v>
      </c>
      <c r="M721" s="9">
        <f>(INDEX('Resin Fractions'!$A$24:$I$41,MATCH('Disposed Waste by Resin'!$A721,'Resin Fractions'!$A$24:$A$41,0),MATCH('Disposed Waste by Resin'!M$1,'Resin Fractions'!$A$24:$I$24,0)))*$E721</f>
        <v>4244.6777301087213</v>
      </c>
    </row>
    <row r="722" spans="1:13" x14ac:dyDescent="0.2">
      <c r="A722" s="37">
        <v>2008</v>
      </c>
      <c r="B722" s="68" t="s">
        <v>236</v>
      </c>
      <c r="C722" s="68" t="s">
        <v>194</v>
      </c>
      <c r="D722" s="68">
        <v>2009594</v>
      </c>
      <c r="E722" s="81">
        <v>1763519.9001814879</v>
      </c>
      <c r="F722" s="9">
        <f>(INDEX('Resin Fractions'!$A$24:$I$41,MATCH('Disposed Waste by Resin'!$A722,'Resin Fractions'!$A$24:$A$41,0),MATCH('Disposed Waste by Resin'!F$1,'Resin Fractions'!$A$24:$I$24,0)))*$E722</f>
        <v>14492.074754339754</v>
      </c>
      <c r="G722" s="9">
        <f>(INDEX('Resin Fractions'!$A$24:$I$41,MATCH('Disposed Waste by Resin'!$A722,'Resin Fractions'!$A$24:$A$41,0),MATCH('Disposed Waste by Resin'!G$1,'Resin Fractions'!$A$24:$I$24,0)))*$E722</f>
        <v>27288.377709245462</v>
      </c>
      <c r="H722" s="9">
        <f>(INDEX('Resin Fractions'!$A$24:$I$41,MATCH('Disposed Waste by Resin'!$A722,'Resin Fractions'!$A$24:$A$41,0),MATCH('Disposed Waste by Resin'!H$1,'Resin Fractions'!$A$24:$I$24,0)))*$E722</f>
        <v>37856.344547024666</v>
      </c>
      <c r="I722" s="9">
        <f>(INDEX('Resin Fractions'!$A$24:$I$41,MATCH('Disposed Waste by Resin'!$A722,'Resin Fractions'!$A$24:$A$41,0),MATCH('Disposed Waste by Resin'!I$1,'Resin Fractions'!$A$24:$I$24,0)))*$E722</f>
        <v>56400.241929344811</v>
      </c>
      <c r="J722" s="9">
        <f>(INDEX('Resin Fractions'!$A$24:$I$41,MATCH('Disposed Waste by Resin'!$A722,'Resin Fractions'!$A$24:$A$41,0),MATCH('Disposed Waste by Resin'!J$1,'Resin Fractions'!$A$24:$I$24,0)))*$E722</f>
        <v>3391.6658200630905</v>
      </c>
      <c r="K722" s="9">
        <f>(INDEX('Resin Fractions'!$A$24:$I$41,MATCH('Disposed Waste by Resin'!$A722,'Resin Fractions'!$A$24:$A$41,0),MATCH('Disposed Waste by Resin'!K$1,'Resin Fractions'!$A$24:$I$24,0)))*$E722</f>
        <v>9770.8715916287183</v>
      </c>
      <c r="L722" s="9">
        <f>(INDEX('Resin Fractions'!$A$24:$I$41,MATCH('Disposed Waste by Resin'!$A722,'Resin Fractions'!$A$24:$A$41,0),MATCH('Disposed Waste by Resin'!L$1,'Resin Fractions'!$A$24:$I$24,0)))*$E722</f>
        <v>19856.9315339686</v>
      </c>
      <c r="M722" s="9">
        <f>(INDEX('Resin Fractions'!$A$24:$I$41,MATCH('Disposed Waste by Resin'!$A722,'Resin Fractions'!$A$24:$A$41,0),MATCH('Disposed Waste by Resin'!M$1,'Resin Fractions'!$A$24:$I$24,0)))*$E722</f>
        <v>169056.50788561508</v>
      </c>
    </row>
    <row r="723" spans="1:13" x14ac:dyDescent="0.2">
      <c r="A723" s="37">
        <v>2008</v>
      </c>
      <c r="B723" s="68" t="s">
        <v>237</v>
      </c>
      <c r="C723" s="68" t="s">
        <v>194</v>
      </c>
      <c r="D723" s="68">
        <v>3032689</v>
      </c>
      <c r="E723" s="81">
        <v>3097964.7459165151</v>
      </c>
      <c r="F723" s="9">
        <f>(INDEX('Resin Fractions'!$A$24:$I$41,MATCH('Disposed Waste by Resin'!$A723,'Resin Fractions'!$A$24:$A$41,0),MATCH('Disposed Waste by Resin'!F$1,'Resin Fractions'!$A$24:$I$24,0)))*$E723</f>
        <v>25458.140097829888</v>
      </c>
      <c r="G723" s="9">
        <f>(INDEX('Resin Fractions'!$A$24:$I$41,MATCH('Disposed Waste by Resin'!$A723,'Resin Fractions'!$A$24:$A$41,0),MATCH('Disposed Waste by Resin'!G$1,'Resin Fractions'!$A$24:$I$24,0)))*$E723</f>
        <v>47937.328128702415</v>
      </c>
      <c r="H723" s="9">
        <f>(INDEX('Resin Fractions'!$A$24:$I$41,MATCH('Disposed Waste by Resin'!$A723,'Resin Fractions'!$A$24:$A$41,0),MATCH('Disposed Waste by Resin'!H$1,'Resin Fractions'!$A$24:$I$24,0)))*$E723</f>
        <v>66502.011575759374</v>
      </c>
      <c r="I723" s="9">
        <f>(INDEX('Resin Fractions'!$A$24:$I$41,MATCH('Disposed Waste by Resin'!$A723,'Resin Fractions'!$A$24:$A$41,0),MATCH('Disposed Waste by Resin'!I$1,'Resin Fractions'!$A$24:$I$24,0)))*$E723</f>
        <v>99077.963985714727</v>
      </c>
      <c r="J723" s="9">
        <f>(INDEX('Resin Fractions'!$A$24:$I$41,MATCH('Disposed Waste by Resin'!$A723,'Resin Fractions'!$A$24:$A$41,0),MATCH('Disposed Waste by Resin'!J$1,'Resin Fractions'!$A$24:$I$24,0)))*$E723</f>
        <v>5958.1188391489959</v>
      </c>
      <c r="K723" s="9">
        <f>(INDEX('Resin Fractions'!$A$24:$I$41,MATCH('Disposed Waste by Resin'!$A723,'Resin Fractions'!$A$24:$A$41,0),MATCH('Disposed Waste by Resin'!K$1,'Resin Fractions'!$A$24:$I$24,0)))*$E723</f>
        <v>17164.431047604179</v>
      </c>
      <c r="L723" s="9">
        <f>(INDEX('Resin Fractions'!$A$24:$I$41,MATCH('Disposed Waste by Resin'!$A723,'Resin Fractions'!$A$24:$A$41,0),MATCH('Disposed Waste by Resin'!L$1,'Resin Fractions'!$A$24:$I$24,0)))*$E723</f>
        <v>34882.551565186142</v>
      </c>
      <c r="M723" s="9">
        <f>(INDEX('Resin Fractions'!$A$24:$I$41,MATCH('Disposed Waste by Resin'!$A723,'Resin Fractions'!$A$24:$A$41,0),MATCH('Disposed Waste by Resin'!M$1,'Resin Fractions'!$A$24:$I$24,0)))*$E723</f>
        <v>296980.5452399457</v>
      </c>
    </row>
    <row r="724" spans="1:13" x14ac:dyDescent="0.2">
      <c r="A724" s="37">
        <v>2008</v>
      </c>
      <c r="B724" s="68" t="s">
        <v>238</v>
      </c>
      <c r="C724" s="68" t="s">
        <v>190</v>
      </c>
      <c r="D724" s="68">
        <v>795002</v>
      </c>
      <c r="E724" s="81">
        <v>539619.21052631573</v>
      </c>
      <c r="F724" s="9">
        <f>(INDEX('Resin Fractions'!$A$24:$I$41,MATCH('Disposed Waste by Resin'!$A724,'Resin Fractions'!$A$24:$A$41,0),MATCH('Disposed Waste by Resin'!F$1,'Resin Fractions'!$A$24:$I$24,0)))*$E724</f>
        <v>4434.4279511789882</v>
      </c>
      <c r="G724" s="9">
        <f>(INDEX('Resin Fractions'!$A$24:$I$41,MATCH('Disposed Waste by Resin'!$A724,'Resin Fractions'!$A$24:$A$41,0),MATCH('Disposed Waste by Resin'!G$1,'Resin Fractions'!$A$24:$I$24,0)))*$E724</f>
        <v>8349.9669238161296</v>
      </c>
      <c r="H724" s="9">
        <f>(INDEX('Resin Fractions'!$A$24:$I$41,MATCH('Disposed Waste by Resin'!$A724,'Resin Fractions'!$A$24:$A$41,0),MATCH('Disposed Waste by Resin'!H$1,'Resin Fractions'!$A$24:$I$24,0)))*$E724</f>
        <v>11583.657635944655</v>
      </c>
      <c r="I724" s="9">
        <f>(INDEX('Resin Fractions'!$A$24:$I$41,MATCH('Disposed Waste by Resin'!$A724,'Resin Fractions'!$A$24:$A$41,0),MATCH('Disposed Waste by Resin'!I$1,'Resin Fractions'!$A$24:$I$24,0)))*$E724</f>
        <v>17257.902233070439</v>
      </c>
      <c r="J724" s="9">
        <f>(INDEX('Resin Fractions'!$A$24:$I$41,MATCH('Disposed Waste by Resin'!$A724,'Resin Fractions'!$A$24:$A$41,0),MATCH('Disposed Waste by Resin'!J$1,'Resin Fractions'!$A$24:$I$24,0)))*$E724</f>
        <v>1037.815355530257</v>
      </c>
      <c r="K724" s="9">
        <f>(INDEX('Resin Fractions'!$A$24:$I$41,MATCH('Disposed Waste by Resin'!$A724,'Resin Fractions'!$A$24:$A$41,0),MATCH('Disposed Waste by Resin'!K$1,'Resin Fractions'!$A$24:$I$24,0)))*$E724</f>
        <v>2989.7876479228185</v>
      </c>
      <c r="L724" s="9">
        <f>(INDEX('Resin Fractions'!$A$24:$I$41,MATCH('Disposed Waste by Resin'!$A724,'Resin Fractions'!$A$24:$A$41,0),MATCH('Disposed Waste by Resin'!L$1,'Resin Fractions'!$A$24:$I$24,0)))*$E724</f>
        <v>6076.0197357186134</v>
      </c>
      <c r="M724" s="9">
        <f>(INDEX('Resin Fractions'!$A$24:$I$41,MATCH('Disposed Waste by Resin'!$A724,'Resin Fractions'!$A$24:$A$41,0),MATCH('Disposed Waste by Resin'!M$1,'Resin Fractions'!$A$24:$I$24,0)))*$E724</f>
        <v>51729.5774831819</v>
      </c>
    </row>
    <row r="725" spans="1:13" x14ac:dyDescent="0.2">
      <c r="A725" s="37">
        <v>2008</v>
      </c>
      <c r="B725" s="68" t="s">
        <v>239</v>
      </c>
      <c r="C725" s="68" t="s">
        <v>192</v>
      </c>
      <c r="D725" s="68">
        <v>672492</v>
      </c>
      <c r="E725" s="81">
        <v>634864.91833030852</v>
      </c>
      <c r="F725" s="9">
        <f>(INDEX('Resin Fractions'!$A$24:$I$41,MATCH('Disposed Waste by Resin'!$A725,'Resin Fractions'!$A$24:$A$41,0),MATCH('Disposed Waste by Resin'!F$1,'Resin Fractions'!$A$24:$I$24,0)))*$E725</f>
        <v>5217.1284567890543</v>
      </c>
      <c r="G725" s="9">
        <f>(INDEX('Resin Fractions'!$A$24:$I$41,MATCH('Disposed Waste by Resin'!$A725,'Resin Fractions'!$A$24:$A$41,0),MATCH('Disposed Waste by Resin'!G$1,'Resin Fractions'!$A$24:$I$24,0)))*$E725</f>
        <v>9823.7812252438052</v>
      </c>
      <c r="H725" s="9">
        <f>(INDEX('Resin Fractions'!$A$24:$I$41,MATCH('Disposed Waste by Resin'!$A725,'Resin Fractions'!$A$24:$A$41,0),MATCH('Disposed Waste by Resin'!H$1,'Resin Fractions'!$A$24:$I$24,0)))*$E725</f>
        <v>13628.235829183144</v>
      </c>
      <c r="I725" s="9">
        <f>(INDEX('Resin Fractions'!$A$24:$I$41,MATCH('Disposed Waste by Resin'!$A725,'Resin Fractions'!$A$24:$A$41,0),MATCH('Disposed Waste by Resin'!I$1,'Resin Fractions'!$A$24:$I$24,0)))*$E725</f>
        <v>20304.015272296165</v>
      </c>
      <c r="J725" s="9">
        <f>(INDEX('Resin Fractions'!$A$24:$I$41,MATCH('Disposed Waste by Resin'!$A725,'Resin Fractions'!$A$24:$A$41,0),MATCH('Disposed Waste by Resin'!J$1,'Resin Fractions'!$A$24:$I$24,0)))*$E725</f>
        <v>1220.995376143165</v>
      </c>
      <c r="K725" s="9">
        <f>(INDEX('Resin Fractions'!$A$24:$I$41,MATCH('Disposed Waste by Resin'!$A725,'Resin Fractions'!$A$24:$A$41,0),MATCH('Disposed Waste by Resin'!K$1,'Resin Fractions'!$A$24:$I$24,0)))*$E725</f>
        <v>3517.5013303773399</v>
      </c>
      <c r="L725" s="9">
        <f>(INDEX('Resin Fractions'!$A$24:$I$41,MATCH('Disposed Waste by Resin'!$A725,'Resin Fractions'!$A$24:$A$41,0),MATCH('Disposed Waste by Resin'!L$1,'Resin Fractions'!$A$24:$I$24,0)))*$E725</f>
        <v>7148.4700656375599</v>
      </c>
      <c r="M725" s="9">
        <f>(INDEX('Resin Fractions'!$A$24:$I$41,MATCH('Disposed Waste by Resin'!$A725,'Resin Fractions'!$A$24:$A$41,0),MATCH('Disposed Waste by Resin'!M$1,'Resin Fractions'!$A$24:$I$24,0)))*$E725</f>
        <v>60860.127555670231</v>
      </c>
    </row>
    <row r="726" spans="1:13" x14ac:dyDescent="0.2">
      <c r="A726" s="37">
        <v>2008</v>
      </c>
      <c r="B726" s="68" t="s">
        <v>240</v>
      </c>
      <c r="C726" s="68" t="s">
        <v>193</v>
      </c>
      <c r="D726" s="68">
        <v>265505</v>
      </c>
      <c r="E726" s="81">
        <v>214965.5172413793</v>
      </c>
      <c r="F726" s="9">
        <f>(INDEX('Resin Fractions'!$A$24:$I$41,MATCH('Disposed Waste by Resin'!$A726,'Resin Fractions'!$A$24:$A$41,0),MATCH('Disposed Waste by Resin'!F$1,'Resin Fractions'!$A$24:$I$24,0)))*$E726</f>
        <v>1766.5217983345567</v>
      </c>
      <c r="G726" s="9">
        <f>(INDEX('Resin Fractions'!$A$24:$I$41,MATCH('Disposed Waste by Resin'!$A726,'Resin Fractions'!$A$24:$A$41,0),MATCH('Disposed Waste by Resin'!G$1,'Resin Fractions'!$A$24:$I$24,0)))*$E726</f>
        <v>3326.3362825349382</v>
      </c>
      <c r="H726" s="9">
        <f>(INDEX('Resin Fractions'!$A$24:$I$41,MATCH('Disposed Waste by Resin'!$A726,'Resin Fractions'!$A$24:$A$41,0),MATCH('Disposed Waste by Resin'!H$1,'Resin Fractions'!$A$24:$I$24,0)))*$E726</f>
        <v>4614.5261448887231</v>
      </c>
      <c r="I726" s="9">
        <f>(INDEX('Resin Fractions'!$A$24:$I$41,MATCH('Disposed Waste by Resin'!$A726,'Resin Fractions'!$A$24:$A$41,0),MATCH('Disposed Waste by Resin'!I$1,'Resin Fractions'!$A$24:$I$24,0)))*$E726</f>
        <v>6874.9477551304162</v>
      </c>
      <c r="J726" s="9">
        <f>(INDEX('Resin Fractions'!$A$24:$I$41,MATCH('Disposed Waste by Resin'!$A726,'Resin Fractions'!$A$24:$A$41,0),MATCH('Disposed Waste by Resin'!J$1,'Resin Fractions'!$A$24:$I$24,0)))*$E726</f>
        <v>413.4295265081708</v>
      </c>
      <c r="K726" s="9">
        <f>(INDEX('Resin Fractions'!$A$24:$I$41,MATCH('Disposed Waste by Resin'!$A726,'Resin Fractions'!$A$24:$A$41,0),MATCH('Disposed Waste by Resin'!K$1,'Resin Fractions'!$A$24:$I$24,0)))*$E726</f>
        <v>1191.0273682635559</v>
      </c>
      <c r="L726" s="9">
        <f>(INDEX('Resin Fractions'!$A$24:$I$41,MATCH('Disposed Waste by Resin'!$A726,'Resin Fractions'!$A$24:$A$41,0),MATCH('Disposed Waste by Resin'!L$1,'Resin Fractions'!$A$24:$I$24,0)))*$E726</f>
        <v>2420.4748455557142</v>
      </c>
      <c r="M726" s="9">
        <f>(INDEX('Resin Fractions'!$A$24:$I$41,MATCH('Disposed Waste by Resin'!$A726,'Resin Fractions'!$A$24:$A$41,0),MATCH('Disposed Waste by Resin'!M$1,'Resin Fractions'!$A$24:$I$24,0)))*$E726</f>
        <v>20607.263721216073</v>
      </c>
    </row>
    <row r="727" spans="1:13" x14ac:dyDescent="0.2">
      <c r="A727" s="37">
        <v>2008</v>
      </c>
      <c r="B727" s="68" t="s">
        <v>241</v>
      </c>
      <c r="C727" s="68" t="s">
        <v>190</v>
      </c>
      <c r="D727" s="68">
        <v>707820</v>
      </c>
      <c r="E727" s="81">
        <v>594861.61524500907</v>
      </c>
      <c r="F727" s="9">
        <f>(INDEX('Resin Fractions'!$A$24:$I$41,MATCH('Disposed Waste by Resin'!$A727,'Resin Fractions'!$A$24:$A$41,0),MATCH('Disposed Waste by Resin'!F$1,'Resin Fractions'!$A$24:$I$24,0)))*$E727</f>
        <v>4888.3933749376911</v>
      </c>
      <c r="G727" s="9">
        <f>(INDEX('Resin Fractions'!$A$24:$I$41,MATCH('Disposed Waste by Resin'!$A727,'Resin Fractions'!$A$24:$A$41,0),MATCH('Disposed Waste by Resin'!G$1,'Resin Fractions'!$A$24:$I$24,0)))*$E727</f>
        <v>9204.7775813967855</v>
      </c>
      <c r="H727" s="9">
        <f>(INDEX('Resin Fractions'!$A$24:$I$41,MATCH('Disposed Waste by Resin'!$A727,'Resin Fractions'!$A$24:$A$41,0),MATCH('Disposed Waste by Resin'!H$1,'Resin Fractions'!$A$24:$I$24,0)))*$E727</f>
        <v>12769.510716718974</v>
      </c>
      <c r="I727" s="9">
        <f>(INDEX('Resin Fractions'!$A$24:$I$41,MATCH('Disposed Waste by Resin'!$A727,'Resin Fractions'!$A$24:$A$41,0),MATCH('Disposed Waste by Resin'!I$1,'Resin Fractions'!$A$24:$I$24,0)))*$E727</f>
        <v>19024.644411921068</v>
      </c>
      <c r="J727" s="9">
        <f>(INDEX('Resin Fractions'!$A$24:$I$41,MATCH('Disposed Waste by Resin'!$A727,'Resin Fractions'!$A$24:$A$41,0),MATCH('Disposed Waste by Resin'!J$1,'Resin Fractions'!$A$24:$I$24,0)))*$E727</f>
        <v>1144.0595639926632</v>
      </c>
      <c r="K727" s="9">
        <f>(INDEX('Resin Fractions'!$A$24:$I$41,MATCH('Disposed Waste by Resin'!$A727,'Resin Fractions'!$A$24:$A$41,0),MATCH('Disposed Waste by Resin'!K$1,'Resin Fractions'!$A$24:$I$24,0)))*$E727</f>
        <v>3295.8609975139339</v>
      </c>
      <c r="L727" s="9">
        <f>(INDEX('Resin Fractions'!$A$24:$I$41,MATCH('Disposed Waste by Resin'!$A727,'Resin Fractions'!$A$24:$A$41,0),MATCH('Disposed Waste by Resin'!L$1,'Resin Fractions'!$A$24:$I$24,0)))*$E727</f>
        <v>6698.0397356959247</v>
      </c>
      <c r="M727" s="9">
        <f>(INDEX('Resin Fractions'!$A$24:$I$41,MATCH('Disposed Waste by Resin'!$A727,'Resin Fractions'!$A$24:$A$41,0),MATCH('Disposed Waste by Resin'!M$1,'Resin Fractions'!$A$24:$I$24,0)))*$E727</f>
        <v>57025.286382177037</v>
      </c>
    </row>
    <row r="728" spans="1:13" x14ac:dyDescent="0.2">
      <c r="A728" s="37">
        <v>2008</v>
      </c>
      <c r="B728" s="68" t="s">
        <v>242</v>
      </c>
      <c r="C728" s="68" t="s">
        <v>193</v>
      </c>
      <c r="D728" s="68">
        <v>418309</v>
      </c>
      <c r="E728" s="81">
        <v>383489.13793103449</v>
      </c>
      <c r="F728" s="9">
        <f>(INDEX('Resin Fractions'!$A$24:$I$41,MATCH('Disposed Waste by Resin'!$A728,'Resin Fractions'!$A$24:$A$41,0),MATCH('Disposed Waste by Resin'!F$1,'Resin Fractions'!$A$24:$I$24,0)))*$E728</f>
        <v>3151.3980952536572</v>
      </c>
      <c r="G728" s="9">
        <f>(INDEX('Resin Fractions'!$A$24:$I$41,MATCH('Disposed Waste by Resin'!$A728,'Resin Fractions'!$A$24:$A$41,0),MATCH('Disposed Waste by Resin'!G$1,'Resin Fractions'!$A$24:$I$24,0)))*$E728</f>
        <v>5934.0393279248183</v>
      </c>
      <c r="H728" s="9">
        <f>(INDEX('Resin Fractions'!$A$24:$I$41,MATCH('Disposed Waste by Resin'!$A728,'Resin Fractions'!$A$24:$A$41,0),MATCH('Disposed Waste by Resin'!H$1,'Resin Fractions'!$A$24:$I$24,0)))*$E728</f>
        <v>8232.1140430934065</v>
      </c>
      <c r="I728" s="9">
        <f>(INDEX('Resin Fractions'!$A$24:$I$41,MATCH('Disposed Waste by Resin'!$A728,'Resin Fractions'!$A$24:$A$41,0),MATCH('Disposed Waste by Resin'!I$1,'Resin Fractions'!$A$24:$I$24,0)))*$E728</f>
        <v>12264.607932329172</v>
      </c>
      <c r="J728" s="9">
        <f>(INDEX('Resin Fractions'!$A$24:$I$41,MATCH('Disposed Waste by Resin'!$A728,'Resin Fractions'!$A$24:$A$41,0),MATCH('Disposed Waste by Resin'!J$1,'Resin Fractions'!$A$24:$I$24,0)))*$E728</f>
        <v>737.54030297718498</v>
      </c>
      <c r="K728" s="9">
        <f>(INDEX('Resin Fractions'!$A$24:$I$41,MATCH('Disposed Waste by Resin'!$A728,'Resin Fractions'!$A$24:$A$41,0),MATCH('Disposed Waste by Resin'!K$1,'Resin Fractions'!$A$24:$I$24,0)))*$E728</f>
        <v>2124.7410494902365</v>
      </c>
      <c r="L728" s="9">
        <f>(INDEX('Resin Fractions'!$A$24:$I$41,MATCH('Disposed Waste by Resin'!$A728,'Resin Fractions'!$A$24:$A$41,0),MATCH('Disposed Waste by Resin'!L$1,'Resin Fractions'!$A$24:$I$24,0)))*$E728</f>
        <v>4318.0219033159328</v>
      </c>
      <c r="M728" s="9">
        <f>(INDEX('Resin Fractions'!$A$24:$I$41,MATCH('Disposed Waste by Resin'!$A728,'Resin Fractions'!$A$24:$A$41,0),MATCH('Disposed Waste by Resin'!M$1,'Resin Fractions'!$A$24:$I$24,0)))*$E728</f>
        <v>36762.462654384406</v>
      </c>
    </row>
    <row r="729" spans="1:13" x14ac:dyDescent="0.2">
      <c r="A729" s="37">
        <v>2008</v>
      </c>
      <c r="B729" s="68" t="s">
        <v>243</v>
      </c>
      <c r="C729" s="68" t="s">
        <v>190</v>
      </c>
      <c r="D729" s="68">
        <v>1747912</v>
      </c>
      <c r="E729" s="81">
        <v>1237523.693284936</v>
      </c>
      <c r="F729" s="9">
        <f>(INDEX('Resin Fractions'!$A$24:$I$41,MATCH('Disposed Waste by Resin'!$A729,'Resin Fractions'!$A$24:$A$41,0),MATCH('Disposed Waste by Resin'!F$1,'Resin Fractions'!$A$24:$I$24,0)))*$E729</f>
        <v>10169.596539004893</v>
      </c>
      <c r="G729" s="9">
        <f>(INDEX('Resin Fractions'!$A$24:$I$41,MATCH('Disposed Waste by Resin'!$A729,'Resin Fractions'!$A$24:$A$41,0),MATCH('Disposed Waste by Resin'!G$1,'Resin Fractions'!$A$24:$I$24,0)))*$E729</f>
        <v>19149.210600359209</v>
      </c>
      <c r="H729" s="9">
        <f>(INDEX('Resin Fractions'!$A$24:$I$41,MATCH('Disposed Waste by Resin'!$A729,'Resin Fractions'!$A$24:$A$41,0),MATCH('Disposed Waste by Resin'!H$1,'Resin Fractions'!$A$24:$I$24,0)))*$E729</f>
        <v>26565.123145636047</v>
      </c>
      <c r="I729" s="9">
        <f>(INDEX('Resin Fractions'!$A$24:$I$41,MATCH('Disposed Waste by Resin'!$A729,'Resin Fractions'!$A$24:$A$41,0),MATCH('Disposed Waste by Resin'!I$1,'Resin Fractions'!$A$24:$I$24,0)))*$E729</f>
        <v>39578.025565452233</v>
      </c>
      <c r="J729" s="9">
        <f>(INDEX('Resin Fractions'!$A$24:$I$41,MATCH('Disposed Waste by Resin'!$A729,'Resin Fractions'!$A$24:$A$41,0),MATCH('Disposed Waste by Resin'!J$1,'Resin Fractions'!$A$24:$I$24,0)))*$E729</f>
        <v>2380.050722195313</v>
      </c>
      <c r="K729" s="9">
        <f>(INDEX('Resin Fractions'!$A$24:$I$41,MATCH('Disposed Waste by Resin'!$A729,'Resin Fractions'!$A$24:$A$41,0),MATCH('Disposed Waste by Resin'!K$1,'Resin Fractions'!$A$24:$I$24,0)))*$E729</f>
        <v>6856.5628873486758</v>
      </c>
      <c r="L729" s="9">
        <f>(INDEX('Resin Fractions'!$A$24:$I$41,MATCH('Disposed Waste by Resin'!$A729,'Resin Fractions'!$A$24:$A$41,0),MATCH('Disposed Waste by Resin'!L$1,'Resin Fractions'!$A$24:$I$24,0)))*$E729</f>
        <v>13934.304482015783</v>
      </c>
      <c r="M729" s="9">
        <f>(INDEX('Resin Fractions'!$A$24:$I$41,MATCH('Disposed Waste by Resin'!$A729,'Resin Fractions'!$A$24:$A$41,0),MATCH('Disposed Waste by Resin'!M$1,'Resin Fractions'!$A$24:$I$24,0)))*$E729</f>
        <v>118632.87394201214</v>
      </c>
    </row>
    <row r="730" spans="1:13" x14ac:dyDescent="0.2">
      <c r="A730" s="37">
        <v>2008</v>
      </c>
      <c r="B730" s="68" t="s">
        <v>244</v>
      </c>
      <c r="C730" s="68" t="s">
        <v>193</v>
      </c>
      <c r="D730" s="68">
        <v>258737</v>
      </c>
      <c r="E730" s="81">
        <v>169059.45553539021</v>
      </c>
      <c r="F730" s="9">
        <f>(INDEX('Resin Fractions'!$A$24:$I$41,MATCH('Disposed Waste by Resin'!$A730,'Resin Fractions'!$A$24:$A$41,0),MATCH('Disposed Waste by Resin'!F$1,'Resin Fractions'!$A$24:$I$24,0)))*$E730</f>
        <v>1389.279626101591</v>
      </c>
      <c r="G730" s="9">
        <f>(INDEX('Resin Fractions'!$A$24:$I$41,MATCH('Disposed Waste by Resin'!$A730,'Resin Fractions'!$A$24:$A$41,0),MATCH('Disposed Waste by Resin'!G$1,'Resin Fractions'!$A$24:$I$24,0)))*$E730</f>
        <v>2615.9944537594074</v>
      </c>
      <c r="H730" s="9">
        <f>(INDEX('Resin Fractions'!$A$24:$I$41,MATCH('Disposed Waste by Resin'!$A730,'Resin Fractions'!$A$24:$A$41,0),MATCH('Disposed Waste by Resin'!H$1,'Resin Fractions'!$A$24:$I$24,0)))*$E730</f>
        <v>3629.0903193218815</v>
      </c>
      <c r="I730" s="9">
        <f>(INDEX('Resin Fractions'!$A$24:$I$41,MATCH('Disposed Waste by Resin'!$A730,'Resin Fractions'!$A$24:$A$41,0),MATCH('Disposed Waste by Resin'!I$1,'Resin Fractions'!$A$24:$I$24,0)))*$E730</f>
        <v>5406.7970492751747</v>
      </c>
      <c r="J730" s="9">
        <f>(INDEX('Resin Fractions'!$A$24:$I$41,MATCH('Disposed Waste by Resin'!$A730,'Resin Fractions'!$A$24:$A$41,0),MATCH('Disposed Waste by Resin'!J$1,'Resin Fractions'!$A$24:$I$24,0)))*$E730</f>
        <v>325.14131359609246</v>
      </c>
      <c r="K730" s="9">
        <f>(INDEX('Resin Fractions'!$A$24:$I$41,MATCH('Disposed Waste by Resin'!$A730,'Resin Fractions'!$A$24:$A$41,0),MATCH('Disposed Waste by Resin'!K$1,'Resin Fractions'!$A$24:$I$24,0)))*$E730</f>
        <v>936.68250140923612</v>
      </c>
      <c r="L730" s="9">
        <f>(INDEX('Resin Fractions'!$A$24:$I$41,MATCH('Disposed Waste by Resin'!$A730,'Resin Fractions'!$A$24:$A$41,0),MATCH('Disposed Waste by Resin'!L$1,'Resin Fractions'!$A$24:$I$24,0)))*$E730</f>
        <v>1903.5804661976174</v>
      </c>
      <c r="M730" s="9">
        <f>(INDEX('Resin Fractions'!$A$24:$I$41,MATCH('Disposed Waste by Resin'!$A730,'Resin Fractions'!$A$24:$A$41,0),MATCH('Disposed Waste by Resin'!M$1,'Resin Fractions'!$A$24:$I$24,0)))*$E730</f>
        <v>16206.565729660999</v>
      </c>
    </row>
    <row r="731" spans="1:13" x14ac:dyDescent="0.2">
      <c r="A731" s="37">
        <v>2008</v>
      </c>
      <c r="B731" s="68" t="s">
        <v>245</v>
      </c>
      <c r="C731" s="68" t="s">
        <v>192</v>
      </c>
      <c r="D731" s="68">
        <v>176240</v>
      </c>
      <c r="E731" s="81">
        <v>152164.4736842105</v>
      </c>
      <c r="F731" s="9">
        <f>(INDEX('Resin Fractions'!$A$24:$I$41,MATCH('Disposed Waste by Resin'!$A731,'Resin Fractions'!$A$24:$A$41,0),MATCH('Disposed Waste by Resin'!F$1,'Resin Fractions'!$A$24:$I$24,0)))*$E731</f>
        <v>1250.4417598913417</v>
      </c>
      <c r="G731" s="9">
        <f>(INDEX('Resin Fractions'!$A$24:$I$41,MATCH('Disposed Waste by Resin'!$A731,'Resin Fractions'!$A$24:$A$41,0),MATCH('Disposed Waste by Resin'!G$1,'Resin Fractions'!$A$24:$I$24,0)))*$E731</f>
        <v>2354.5646586669945</v>
      </c>
      <c r="H731" s="9">
        <f>(INDEX('Resin Fractions'!$A$24:$I$41,MATCH('Disposed Waste by Resin'!$A731,'Resin Fractions'!$A$24:$A$41,0),MATCH('Disposed Waste by Resin'!H$1,'Resin Fractions'!$A$24:$I$24,0)))*$E731</f>
        <v>3266.4166381186433</v>
      </c>
      <c r="I731" s="9">
        <f>(INDEX('Resin Fractions'!$A$24:$I$41,MATCH('Disposed Waste by Resin'!$A731,'Resin Fractions'!$A$24:$A$41,0),MATCH('Disposed Waste by Resin'!I$1,'Resin Fractions'!$A$24:$I$24,0)))*$E731</f>
        <v>4866.4679814260617</v>
      </c>
      <c r="J731" s="9">
        <f>(INDEX('Resin Fractions'!$A$24:$I$41,MATCH('Disposed Waste by Resin'!$A731,'Resin Fractions'!$A$24:$A$41,0),MATCH('Disposed Waste by Resin'!J$1,'Resin Fractions'!$A$24:$I$24,0)))*$E731</f>
        <v>292.64826802890866</v>
      </c>
      <c r="K731" s="9">
        <f>(INDEX('Resin Fractions'!$A$24:$I$41,MATCH('Disposed Waste by Resin'!$A731,'Resin Fractions'!$A$24:$A$41,0),MATCH('Disposed Waste by Resin'!K$1,'Resin Fractions'!$A$24:$I$24,0)))*$E731</f>
        <v>843.07499621817715</v>
      </c>
      <c r="L731" s="9">
        <f>(INDEX('Resin Fractions'!$A$24:$I$41,MATCH('Disposed Waste by Resin'!$A731,'Resin Fractions'!$A$24:$A$41,0),MATCH('Disposed Waste by Resin'!L$1,'Resin Fractions'!$A$24:$I$24,0)))*$E731</f>
        <v>1713.3458689855347</v>
      </c>
      <c r="M731" s="9">
        <f>(INDEX('Resin Fractions'!$A$24:$I$41,MATCH('Disposed Waste by Resin'!$A731,'Resin Fractions'!$A$24:$A$41,0),MATCH('Disposed Waste by Resin'!M$1,'Resin Fractions'!$A$24:$I$24,0)))*$E731</f>
        <v>14586.960171335661</v>
      </c>
    </row>
    <row r="732" spans="1:13" x14ac:dyDescent="0.2">
      <c r="A732" s="37">
        <v>2008</v>
      </c>
      <c r="B732" s="68" t="s">
        <v>246</v>
      </c>
      <c r="C732" s="68" t="s">
        <v>191</v>
      </c>
      <c r="D732" s="68">
        <v>3314</v>
      </c>
      <c r="E732" s="81">
        <v>2503.6297640653361</v>
      </c>
      <c r="F732" s="9">
        <f>(INDEX('Resin Fractions'!$A$24:$I$41,MATCH('Disposed Waste by Resin'!$A732,'Resin Fractions'!$A$24:$A$41,0),MATCH('Disposed Waste by Resin'!F$1,'Resin Fractions'!$A$24:$I$24,0)))*$E732</f>
        <v>20.574074437317609</v>
      </c>
      <c r="G732" s="9">
        <f>(INDEX('Resin Fractions'!$A$24:$I$41,MATCH('Disposed Waste by Resin'!$A732,'Resin Fractions'!$A$24:$A$41,0),MATCH('Disposed Waste by Resin'!G$1,'Resin Fractions'!$A$24:$I$24,0)))*$E732</f>
        <v>38.740699574126168</v>
      </c>
      <c r="H732" s="9">
        <f>(INDEX('Resin Fractions'!$A$24:$I$41,MATCH('Disposed Waste by Resin'!$A732,'Resin Fractions'!$A$24:$A$41,0),MATCH('Disposed Waste by Resin'!H$1,'Resin Fractions'!$A$24:$I$24,0)))*$E732</f>
        <v>53.743805758522825</v>
      </c>
      <c r="I732" s="9">
        <f>(INDEX('Resin Fractions'!$A$24:$I$41,MATCH('Disposed Waste by Resin'!$A732,'Resin Fractions'!$A$24:$A$41,0),MATCH('Disposed Waste by Resin'!I$1,'Resin Fractions'!$A$24:$I$24,0)))*$E732</f>
        <v>80.070162168434649</v>
      </c>
      <c r="J732" s="9">
        <f>(INDEX('Resin Fractions'!$A$24:$I$41,MATCH('Disposed Waste by Resin'!$A732,'Resin Fractions'!$A$24:$A$41,0),MATCH('Disposed Waste by Resin'!J$1,'Resin Fractions'!$A$24:$I$24,0)))*$E732</f>
        <v>4.8150721157153615</v>
      </c>
      <c r="K732" s="9">
        <f>(INDEX('Resin Fractions'!$A$24:$I$41,MATCH('Disposed Waste by Resin'!$A732,'Resin Fractions'!$A$24:$A$41,0),MATCH('Disposed Waste by Resin'!K$1,'Resin Fractions'!$A$24:$I$24,0)))*$E732</f>
        <v>13.8714878891611</v>
      </c>
      <c r="L732" s="9">
        <f>(INDEX('Resin Fractions'!$A$24:$I$41,MATCH('Disposed Waste by Resin'!$A732,'Resin Fractions'!$A$24:$A$41,0),MATCH('Disposed Waste by Resin'!L$1,'Resin Fractions'!$A$24:$I$24,0)))*$E732</f>
        <v>28.190441631157729</v>
      </c>
      <c r="M732" s="9">
        <f>(INDEX('Resin Fractions'!$A$24:$I$41,MATCH('Disposed Waste by Resin'!$A732,'Resin Fractions'!$A$24:$A$41,0),MATCH('Disposed Waste by Resin'!M$1,'Resin Fractions'!$A$24:$I$24,0)))*$E732</f>
        <v>240.00574357443543</v>
      </c>
    </row>
    <row r="733" spans="1:13" x14ac:dyDescent="0.2">
      <c r="A733" s="37">
        <v>2008</v>
      </c>
      <c r="B733" s="68" t="s">
        <v>247</v>
      </c>
      <c r="C733" s="68" t="s">
        <v>191</v>
      </c>
      <c r="D733" s="68">
        <v>44952</v>
      </c>
      <c r="E733" s="81">
        <v>29437.658802177859</v>
      </c>
      <c r="F733" s="9">
        <f>(INDEX('Resin Fractions'!$A$24:$I$41,MATCH('Disposed Waste by Resin'!$A733,'Resin Fractions'!$A$24:$A$41,0),MATCH('Disposed Waste by Resin'!F$1,'Resin Fractions'!$A$24:$I$24,0)))*$E733</f>
        <v>241.90980317829442</v>
      </c>
      <c r="G733" s="9">
        <f>(INDEX('Resin Fractions'!$A$24:$I$41,MATCH('Disposed Waste by Resin'!$A733,'Resin Fractions'!$A$24:$A$41,0),MATCH('Disposed Waste by Resin'!G$1,'Resin Fractions'!$A$24:$I$24,0)))*$E733</f>
        <v>455.51283667797207</v>
      </c>
      <c r="H733" s="9">
        <f>(INDEX('Resin Fractions'!$A$24:$I$41,MATCH('Disposed Waste by Resin'!$A733,'Resin Fractions'!$A$24:$A$41,0),MATCH('Disposed Waste by Resin'!H$1,'Resin Fractions'!$A$24:$I$24,0)))*$E733</f>
        <v>631.91923956078574</v>
      </c>
      <c r="I733" s="9">
        <f>(INDEX('Resin Fractions'!$A$24:$I$41,MATCH('Disposed Waste by Resin'!$A733,'Resin Fractions'!$A$24:$A$41,0),MATCH('Disposed Waste by Resin'!I$1,'Resin Fractions'!$A$24:$I$24,0)))*$E733</f>
        <v>941.4643283047011</v>
      </c>
      <c r="J733" s="9">
        <f>(INDEX('Resin Fractions'!$A$24:$I$41,MATCH('Disposed Waste by Resin'!$A733,'Resin Fractions'!$A$24:$A$41,0),MATCH('Disposed Waste by Resin'!J$1,'Resin Fractions'!$A$24:$I$24,0)))*$E733</f>
        <v>56.615579541660388</v>
      </c>
      <c r="K733" s="9">
        <f>(INDEX('Resin Fractions'!$A$24:$I$41,MATCH('Disposed Waste by Resin'!$A733,'Resin Fractions'!$A$24:$A$41,0),MATCH('Disposed Waste by Resin'!K$1,'Resin Fractions'!$A$24:$I$24,0)))*$E733</f>
        <v>163.10084399084914</v>
      </c>
      <c r="L733" s="9">
        <f>(INDEX('Resin Fractions'!$A$24:$I$41,MATCH('Disposed Waste by Resin'!$A733,'Resin Fractions'!$A$24:$A$41,0),MATCH('Disposed Waste by Resin'!L$1,'Resin Fractions'!$A$24:$I$24,0)))*$E733</f>
        <v>331.46298791128885</v>
      </c>
      <c r="M733" s="9">
        <f>(INDEX('Resin Fractions'!$A$24:$I$41,MATCH('Disposed Waste by Resin'!$A733,'Resin Fractions'!$A$24:$A$41,0),MATCH('Disposed Waste by Resin'!M$1,'Resin Fractions'!$A$24:$I$24,0)))*$E733</f>
        <v>2821.9856191655513</v>
      </c>
    </row>
    <row r="734" spans="1:13" x14ac:dyDescent="0.2">
      <c r="A734" s="37">
        <v>2008</v>
      </c>
      <c r="B734" s="68" t="s">
        <v>248</v>
      </c>
      <c r="C734" s="68" t="s">
        <v>190</v>
      </c>
      <c r="D734" s="68">
        <v>412908</v>
      </c>
      <c r="E734" s="81">
        <v>352370.95281306712</v>
      </c>
      <c r="F734" s="9">
        <f>(INDEX('Resin Fractions'!$A$24:$I$41,MATCH('Disposed Waste by Resin'!$A734,'Resin Fractions'!$A$24:$A$41,0),MATCH('Disposed Waste by Resin'!F$1,'Resin Fractions'!$A$24:$I$24,0)))*$E734</f>
        <v>2895.6782335710327</v>
      </c>
      <c r="G734" s="9">
        <f>(INDEX('Resin Fractions'!$A$24:$I$41,MATCH('Disposed Waste by Resin'!$A734,'Resin Fractions'!$A$24:$A$41,0),MATCH('Disposed Waste by Resin'!G$1,'Resin Fractions'!$A$24:$I$24,0)))*$E734</f>
        <v>5452.5223407686626</v>
      </c>
      <c r="H734" s="9">
        <f>(INDEX('Resin Fractions'!$A$24:$I$41,MATCH('Disposed Waste by Resin'!$A734,'Resin Fractions'!$A$24:$A$41,0),MATCH('Disposed Waste by Resin'!H$1,'Resin Fractions'!$A$24:$I$24,0)))*$E734</f>
        <v>7564.1200287459442</v>
      </c>
      <c r="I734" s="9">
        <f>(INDEX('Resin Fractions'!$A$24:$I$41,MATCH('Disposed Waste by Resin'!$A734,'Resin Fractions'!$A$24:$A$41,0),MATCH('Disposed Waste by Resin'!I$1,'Resin Fractions'!$A$24:$I$24,0)))*$E734</f>
        <v>11269.397632249838</v>
      </c>
      <c r="J734" s="9">
        <f>(INDEX('Resin Fractions'!$A$24:$I$41,MATCH('Disposed Waste by Resin'!$A734,'Resin Fractions'!$A$24:$A$41,0),MATCH('Disposed Waste by Resin'!J$1,'Resin Fractions'!$A$24:$I$24,0)))*$E734</f>
        <v>677.69267390526795</v>
      </c>
      <c r="K734" s="9">
        <f>(INDEX('Resin Fractions'!$A$24:$I$41,MATCH('Disposed Waste by Resin'!$A734,'Resin Fractions'!$A$24:$A$41,0),MATCH('Disposed Waste by Resin'!K$1,'Resin Fractions'!$A$24:$I$24,0)))*$E734</f>
        <v>1952.329164078056</v>
      </c>
      <c r="L734" s="9">
        <f>(INDEX('Resin Fractions'!$A$24:$I$41,MATCH('Disposed Waste by Resin'!$A734,'Resin Fractions'!$A$24:$A$41,0),MATCH('Disposed Waste by Resin'!L$1,'Resin Fractions'!$A$24:$I$24,0)))*$E734</f>
        <v>3967.6364773928985</v>
      </c>
      <c r="M734" s="9">
        <f>(INDEX('Resin Fractions'!$A$24:$I$41,MATCH('Disposed Waste by Resin'!$A734,'Resin Fractions'!$A$24:$A$41,0),MATCH('Disposed Waste by Resin'!M$1,'Resin Fractions'!$A$24:$I$24,0)))*$E734</f>
        <v>33779.376550711699</v>
      </c>
    </row>
    <row r="735" spans="1:13" x14ac:dyDescent="0.2">
      <c r="A735" s="37">
        <v>2008</v>
      </c>
      <c r="B735" s="68" t="s">
        <v>249</v>
      </c>
      <c r="C735" s="68" t="s">
        <v>190</v>
      </c>
      <c r="D735" s="68">
        <v>474819</v>
      </c>
      <c r="E735" s="81">
        <v>363258.28493647912</v>
      </c>
      <c r="F735" s="9">
        <f>(INDEX('Resin Fractions'!$A$24:$I$41,MATCH('Disposed Waste by Resin'!$A735,'Resin Fractions'!$A$24:$A$41,0),MATCH('Disposed Waste by Resin'!F$1,'Resin Fractions'!$A$24:$I$24,0)))*$E735</f>
        <v>2985.147045911383</v>
      </c>
      <c r="G735" s="9">
        <f>(INDEX('Resin Fractions'!$A$24:$I$41,MATCH('Disposed Waste by Resin'!$A735,'Resin Fractions'!$A$24:$A$41,0),MATCH('Disposed Waste by Resin'!G$1,'Resin Fractions'!$A$24:$I$24,0)))*$E735</f>
        <v>5620.9908855234416</v>
      </c>
      <c r="H735" s="9">
        <f>(INDEX('Resin Fractions'!$A$24:$I$41,MATCH('Disposed Waste by Resin'!$A735,'Resin Fractions'!$A$24:$A$41,0),MATCH('Disposed Waste by Resin'!H$1,'Resin Fractions'!$A$24:$I$24,0)))*$E735</f>
        <v>7797.8313670865882</v>
      </c>
      <c r="I735" s="9">
        <f>(INDEX('Resin Fractions'!$A$24:$I$41,MATCH('Disposed Waste by Resin'!$A735,'Resin Fractions'!$A$24:$A$41,0),MATCH('Disposed Waste by Resin'!I$1,'Resin Fractions'!$A$24:$I$24,0)))*$E735</f>
        <v>11617.592265983414</v>
      </c>
      <c r="J735" s="9">
        <f>(INDEX('Resin Fractions'!$A$24:$I$41,MATCH('Disposed Waste by Resin'!$A735,'Resin Fractions'!$A$24:$A$41,0),MATCH('Disposed Waste by Resin'!J$1,'Resin Fractions'!$A$24:$I$24,0)))*$E735</f>
        <v>698.63158830643306</v>
      </c>
      <c r="K735" s="9">
        <f>(INDEX('Resin Fractions'!$A$24:$I$41,MATCH('Disposed Waste by Resin'!$A735,'Resin Fractions'!$A$24:$A$41,0),MATCH('Disposed Waste by Resin'!K$1,'Resin Fractions'!$A$24:$I$24,0)))*$E735</f>
        <v>2012.6509807710943</v>
      </c>
      <c r="L735" s="9">
        <f>(INDEX('Resin Fractions'!$A$24:$I$41,MATCH('Disposed Waste by Resin'!$A735,'Resin Fractions'!$A$24:$A$41,0),MATCH('Disposed Waste by Resin'!L$1,'Resin Fractions'!$A$24:$I$24,0)))*$E735</f>
        <v>4090.2259693174979</v>
      </c>
      <c r="M735" s="9">
        <f>(INDEX('Resin Fractions'!$A$24:$I$41,MATCH('Disposed Waste by Resin'!$A735,'Resin Fractions'!$A$24:$A$41,0),MATCH('Disposed Waste by Resin'!M$1,'Resin Fractions'!$A$24:$I$24,0)))*$E735</f>
        <v>34823.070102899845</v>
      </c>
    </row>
    <row r="736" spans="1:13" x14ac:dyDescent="0.2">
      <c r="A736" s="37">
        <v>2008</v>
      </c>
      <c r="B736" s="68" t="s">
        <v>250</v>
      </c>
      <c r="C736" s="68" t="s">
        <v>192</v>
      </c>
      <c r="D736" s="68">
        <v>509389</v>
      </c>
      <c r="E736" s="81">
        <v>261070.83484573499</v>
      </c>
      <c r="F736" s="9">
        <f>(INDEX('Resin Fractions'!$A$24:$I$41,MATCH('Disposed Waste by Resin'!$A736,'Resin Fractions'!$A$24:$A$41,0),MATCH('Disposed Waste by Resin'!F$1,'Resin Fractions'!$A$24:$I$24,0)))*$E736</f>
        <v>2145.4013954551433</v>
      </c>
      <c r="G736" s="9">
        <f>(INDEX('Resin Fractions'!$A$24:$I$41,MATCH('Disposed Waste by Resin'!$A736,'Resin Fractions'!$A$24:$A$41,0),MATCH('Disposed Waste by Resin'!G$1,'Resin Fractions'!$A$24:$I$24,0)))*$E736</f>
        <v>4039.7613598833163</v>
      </c>
      <c r="H736" s="9">
        <f>(INDEX('Resin Fractions'!$A$24:$I$41,MATCH('Disposed Waste by Resin'!$A736,'Resin Fractions'!$A$24:$A$41,0),MATCH('Disposed Waste by Resin'!H$1,'Resin Fractions'!$A$24:$I$24,0)))*$E736</f>
        <v>5604.2392683419203</v>
      </c>
      <c r="I736" s="9">
        <f>(INDEX('Resin Fractions'!$A$24:$I$41,MATCH('Disposed Waste by Resin'!$A736,'Resin Fractions'!$A$24:$A$41,0),MATCH('Disposed Waste by Resin'!I$1,'Resin Fractions'!$A$24:$I$24,0)))*$E736</f>
        <v>8349.4709895137275</v>
      </c>
      <c r="J736" s="9">
        <f>(INDEX('Resin Fractions'!$A$24:$I$41,MATCH('Disposed Waste by Resin'!$A736,'Resin Fractions'!$A$24:$A$41,0),MATCH('Disposed Waste by Resin'!J$1,'Resin Fractions'!$A$24:$I$24,0)))*$E736</f>
        <v>502.1009556345183</v>
      </c>
      <c r="K736" s="9">
        <f>(INDEX('Resin Fractions'!$A$24:$I$41,MATCH('Disposed Waste by Resin'!$A736,'Resin Fractions'!$A$24:$A$41,0),MATCH('Disposed Waste by Resin'!K$1,'Resin Fractions'!$A$24:$I$24,0)))*$E736</f>
        <v>1446.4762225447339</v>
      </c>
      <c r="L736" s="9">
        <f>(INDEX('Resin Fractions'!$A$24:$I$41,MATCH('Disposed Waste by Resin'!$A736,'Resin Fractions'!$A$24:$A$41,0),MATCH('Disposed Waste by Resin'!L$1,'Resin Fractions'!$A$24:$I$24,0)))*$E736</f>
        <v>2939.6128121459133</v>
      </c>
      <c r="M736" s="9">
        <f>(INDEX('Resin Fractions'!$A$24:$I$41,MATCH('Disposed Waste by Resin'!$A736,'Resin Fractions'!$A$24:$A$41,0),MATCH('Disposed Waste by Resin'!M$1,'Resin Fractions'!$A$24:$I$24,0)))*$E736</f>
        <v>25027.06300351927</v>
      </c>
    </row>
    <row r="737" spans="1:13" x14ac:dyDescent="0.2">
      <c r="A737" s="37">
        <v>2008</v>
      </c>
      <c r="B737" s="68" t="s">
        <v>251</v>
      </c>
      <c r="C737" s="68" t="s">
        <v>192</v>
      </c>
      <c r="D737" s="68">
        <v>62365</v>
      </c>
      <c r="E737" s="81">
        <v>40325.136116152447</v>
      </c>
      <c r="F737" s="9">
        <f>(INDEX('Resin Fractions'!$A$24:$I$41,MATCH('Disposed Waste by Resin'!$A737,'Resin Fractions'!$A$24:$A$41,0),MATCH('Disposed Waste by Resin'!F$1,'Resin Fractions'!$A$24:$I$24,0)))*$E737</f>
        <v>331.37980865090645</v>
      </c>
      <c r="G737" s="9">
        <f>(INDEX('Resin Fractions'!$A$24:$I$41,MATCH('Disposed Waste by Resin'!$A737,'Resin Fractions'!$A$24:$A$41,0),MATCH('Disposed Waste by Resin'!G$1,'Resin Fractions'!$A$24:$I$24,0)))*$E737</f>
        <v>623.98362808441118</v>
      </c>
      <c r="H737" s="9">
        <f>(INDEX('Resin Fractions'!$A$24:$I$41,MATCH('Disposed Waste by Resin'!$A737,'Resin Fractions'!$A$24:$A$41,0),MATCH('Disposed Waste by Resin'!H$1,'Resin Fractions'!$A$24:$I$24,0)))*$E737</f>
        <v>865.63369461361515</v>
      </c>
      <c r="I737" s="9">
        <f>(INDEX('Resin Fractions'!$A$24:$I$41,MATCH('Disposed Waste by Resin'!$A737,'Resin Fractions'!$A$24:$A$41,0),MATCH('Disposed Waste by Resin'!I$1,'Resin Fractions'!$A$24:$I$24,0)))*$E737</f>
        <v>1289.6636054692094</v>
      </c>
      <c r="J737" s="9">
        <f>(INDEX('Resin Fractions'!$A$24:$I$41,MATCH('Disposed Waste by Resin'!$A737,'Resin Fractions'!$A$24:$A$41,0),MATCH('Disposed Waste by Resin'!J$1,'Resin Fractions'!$A$24:$I$24,0)))*$E737</f>
        <v>77.554773178613232</v>
      </c>
      <c r="K737" s="9">
        <f>(INDEX('Resin Fractions'!$A$24:$I$41,MATCH('Disposed Waste by Resin'!$A737,'Resin Fractions'!$A$24:$A$41,0),MATCH('Disposed Waste by Resin'!K$1,'Resin Fractions'!$A$24:$I$24,0)))*$E737</f>
        <v>223.42346511957507</v>
      </c>
      <c r="L737" s="9">
        <f>(INDEX('Resin Fractions'!$A$24:$I$41,MATCH('Disposed Waste by Resin'!$A737,'Resin Fractions'!$A$24:$A$41,0),MATCH('Disposed Waste by Resin'!L$1,'Resin Fractions'!$A$24:$I$24,0)))*$E737</f>
        <v>454.05411465671483</v>
      </c>
      <c r="M737" s="9">
        <f>(INDEX('Resin Fractions'!$A$24:$I$41,MATCH('Disposed Waste by Resin'!$A737,'Resin Fractions'!$A$24:$A$41,0),MATCH('Disposed Waste by Resin'!M$1,'Resin Fractions'!$A$24:$I$24,0)))*$E737</f>
        <v>3865.6930897730449</v>
      </c>
    </row>
    <row r="738" spans="1:13" x14ac:dyDescent="0.2">
      <c r="A738" s="37">
        <v>2008</v>
      </c>
      <c r="B738" s="68" t="s">
        <v>252</v>
      </c>
      <c r="C738" s="68" t="s">
        <v>191</v>
      </c>
      <c r="D738" s="68">
        <v>13759</v>
      </c>
      <c r="E738" s="81">
        <v>7274.7096188747719</v>
      </c>
      <c r="F738" s="9">
        <f>(INDEX('Resin Fractions'!$A$24:$I$41,MATCH('Disposed Waste by Resin'!$A738,'Resin Fractions'!$A$24:$A$41,0),MATCH('Disposed Waste by Resin'!F$1,'Resin Fractions'!$A$24:$I$24,0)))*$E738</f>
        <v>59.781369976033758</v>
      </c>
      <c r="G738" s="9">
        <f>(INDEX('Resin Fractions'!$A$24:$I$41,MATCH('Disposed Waste by Resin'!$A738,'Resin Fractions'!$A$24:$A$41,0),MATCH('Disposed Waste by Resin'!G$1,'Resin Fractions'!$A$24:$I$24,0)))*$E738</f>
        <v>112.56749854907009</v>
      </c>
      <c r="H738" s="9">
        <f>(INDEX('Resin Fractions'!$A$24:$I$41,MATCH('Disposed Waste by Resin'!$A738,'Resin Fractions'!$A$24:$A$41,0),MATCH('Disposed Waste by Resin'!H$1,'Resin Fractions'!$A$24:$I$24,0)))*$E738</f>
        <v>156.16150052139272</v>
      </c>
      <c r="I738" s="9">
        <f>(INDEX('Resin Fractions'!$A$24:$I$41,MATCH('Disposed Waste by Resin'!$A738,'Resin Fractions'!$A$24:$A$41,0),MATCH('Disposed Waste by Resin'!I$1,'Resin Fractions'!$A$24:$I$24,0)))*$E738</f>
        <v>232.65707544782708</v>
      </c>
      <c r="J738" s="9">
        <f>(INDEX('Resin Fractions'!$A$24:$I$41,MATCH('Disposed Waste by Resin'!$A738,'Resin Fractions'!$A$24:$A$41,0),MATCH('Disposed Waste by Resin'!J$1,'Resin Fractions'!$A$24:$I$24,0)))*$E738</f>
        <v>13.990986981594345</v>
      </c>
      <c r="K738" s="9">
        <f>(INDEX('Resin Fractions'!$A$24:$I$41,MATCH('Disposed Waste by Resin'!$A738,'Resin Fractions'!$A$24:$A$41,0),MATCH('Disposed Waste by Resin'!K$1,'Resin Fractions'!$A$24:$I$24,0)))*$E738</f>
        <v>40.30589818980588</v>
      </c>
      <c r="L738" s="9">
        <f>(INDEX('Resin Fractions'!$A$24:$I$41,MATCH('Disposed Waste by Resin'!$A738,'Resin Fractions'!$A$24:$A$41,0),MATCH('Disposed Waste by Resin'!L$1,'Resin Fractions'!$A$24:$I$24,0)))*$E738</f>
        <v>81.911982289869897</v>
      </c>
      <c r="M738" s="9">
        <f>(INDEX('Resin Fractions'!$A$24:$I$41,MATCH('Disposed Waste by Resin'!$A738,'Resin Fractions'!$A$24:$A$41,0),MATCH('Disposed Waste by Resin'!M$1,'Resin Fractions'!$A$24:$I$24,0)))*$E738</f>
        <v>697.37631195559368</v>
      </c>
    </row>
    <row r="739" spans="1:13" x14ac:dyDescent="0.2">
      <c r="A739" s="37">
        <v>2008</v>
      </c>
      <c r="B739" s="68" t="s">
        <v>253</v>
      </c>
      <c r="C739" s="68" t="s">
        <v>192</v>
      </c>
      <c r="D739" s="68">
        <v>427531</v>
      </c>
      <c r="E739" s="81">
        <v>321600.88021778577</v>
      </c>
      <c r="F739" s="9">
        <f>(INDEX('Resin Fractions'!$A$24:$I$41,MATCH('Disposed Waste by Resin'!$A739,'Resin Fractions'!$A$24:$A$41,0),MATCH('Disposed Waste by Resin'!F$1,'Resin Fractions'!$A$24:$I$24,0)))*$E739</f>
        <v>2642.8190556273148</v>
      </c>
      <c r="G739" s="9">
        <f>(INDEX('Resin Fractions'!$A$24:$I$41,MATCH('Disposed Waste by Resin'!$A739,'Resin Fractions'!$A$24:$A$41,0),MATCH('Disposed Waste by Resin'!G$1,'Resin Fractions'!$A$24:$I$24,0)))*$E739</f>
        <v>4976.3919818004833</v>
      </c>
      <c r="H739" s="9">
        <f>(INDEX('Resin Fractions'!$A$24:$I$41,MATCH('Disposed Waste by Resin'!$A739,'Resin Fractions'!$A$24:$A$41,0),MATCH('Disposed Waste by Resin'!H$1,'Resin Fractions'!$A$24:$I$24,0)))*$E739</f>
        <v>6903.5987214536044</v>
      </c>
      <c r="I739" s="9">
        <f>(INDEX('Resin Fractions'!$A$24:$I$41,MATCH('Disposed Waste by Resin'!$A739,'Resin Fractions'!$A$24:$A$41,0),MATCH('Disposed Waste by Resin'!I$1,'Resin Fractions'!$A$24:$I$24,0)))*$E739</f>
        <v>10285.320538263673</v>
      </c>
      <c r="J739" s="9">
        <f>(INDEX('Resin Fractions'!$A$24:$I$41,MATCH('Disposed Waste by Resin'!$A739,'Resin Fractions'!$A$24:$A$41,0),MATCH('Disposed Waste by Resin'!J$1,'Resin Fractions'!$A$24:$I$24,0)))*$E739</f>
        <v>618.5145475390525</v>
      </c>
      <c r="K739" s="9">
        <f>(INDEX('Resin Fractions'!$A$24:$I$41,MATCH('Disposed Waste by Resin'!$A739,'Resin Fractions'!$A$24:$A$41,0),MATCH('Disposed Waste by Resin'!K$1,'Resin Fractions'!$A$24:$I$24,0)))*$E739</f>
        <v>1781.8460137815114</v>
      </c>
      <c r="L739" s="9">
        <f>(INDEX('Resin Fractions'!$A$24:$I$41,MATCH('Disposed Waste by Resin'!$A739,'Resin Fractions'!$A$24:$A$41,0),MATCH('Disposed Waste by Resin'!L$1,'Resin Fractions'!$A$24:$I$24,0)))*$E739</f>
        <v>3621.1707387545839</v>
      </c>
      <c r="M739" s="9">
        <f>(INDEX('Resin Fractions'!$A$24:$I$41,MATCH('Disposed Waste by Resin'!$A739,'Resin Fractions'!$A$24:$A$41,0),MATCH('Disposed Waste by Resin'!M$1,'Resin Fractions'!$A$24:$I$24,0)))*$E739</f>
        <v>30829.66159722022</v>
      </c>
    </row>
    <row r="740" spans="1:13" x14ac:dyDescent="0.2">
      <c r="A740" s="37">
        <v>2008</v>
      </c>
      <c r="B740" s="68" t="s">
        <v>254</v>
      </c>
      <c r="C740" s="68" t="s">
        <v>191</v>
      </c>
      <c r="D740" s="68">
        <v>56098</v>
      </c>
      <c r="E740" s="81">
        <v>39284.718693284944</v>
      </c>
      <c r="F740" s="9">
        <f>(INDEX('Resin Fractions'!$A$24:$I$41,MATCH('Disposed Waste by Resin'!$A740,'Resin Fractions'!$A$24:$A$41,0),MATCH('Disposed Waste by Resin'!F$1,'Resin Fractions'!$A$24:$I$24,0)))*$E740</f>
        <v>322.82997200525153</v>
      </c>
      <c r="G740" s="9">
        <f>(INDEX('Resin Fractions'!$A$24:$I$41,MATCH('Disposed Waste by Resin'!$A740,'Resin Fractions'!$A$24:$A$41,0),MATCH('Disposed Waste by Resin'!G$1,'Resin Fractions'!$A$24:$I$24,0)))*$E740</f>
        <v>607.88440311532167</v>
      </c>
      <c r="H740" s="9">
        <f>(INDEX('Resin Fractions'!$A$24:$I$41,MATCH('Disposed Waste by Resin'!$A740,'Resin Fractions'!$A$24:$A$41,0),MATCH('Disposed Waste by Resin'!H$1,'Resin Fractions'!$A$24:$I$24,0)))*$E740</f>
        <v>843.29972467727009</v>
      </c>
      <c r="I740" s="9">
        <f>(INDEX('Resin Fractions'!$A$24:$I$41,MATCH('Disposed Waste by Resin'!$A740,'Resin Fractions'!$A$24:$A$41,0),MATCH('Disposed Waste by Resin'!I$1,'Resin Fractions'!$A$24:$I$24,0)))*$E740</f>
        <v>1256.3893598249194</v>
      </c>
      <c r="J740" s="9">
        <f>(INDEX('Resin Fractions'!$A$24:$I$41,MATCH('Disposed Waste by Resin'!$A740,'Resin Fractions'!$A$24:$A$41,0),MATCH('Disposed Waste by Resin'!J$1,'Resin Fractions'!$A$24:$I$24,0)))*$E740</f>
        <v>75.553804427778786</v>
      </c>
      <c r="K740" s="9">
        <f>(INDEX('Resin Fractions'!$A$24:$I$41,MATCH('Disposed Waste by Resin'!$A740,'Resin Fractions'!$A$24:$A$41,0),MATCH('Disposed Waste by Resin'!K$1,'Resin Fractions'!$A$24:$I$24,0)))*$E740</f>
        <v>217.65897953623377</v>
      </c>
      <c r="L740" s="9">
        <f>(INDEX('Resin Fractions'!$A$24:$I$41,MATCH('Disposed Waste by Resin'!$A740,'Resin Fractions'!$A$24:$A$41,0),MATCH('Disposed Waste by Resin'!L$1,'Resin Fractions'!$A$24:$I$24,0)))*$E740</f>
        <v>442.3391929648746</v>
      </c>
      <c r="M740" s="9">
        <f>(INDEX('Resin Fractions'!$A$24:$I$41,MATCH('Disposed Waste by Resin'!$A740,'Resin Fractions'!$A$24:$A$41,0),MATCH('Disposed Waste by Resin'!M$1,'Resin Fractions'!$A$24:$I$24,0)))*$E740</f>
        <v>3765.9554365516497</v>
      </c>
    </row>
    <row r="741" spans="1:13" x14ac:dyDescent="0.2">
      <c r="A741" s="37">
        <v>2008</v>
      </c>
      <c r="B741" s="68" t="s">
        <v>255</v>
      </c>
      <c r="C741" s="68" t="s">
        <v>194</v>
      </c>
      <c r="D741" s="68">
        <v>808970</v>
      </c>
      <c r="E741" s="81">
        <v>788793.12159709609</v>
      </c>
      <c r="F741" s="9">
        <f>(INDEX('Resin Fractions'!$A$24:$I$41,MATCH('Disposed Waste by Resin'!$A741,'Resin Fractions'!$A$24:$A$41,0),MATCH('Disposed Waste by Resin'!F$1,'Resin Fractions'!$A$24:$I$24,0)))*$E741</f>
        <v>6482.0640145414336</v>
      </c>
      <c r="G741" s="9">
        <f>(INDEX('Resin Fractions'!$A$24:$I$41,MATCH('Disposed Waste by Resin'!$A741,'Resin Fractions'!$A$24:$A$41,0),MATCH('Disposed Waste by Resin'!G$1,'Resin Fractions'!$A$24:$I$24,0)))*$E741</f>
        <v>12205.637506206291</v>
      </c>
      <c r="H741" s="9">
        <f>(INDEX('Resin Fractions'!$A$24:$I$41,MATCH('Disposed Waste by Resin'!$A741,'Resin Fractions'!$A$24:$A$41,0),MATCH('Disposed Waste by Resin'!H$1,'Resin Fractions'!$A$24:$I$24,0)))*$E741</f>
        <v>16932.513312965591</v>
      </c>
      <c r="I741" s="9">
        <f>(INDEX('Resin Fractions'!$A$24:$I$41,MATCH('Disposed Waste by Resin'!$A741,'Resin Fractions'!$A$24:$A$41,0),MATCH('Disposed Waste by Resin'!I$1,'Resin Fractions'!$A$24:$I$24,0)))*$E741</f>
        <v>25226.890201636481</v>
      </c>
      <c r="J741" s="9">
        <f>(INDEX('Resin Fractions'!$A$24:$I$41,MATCH('Disposed Waste by Resin'!$A741,'Resin Fractions'!$A$24:$A$41,0),MATCH('Disposed Waste by Resin'!J$1,'Resin Fractions'!$A$24:$I$24,0)))*$E741</f>
        <v>1517.0357132609711</v>
      </c>
      <c r="K741" s="9">
        <f>(INDEX('Resin Fractions'!$A$24:$I$41,MATCH('Disposed Waste by Resin'!$A741,'Resin Fractions'!$A$24:$A$41,0),MATCH('Disposed Waste by Resin'!K$1,'Resin Fractions'!$A$24:$I$24,0)))*$E741</f>
        <v>4370.3483599431102</v>
      </c>
      <c r="L741" s="9">
        <f>(INDEX('Resin Fractions'!$A$24:$I$41,MATCH('Disposed Waste by Resin'!$A741,'Resin Fractions'!$A$24:$A$41,0),MATCH('Disposed Waste by Resin'!L$1,'Resin Fractions'!$A$24:$I$24,0)))*$E741</f>
        <v>8881.6752271448659</v>
      </c>
      <c r="M741" s="9">
        <f>(INDEX('Resin Fractions'!$A$24:$I$41,MATCH('Disposed Waste by Resin'!$A741,'Resin Fractions'!$A$24:$A$41,0),MATCH('Disposed Waste by Resin'!M$1,'Resin Fractions'!$A$24:$I$24,0)))*$E741</f>
        <v>75616.164335698733</v>
      </c>
    </row>
    <row r="742" spans="1:13" x14ac:dyDescent="0.2">
      <c r="A742" s="37">
        <v>2008</v>
      </c>
      <c r="B742" s="68" t="s">
        <v>256</v>
      </c>
      <c r="C742" s="68" t="s">
        <v>192</v>
      </c>
      <c r="D742" s="68">
        <v>196219</v>
      </c>
      <c r="E742" s="81">
        <v>167922.24137931029</v>
      </c>
      <c r="F742" s="9">
        <f>(INDEX('Resin Fractions'!$A$24:$I$41,MATCH('Disposed Waste by Resin'!$A742,'Resin Fractions'!$A$24:$A$41,0),MATCH('Disposed Waste by Resin'!F$1,'Resin Fractions'!$A$24:$I$24,0)))*$E742</f>
        <v>1379.9343430912277</v>
      </c>
      <c r="G742" s="9">
        <f>(INDEX('Resin Fractions'!$A$24:$I$41,MATCH('Disposed Waste by Resin'!$A742,'Resin Fractions'!$A$24:$A$41,0),MATCH('Disposed Waste by Resin'!G$1,'Resin Fractions'!$A$24:$I$24,0)))*$E742</f>
        <v>2598.3974142112766</v>
      </c>
      <c r="H742" s="9">
        <f>(INDEX('Resin Fractions'!$A$24:$I$41,MATCH('Disposed Waste by Resin'!$A742,'Resin Fractions'!$A$24:$A$41,0),MATCH('Disposed Waste by Resin'!H$1,'Resin Fractions'!$A$24:$I$24,0)))*$E742</f>
        <v>3604.6784763299852</v>
      </c>
      <c r="I742" s="9">
        <f>(INDEX('Resin Fractions'!$A$24:$I$41,MATCH('Disposed Waste by Resin'!$A742,'Resin Fractions'!$A$24:$A$41,0),MATCH('Disposed Waste by Resin'!I$1,'Resin Fractions'!$A$24:$I$24,0)))*$E742</f>
        <v>5370.4270862700605</v>
      </c>
      <c r="J742" s="9">
        <f>(INDEX('Resin Fractions'!$A$24:$I$41,MATCH('Disposed Waste by Resin'!$A742,'Resin Fractions'!$A$24:$A$41,0),MATCH('Disposed Waste by Resin'!J$1,'Resin Fractions'!$A$24:$I$24,0)))*$E742</f>
        <v>322.95418183598514</v>
      </c>
      <c r="K742" s="9">
        <f>(INDEX('Resin Fractions'!$A$24:$I$41,MATCH('Disposed Waste by Resin'!$A742,'Resin Fractions'!$A$24:$A$41,0),MATCH('Disposed Waste by Resin'!K$1,'Resin Fractions'!$A$24:$I$24,0)))*$E742</f>
        <v>930.38170860837477</v>
      </c>
      <c r="L742" s="9">
        <f>(INDEX('Resin Fractions'!$A$24:$I$41,MATCH('Disposed Waste by Resin'!$A742,'Resin Fractions'!$A$24:$A$41,0),MATCH('Disposed Waste by Resin'!L$1,'Resin Fractions'!$A$24:$I$24,0)))*$E742</f>
        <v>1890.7756298958468</v>
      </c>
      <c r="M742" s="9">
        <f>(INDEX('Resin Fractions'!$A$24:$I$41,MATCH('Disposed Waste by Resin'!$A742,'Resin Fractions'!$A$24:$A$41,0),MATCH('Disposed Waste by Resin'!M$1,'Resin Fractions'!$A$24:$I$24,0)))*$E742</f>
        <v>16097.548840242756</v>
      </c>
    </row>
    <row r="743" spans="1:13" x14ac:dyDescent="0.2">
      <c r="A743" s="37">
        <v>2008</v>
      </c>
      <c r="B743" s="68" t="s">
        <v>257</v>
      </c>
      <c r="C743" s="68" t="s">
        <v>192</v>
      </c>
      <c r="D743" s="68">
        <v>70820</v>
      </c>
      <c r="E743" s="81">
        <v>124165.78039927399</v>
      </c>
      <c r="F743" s="9">
        <f>(INDEX('Resin Fractions'!$A$24:$I$41,MATCH('Disposed Waste by Resin'!$A743,'Resin Fractions'!$A$24:$A$41,0),MATCH('Disposed Waste by Resin'!F$1,'Resin Fractions'!$A$24:$I$24,0)))*$E743</f>
        <v>1020.3569414170092</v>
      </c>
      <c r="G743" s="9">
        <f>(INDEX('Resin Fractions'!$A$24:$I$41,MATCH('Disposed Waste by Resin'!$A743,'Resin Fractions'!$A$24:$A$41,0),MATCH('Disposed Waste by Resin'!G$1,'Resin Fractions'!$A$24:$I$24,0)))*$E743</f>
        <v>1921.3181057667223</v>
      </c>
      <c r="H743" s="9">
        <f>(INDEX('Resin Fractions'!$A$24:$I$41,MATCH('Disposed Waste by Resin'!$A743,'Resin Fractions'!$A$24:$A$41,0),MATCH('Disposed Waste by Resin'!H$1,'Resin Fractions'!$A$24:$I$24,0)))*$E743</f>
        <v>2665.3867434449608</v>
      </c>
      <c r="I743" s="9">
        <f>(INDEX('Resin Fractions'!$A$24:$I$41,MATCH('Disposed Waste by Resin'!$A743,'Resin Fractions'!$A$24:$A$41,0),MATCH('Disposed Waste by Resin'!I$1,'Resin Fractions'!$A$24:$I$24,0)))*$E743</f>
        <v>3971.0241166795231</v>
      </c>
      <c r="J743" s="9">
        <f>(INDEX('Resin Fractions'!$A$24:$I$41,MATCH('Disposed Waste by Resin'!$A743,'Resin Fractions'!$A$24:$A$41,0),MATCH('Disposed Waste by Resin'!J$1,'Resin Fractions'!$A$24:$I$24,0)))*$E743</f>
        <v>238.80015947556808</v>
      </c>
      <c r="K743" s="9">
        <f>(INDEX('Resin Fractions'!$A$24:$I$41,MATCH('Disposed Waste by Resin'!$A743,'Resin Fractions'!$A$24:$A$41,0),MATCH('Disposed Waste by Resin'!K$1,'Resin Fractions'!$A$24:$I$24,0)))*$E743</f>
        <v>687.94681377330767</v>
      </c>
      <c r="L743" s="9">
        <f>(INDEX('Resin Fractions'!$A$24:$I$41,MATCH('Disposed Waste by Resin'!$A743,'Resin Fractions'!$A$24:$A$41,0),MATCH('Disposed Waste by Resin'!L$1,'Resin Fractions'!$A$24:$I$24,0)))*$E743</f>
        <v>1398.0853859354968</v>
      </c>
      <c r="M743" s="9">
        <f>(INDEX('Resin Fractions'!$A$24:$I$41,MATCH('Disposed Waste by Resin'!$A743,'Resin Fractions'!$A$24:$A$41,0),MATCH('Disposed Waste by Resin'!M$1,'Resin Fractions'!$A$24:$I$24,0)))*$E743</f>
        <v>11902.918266492587</v>
      </c>
    </row>
    <row r="744" spans="1:13" x14ac:dyDescent="0.2">
      <c r="A744" s="37">
        <v>2007</v>
      </c>
      <c r="B744" s="68" t="s">
        <v>201</v>
      </c>
      <c r="C744" s="68" t="s">
        <v>190</v>
      </c>
      <c r="D744" s="68">
        <v>1470622</v>
      </c>
      <c r="E744" s="81">
        <v>1407534.255898366</v>
      </c>
      <c r="F744" s="9">
        <f>(INDEX('Resin Fractions'!$A$24:$I$41,MATCH('Disposed Waste by Resin'!$A744,'Resin Fractions'!$A$24:$A$41,0),MATCH('Disposed Waste by Resin'!F$1,'Resin Fractions'!$A$24:$I$24,0)))*$E744</f>
        <v>11442.219514482229</v>
      </c>
      <c r="G744" s="9">
        <f>(INDEX('Resin Fractions'!$A$24:$I$41,MATCH('Disposed Waste by Resin'!$A744,'Resin Fractions'!$A$24:$A$41,0),MATCH('Disposed Waste by Resin'!G$1,'Resin Fractions'!$A$24:$I$24,0)))*$E744</f>
        <v>22025.017824320777</v>
      </c>
      <c r="H744" s="9">
        <f>(INDEX('Resin Fractions'!$A$24:$I$41,MATCH('Disposed Waste by Resin'!$A744,'Resin Fractions'!$A$24:$A$41,0),MATCH('Disposed Waste by Resin'!H$1,'Resin Fractions'!$A$24:$I$24,0)))*$E744</f>
        <v>29510.935283038911</v>
      </c>
      <c r="I744" s="9">
        <f>(INDEX('Resin Fractions'!$A$24:$I$41,MATCH('Disposed Waste by Resin'!$A744,'Resin Fractions'!$A$24:$A$41,0),MATCH('Disposed Waste by Resin'!I$1,'Resin Fractions'!$A$24:$I$24,0)))*$E744</f>
        <v>46314.957716535842</v>
      </c>
      <c r="J744" s="9">
        <f>(INDEX('Resin Fractions'!$A$24:$I$41,MATCH('Disposed Waste by Resin'!$A744,'Resin Fractions'!$A$24:$A$41,0),MATCH('Disposed Waste by Resin'!J$1,'Resin Fractions'!$A$24:$I$24,0)))*$E744</f>
        <v>2654.6248987028848</v>
      </c>
      <c r="K744" s="9">
        <f>(INDEX('Resin Fractions'!$A$24:$I$41,MATCH('Disposed Waste by Resin'!$A744,'Resin Fractions'!$A$24:$A$41,0),MATCH('Disposed Waste by Resin'!K$1,'Resin Fractions'!$A$24:$I$24,0)))*$E744</f>
        <v>7676.0560278430376</v>
      </c>
      <c r="L744" s="9">
        <f>(INDEX('Resin Fractions'!$A$24:$I$41,MATCH('Disposed Waste by Resin'!$A744,'Resin Fractions'!$A$24:$A$41,0),MATCH('Disposed Waste by Resin'!L$1,'Resin Fractions'!$A$24:$I$24,0)))*$E744</f>
        <v>14971.856059437765</v>
      </c>
      <c r="M744" s="9">
        <f>(INDEX('Resin Fractions'!$A$24:$I$41,MATCH('Disposed Waste by Resin'!$A744,'Resin Fractions'!$A$24:$A$41,0),MATCH('Disposed Waste by Resin'!M$1,'Resin Fractions'!$A$24:$I$24,0)))*$E744</f>
        <v>134595.66732436145</v>
      </c>
    </row>
    <row r="745" spans="1:13" x14ac:dyDescent="0.2">
      <c r="A745" s="37">
        <v>2007</v>
      </c>
      <c r="B745" s="68" t="s">
        <v>202</v>
      </c>
      <c r="C745" s="68" t="s">
        <v>191</v>
      </c>
      <c r="D745" s="68">
        <v>1252</v>
      </c>
      <c r="E745" s="81">
        <v>2272.0508166969148</v>
      </c>
      <c r="F745" s="9">
        <f>(INDEX('Resin Fractions'!$A$24:$I$41,MATCH('Disposed Waste by Resin'!$A745,'Resin Fractions'!$A$24:$A$41,0),MATCH('Disposed Waste by Resin'!F$1,'Resin Fractions'!$A$24:$I$24,0)))*$E745</f>
        <v>18.470104072963974</v>
      </c>
      <c r="G745" s="9">
        <f>(INDEX('Resin Fractions'!$A$24:$I$41,MATCH('Disposed Waste by Resin'!$A745,'Resin Fractions'!$A$24:$A$41,0),MATCH('Disposed Waste by Resin'!G$1,'Resin Fractions'!$A$24:$I$24,0)))*$E745</f>
        <v>35.552924929399026</v>
      </c>
      <c r="H745" s="9">
        <f>(INDEX('Resin Fractions'!$A$24:$I$41,MATCH('Disposed Waste by Resin'!$A745,'Resin Fractions'!$A$24:$A$41,0),MATCH('Disposed Waste by Resin'!H$1,'Resin Fractions'!$A$24:$I$24,0)))*$E745</f>
        <v>47.636740868180951</v>
      </c>
      <c r="I745" s="9">
        <f>(INDEX('Resin Fractions'!$A$24:$I$41,MATCH('Disposed Waste by Resin'!$A745,'Resin Fractions'!$A$24:$A$41,0),MATCH('Disposed Waste by Resin'!I$1,'Resin Fractions'!$A$24:$I$24,0)))*$E745</f>
        <v>74.761901576579945</v>
      </c>
      <c r="J745" s="9">
        <f>(INDEX('Resin Fractions'!$A$24:$I$41,MATCH('Disposed Waste by Resin'!$A745,'Resin Fractions'!$A$24:$A$41,0),MATCH('Disposed Waste by Resin'!J$1,'Resin Fractions'!$A$24:$I$24,0)))*$E745</f>
        <v>4.28511252486161</v>
      </c>
      <c r="K745" s="9">
        <f>(INDEX('Resin Fractions'!$A$24:$I$41,MATCH('Disposed Waste by Resin'!$A745,'Resin Fractions'!$A$24:$A$41,0),MATCH('Disposed Waste by Resin'!K$1,'Resin Fractions'!$A$24:$I$24,0)))*$E745</f>
        <v>12.390738835653154</v>
      </c>
      <c r="L745" s="9">
        <f>(INDEX('Resin Fractions'!$A$24:$I$41,MATCH('Disposed Waste by Resin'!$A745,'Resin Fractions'!$A$24:$A$41,0),MATCH('Disposed Waste by Resin'!L$1,'Resin Fractions'!$A$24:$I$24,0)))*$E745</f>
        <v>24.167666005118161</v>
      </c>
      <c r="M745" s="9">
        <f>(INDEX('Resin Fractions'!$A$24:$I$41,MATCH('Disposed Waste by Resin'!$A745,'Resin Fractions'!$A$24:$A$41,0),MATCH('Disposed Waste by Resin'!M$1,'Resin Fractions'!$A$24:$I$24,0)))*$E745</f>
        <v>217.2651888127568</v>
      </c>
    </row>
    <row r="746" spans="1:13" x14ac:dyDescent="0.2">
      <c r="A746" s="37">
        <v>2007</v>
      </c>
      <c r="B746" s="68" t="s">
        <v>203</v>
      </c>
      <c r="C746" s="68" t="s">
        <v>191</v>
      </c>
      <c r="D746" s="68">
        <v>38025</v>
      </c>
      <c r="E746" s="81">
        <v>37395.617059891098</v>
      </c>
      <c r="F746" s="9">
        <f>(INDEX('Resin Fractions'!$A$24:$I$41,MATCH('Disposed Waste by Resin'!$A746,'Resin Fractions'!$A$24:$A$41,0),MATCH('Disposed Waste by Resin'!F$1,'Resin Fractions'!$A$24:$I$24,0)))*$E746</f>
        <v>303.99889557621333</v>
      </c>
      <c r="G746" s="9">
        <f>(INDEX('Resin Fractions'!$A$24:$I$41,MATCH('Disposed Waste by Resin'!$A746,'Resin Fractions'!$A$24:$A$41,0),MATCH('Disposed Waste by Resin'!G$1,'Resin Fractions'!$A$24:$I$24,0)))*$E746</f>
        <v>585.16453780365271</v>
      </c>
      <c r="H746" s="9">
        <f>(INDEX('Resin Fractions'!$A$24:$I$41,MATCH('Disposed Waste by Resin'!$A746,'Resin Fractions'!$A$24:$A$41,0),MATCH('Disposed Waste by Resin'!H$1,'Resin Fractions'!$A$24:$I$24,0)))*$E746</f>
        <v>784.05170623672439</v>
      </c>
      <c r="I746" s="9">
        <f>(INDEX('Resin Fractions'!$A$24:$I$41,MATCH('Disposed Waste by Resin'!$A746,'Resin Fractions'!$A$24:$A$41,0),MATCH('Disposed Waste by Resin'!I$1,'Resin Fractions'!$A$24:$I$24,0)))*$E746</f>
        <v>1230.5039224833499</v>
      </c>
      <c r="J746" s="9">
        <f>(INDEX('Resin Fractions'!$A$24:$I$41,MATCH('Disposed Waste by Resin'!$A746,'Resin Fractions'!$A$24:$A$41,0),MATCH('Disposed Waste by Resin'!J$1,'Resin Fractions'!$A$24:$I$24,0)))*$E746</f>
        <v>70.528540057580926</v>
      </c>
      <c r="K746" s="9">
        <f>(INDEX('Resin Fractions'!$A$24:$I$41,MATCH('Disposed Waste by Resin'!$A746,'Resin Fractions'!$A$24:$A$41,0),MATCH('Disposed Waste by Resin'!K$1,'Resin Fractions'!$A$24:$I$24,0)))*$E746</f>
        <v>203.93880329702904</v>
      </c>
      <c r="L746" s="9">
        <f>(INDEX('Resin Fractions'!$A$24:$I$41,MATCH('Disposed Waste by Resin'!$A746,'Resin Fractions'!$A$24:$A$41,0),MATCH('Disposed Waste by Resin'!L$1,'Resin Fractions'!$A$24:$I$24,0)))*$E746</f>
        <v>397.77489857054837</v>
      </c>
      <c r="M746" s="9">
        <f>(INDEX('Resin Fractions'!$A$24:$I$41,MATCH('Disposed Waste by Resin'!$A746,'Resin Fractions'!$A$24:$A$41,0),MATCH('Disposed Waste by Resin'!M$1,'Resin Fractions'!$A$24:$I$24,0)))*$E746</f>
        <v>3575.9613040250983</v>
      </c>
    </row>
    <row r="747" spans="1:13" x14ac:dyDescent="0.2">
      <c r="A747" s="37">
        <v>2007</v>
      </c>
      <c r="B747" s="68" t="s">
        <v>204</v>
      </c>
      <c r="C747" s="68" t="s">
        <v>192</v>
      </c>
      <c r="D747" s="68">
        <v>216401</v>
      </c>
      <c r="E747" s="81">
        <v>196825.5353901996</v>
      </c>
      <c r="F747" s="9">
        <f>(INDEX('Resin Fractions'!$A$24:$I$41,MATCH('Disposed Waste by Resin'!$A747,'Resin Fractions'!$A$24:$A$41,0),MATCH('Disposed Waste by Resin'!F$1,'Resin Fractions'!$A$24:$I$24,0)))*$E747</f>
        <v>1600.0470131028724</v>
      </c>
      <c r="G747" s="9">
        <f>(INDEX('Resin Fractions'!$A$24:$I$41,MATCH('Disposed Waste by Resin'!$A747,'Resin Fractions'!$A$24:$A$41,0),MATCH('Disposed Waste by Resin'!G$1,'Resin Fractions'!$A$24:$I$24,0)))*$E747</f>
        <v>3079.9150408483201</v>
      </c>
      <c r="H747" s="9">
        <f>(INDEX('Resin Fractions'!$A$24:$I$41,MATCH('Disposed Waste by Resin'!$A747,'Resin Fractions'!$A$24:$A$41,0),MATCH('Disposed Waste by Resin'!H$1,'Resin Fractions'!$A$24:$I$24,0)))*$E747</f>
        <v>4126.7241721533501</v>
      </c>
      <c r="I747" s="9">
        <f>(INDEX('Resin Fractions'!$A$24:$I$41,MATCH('Disposed Waste by Resin'!$A747,'Resin Fractions'!$A$24:$A$41,0),MATCH('Disposed Waste by Resin'!I$1,'Resin Fractions'!$A$24:$I$24,0)))*$E747</f>
        <v>6476.5502586743869</v>
      </c>
      <c r="J747" s="9">
        <f>(INDEX('Resin Fractions'!$A$24:$I$41,MATCH('Disposed Waste by Resin'!$A747,'Resin Fractions'!$A$24:$A$41,0),MATCH('Disposed Waste by Resin'!J$1,'Resin Fractions'!$A$24:$I$24,0)))*$E747</f>
        <v>371.21509814612835</v>
      </c>
      <c r="K747" s="9">
        <f>(INDEX('Resin Fractions'!$A$24:$I$41,MATCH('Disposed Waste by Resin'!$A747,'Resin Fractions'!$A$24:$A$41,0),MATCH('Disposed Waste by Resin'!K$1,'Resin Fractions'!$A$24:$I$24,0)))*$E747</f>
        <v>1073.3975610427121</v>
      </c>
      <c r="L747" s="9">
        <f>(INDEX('Resin Fractions'!$A$24:$I$41,MATCH('Disposed Waste by Resin'!$A747,'Resin Fractions'!$A$24:$A$41,0),MATCH('Disposed Waste by Resin'!L$1,'Resin Fractions'!$A$24:$I$24,0)))*$E747</f>
        <v>2093.6212190466399</v>
      </c>
      <c r="M747" s="9">
        <f>(INDEX('Resin Fractions'!$A$24:$I$41,MATCH('Disposed Waste by Resin'!$A747,'Resin Fractions'!$A$24:$A$41,0),MATCH('Disposed Waste by Resin'!M$1,'Resin Fractions'!$A$24:$I$24,0)))*$E747</f>
        <v>18821.470363014407</v>
      </c>
    </row>
    <row r="748" spans="1:13" x14ac:dyDescent="0.2">
      <c r="A748" s="37">
        <v>2007</v>
      </c>
      <c r="B748" s="68" t="s">
        <v>205</v>
      </c>
      <c r="C748" s="68" t="s">
        <v>191</v>
      </c>
      <c r="D748" s="68">
        <v>45477</v>
      </c>
      <c r="E748" s="81">
        <v>44907.958257713253</v>
      </c>
      <c r="F748" s="9">
        <f>(INDEX('Resin Fractions'!$A$24:$I$41,MATCH('Disposed Waste by Resin'!$A748,'Resin Fractions'!$A$24:$A$41,0),MATCH('Disposed Waste by Resin'!F$1,'Resin Fractions'!$A$24:$I$24,0)))*$E748</f>
        <v>365.06871088831485</v>
      </c>
      <c r="G748" s="9">
        <f>(INDEX('Resin Fractions'!$A$24:$I$41,MATCH('Disposed Waste by Resin'!$A748,'Resin Fractions'!$A$24:$A$41,0),MATCH('Disposed Waste by Resin'!G$1,'Resin Fractions'!$A$24:$I$24,0)))*$E748</f>
        <v>702.71723543146777</v>
      </c>
      <c r="H748" s="9">
        <f>(INDEX('Resin Fractions'!$A$24:$I$41,MATCH('Disposed Waste by Resin'!$A748,'Resin Fractions'!$A$24:$A$41,0),MATCH('Disposed Waste by Resin'!H$1,'Resin Fractions'!$A$24:$I$24,0)))*$E748</f>
        <v>941.55850508300739</v>
      </c>
      <c r="I748" s="9">
        <f>(INDEX('Resin Fractions'!$A$24:$I$41,MATCH('Disposed Waste by Resin'!$A748,'Resin Fractions'!$A$24:$A$41,0),MATCH('Disposed Waste by Resin'!I$1,'Resin Fractions'!$A$24:$I$24,0)))*$E748</f>
        <v>1477.6977392386323</v>
      </c>
      <c r="J748" s="9">
        <f>(INDEX('Resin Fractions'!$A$24:$I$41,MATCH('Disposed Waste by Resin'!$A748,'Resin Fractions'!$A$24:$A$41,0),MATCH('Disposed Waste by Resin'!J$1,'Resin Fractions'!$A$24:$I$24,0)))*$E748</f>
        <v>84.696897174091589</v>
      </c>
      <c r="K748" s="9">
        <f>(INDEX('Resin Fractions'!$A$24:$I$41,MATCH('Disposed Waste by Resin'!$A748,'Resin Fractions'!$A$24:$A$41,0),MATCH('Disposed Waste by Resin'!K$1,'Resin Fractions'!$A$24:$I$24,0)))*$E748</f>
        <v>244.90771875546756</v>
      </c>
      <c r="L748" s="9">
        <f>(INDEX('Resin Fractions'!$A$24:$I$41,MATCH('Disposed Waste by Resin'!$A748,'Resin Fractions'!$A$24:$A$41,0),MATCH('Disposed Waste by Resin'!L$1,'Resin Fractions'!$A$24:$I$24,0)))*$E748</f>
        <v>477.68321384731632</v>
      </c>
      <c r="M748" s="9">
        <f>(INDEX('Resin Fractions'!$A$24:$I$41,MATCH('Disposed Waste by Resin'!$A748,'Resin Fractions'!$A$24:$A$41,0),MATCH('Disposed Waste by Resin'!M$1,'Resin Fractions'!$A$24:$I$24,0)))*$E748</f>
        <v>4294.3300204182979</v>
      </c>
    </row>
    <row r="749" spans="1:13" x14ac:dyDescent="0.2">
      <c r="A749" s="37">
        <v>2007</v>
      </c>
      <c r="B749" s="68" t="s">
        <v>206</v>
      </c>
      <c r="C749" s="68" t="s">
        <v>192</v>
      </c>
      <c r="D749" s="68">
        <v>21006</v>
      </c>
      <c r="E749" s="81">
        <v>20719.945553539019</v>
      </c>
      <c r="F749" s="9">
        <f>(INDEX('Resin Fractions'!$A$24:$I$41,MATCH('Disposed Waste by Resin'!$A749,'Resin Fractions'!$A$24:$A$41,0),MATCH('Disposed Waste by Resin'!F$1,'Resin Fractions'!$A$24:$I$24,0)))*$E749</f>
        <v>168.43793631181967</v>
      </c>
      <c r="G749" s="9">
        <f>(INDEX('Resin Fractions'!$A$24:$I$41,MATCH('Disposed Waste by Resin'!$A749,'Resin Fractions'!$A$24:$A$41,0),MATCH('Disposed Waste by Resin'!G$1,'Resin Fractions'!$A$24:$I$24,0)))*$E749</f>
        <v>324.22455668361732</v>
      </c>
      <c r="H749" s="9">
        <f>(INDEX('Resin Fractions'!$A$24:$I$41,MATCH('Disposed Waste by Resin'!$A749,'Resin Fractions'!$A$24:$A$41,0),MATCH('Disposed Waste by Resin'!H$1,'Resin Fractions'!$A$24:$I$24,0)))*$E749</f>
        <v>434.42279982614644</v>
      </c>
      <c r="I749" s="9">
        <f>(INDEX('Resin Fractions'!$A$24:$I$41,MATCH('Disposed Waste by Resin'!$A749,'Resin Fractions'!$A$24:$A$41,0),MATCH('Disposed Waste by Resin'!I$1,'Resin Fractions'!$A$24:$I$24,0)))*$E749</f>
        <v>681.79044181669815</v>
      </c>
      <c r="J749" s="9">
        <f>(INDEX('Resin Fractions'!$A$24:$I$41,MATCH('Disposed Waste by Resin'!$A749,'Resin Fractions'!$A$24:$A$41,0),MATCH('Disposed Waste by Resin'!J$1,'Resin Fractions'!$A$24:$I$24,0)))*$E749</f>
        <v>39.078042424684305</v>
      </c>
      <c r="K749" s="9">
        <f>(INDEX('Resin Fractions'!$A$24:$I$41,MATCH('Disposed Waste by Resin'!$A749,'Resin Fractions'!$A$24:$A$41,0),MATCH('Disposed Waste by Resin'!K$1,'Resin Fractions'!$A$24:$I$24,0)))*$E749</f>
        <v>112.99722354630003</v>
      </c>
      <c r="L749" s="9">
        <f>(INDEX('Resin Fractions'!$A$24:$I$41,MATCH('Disposed Waste by Resin'!$A749,'Resin Fractions'!$A$24:$A$41,0),MATCH('Disposed Waste by Resin'!L$1,'Resin Fractions'!$A$24:$I$24,0)))*$E749</f>
        <v>220.39679751096128</v>
      </c>
      <c r="M749" s="9">
        <f>(INDEX('Resin Fractions'!$A$24:$I$41,MATCH('Disposed Waste by Resin'!$A749,'Resin Fractions'!$A$24:$A$41,0),MATCH('Disposed Waste by Resin'!M$1,'Resin Fractions'!$A$24:$I$24,0)))*$E749</f>
        <v>1981.3477981202273</v>
      </c>
    </row>
    <row r="750" spans="1:13" x14ac:dyDescent="0.2">
      <c r="A750" s="37">
        <v>2007</v>
      </c>
      <c r="B750" s="68" t="s">
        <v>207</v>
      </c>
      <c r="C750" s="68" t="s">
        <v>190</v>
      </c>
      <c r="D750" s="68">
        <v>1015672</v>
      </c>
      <c r="E750" s="81">
        <v>833512.22323048988</v>
      </c>
      <c r="F750" s="9">
        <f>(INDEX('Resin Fractions'!$A$24:$I$41,MATCH('Disposed Waste by Resin'!$A750,'Resin Fractions'!$A$24:$A$41,0),MATCH('Disposed Waste by Resin'!F$1,'Resin Fractions'!$A$24:$I$24,0)))*$E750</f>
        <v>6775.8420700888691</v>
      </c>
      <c r="G750" s="9">
        <f>(INDEX('Resin Fractions'!$A$24:$I$41,MATCH('Disposed Waste by Resin'!$A750,'Resin Fractions'!$A$24:$A$41,0),MATCH('Disposed Waste by Resin'!G$1,'Resin Fractions'!$A$24:$I$24,0)))*$E750</f>
        <v>13042.752953620735</v>
      </c>
      <c r="H750" s="9">
        <f>(INDEX('Resin Fractions'!$A$24:$I$41,MATCH('Disposed Waste by Resin'!$A750,'Resin Fractions'!$A$24:$A$41,0),MATCH('Disposed Waste by Resin'!H$1,'Resin Fractions'!$A$24:$I$24,0)))*$E750</f>
        <v>17475.756042382956</v>
      </c>
      <c r="I750" s="9">
        <f>(INDEX('Resin Fractions'!$A$24:$I$41,MATCH('Disposed Waste by Resin'!$A750,'Resin Fractions'!$A$24:$A$41,0),MATCH('Disposed Waste by Resin'!I$1,'Resin Fractions'!$A$24:$I$24,0)))*$E750</f>
        <v>27426.745184611274</v>
      </c>
      <c r="J750" s="9">
        <f>(INDEX('Resin Fractions'!$A$24:$I$41,MATCH('Disposed Waste by Resin'!$A750,'Resin Fractions'!$A$24:$A$41,0),MATCH('Disposed Waste by Resin'!J$1,'Resin Fractions'!$A$24:$I$24,0)))*$E750</f>
        <v>1572.0131086604442</v>
      </c>
      <c r="K750" s="9">
        <f>(INDEX('Resin Fractions'!$A$24:$I$41,MATCH('Disposed Waste by Resin'!$A750,'Resin Fractions'!$A$24:$A$41,0),MATCH('Disposed Waste by Resin'!K$1,'Resin Fractions'!$A$24:$I$24,0)))*$E750</f>
        <v>4545.5991558270398</v>
      </c>
      <c r="L750" s="9">
        <f>(INDEX('Resin Fractions'!$A$24:$I$41,MATCH('Disposed Waste by Resin'!$A750,'Resin Fractions'!$A$24:$A$41,0),MATCH('Disposed Waste by Resin'!L$1,'Resin Fractions'!$A$24:$I$24,0)))*$E750</f>
        <v>8866.0186973736727</v>
      </c>
      <c r="M750" s="9">
        <f>(INDEX('Resin Fractions'!$A$24:$I$41,MATCH('Disposed Waste by Resin'!$A750,'Resin Fractions'!$A$24:$A$41,0),MATCH('Disposed Waste by Resin'!M$1,'Resin Fractions'!$A$24:$I$24,0)))*$E750</f>
        <v>79704.727212564991</v>
      </c>
    </row>
    <row r="751" spans="1:13" x14ac:dyDescent="0.2">
      <c r="A751" s="37">
        <v>2007</v>
      </c>
      <c r="B751" s="68" t="s">
        <v>208</v>
      </c>
      <c r="C751" s="68" t="s">
        <v>193</v>
      </c>
      <c r="D751" s="68">
        <v>28378</v>
      </c>
      <c r="E751" s="81">
        <v>3.339382940108893</v>
      </c>
      <c r="F751" s="9">
        <f>(INDEX('Resin Fractions'!$A$24:$I$41,MATCH('Disposed Waste by Resin'!$A751,'Resin Fractions'!$A$24:$A$41,0),MATCH('Disposed Waste by Resin'!F$1,'Resin Fractions'!$A$24:$I$24,0)))*$E751</f>
        <v>2.714673016555133E-2</v>
      </c>
      <c r="G751" s="9">
        <f>(INDEX('Resin Fractions'!$A$24:$I$41,MATCH('Disposed Waste by Resin'!$A751,'Resin Fractions'!$A$24:$A$41,0),MATCH('Disposed Waste by Resin'!G$1,'Resin Fractions'!$A$24:$I$24,0)))*$E751</f>
        <v>5.2254478688468893E-2</v>
      </c>
      <c r="H751" s="9">
        <f>(INDEX('Resin Fractions'!$A$24:$I$41,MATCH('Disposed Waste by Resin'!$A751,'Resin Fractions'!$A$24:$A$41,0),MATCH('Disposed Waste by Resin'!H$1,'Resin Fractions'!$A$24:$I$24,0)))*$E751</f>
        <v>7.0014859970806739E-2</v>
      </c>
      <c r="I751" s="9">
        <f>(INDEX('Resin Fractions'!$A$24:$I$41,MATCH('Disposed Waste by Resin'!$A751,'Resin Fractions'!$A$24:$A$41,0),MATCH('Disposed Waste by Resin'!I$1,'Resin Fractions'!$A$24:$I$24,0)))*$E751</f>
        <v>0.10988249772418492</v>
      </c>
      <c r="J751" s="9">
        <f>(INDEX('Resin Fractions'!$A$24:$I$41,MATCH('Disposed Waste by Resin'!$A751,'Resin Fractions'!$A$24:$A$41,0),MATCH('Disposed Waste by Resin'!J$1,'Resin Fractions'!$A$24:$I$24,0)))*$E751</f>
        <v>6.2981125055877954E-3</v>
      </c>
      <c r="K751" s="9">
        <f>(INDEX('Resin Fractions'!$A$24:$I$41,MATCH('Disposed Waste by Resin'!$A751,'Resin Fractions'!$A$24:$A$41,0),MATCH('Disposed Waste by Resin'!K$1,'Resin Fractions'!$A$24:$I$24,0)))*$E751</f>
        <v>1.8211486107198502E-2</v>
      </c>
      <c r="L751" s="9">
        <f>(INDEX('Resin Fractions'!$A$24:$I$41,MATCH('Disposed Waste by Resin'!$A751,'Resin Fractions'!$A$24:$A$41,0),MATCH('Disposed Waste by Resin'!L$1,'Resin Fractions'!$A$24:$I$24,0)))*$E751</f>
        <v>3.5520812724193163E-2</v>
      </c>
      <c r="M751" s="9">
        <f>(INDEX('Resin Fractions'!$A$24:$I$41,MATCH('Disposed Waste by Resin'!$A751,'Resin Fractions'!$A$24:$A$41,0),MATCH('Disposed Waste by Resin'!M$1,'Resin Fractions'!$A$24:$I$24,0)))*$E751</f>
        <v>0.31932897788599129</v>
      </c>
    </row>
    <row r="752" spans="1:13" x14ac:dyDescent="0.2">
      <c r="A752" s="37">
        <v>2007</v>
      </c>
      <c r="B752" s="68" t="s">
        <v>209</v>
      </c>
      <c r="C752" s="68" t="s">
        <v>191</v>
      </c>
      <c r="D752" s="68">
        <v>176226</v>
      </c>
      <c r="E752" s="81">
        <v>94475.82577132486</v>
      </c>
      <c r="F752" s="9">
        <f>(INDEX('Resin Fractions'!$A$24:$I$41,MATCH('Disposed Waste by Resin'!$A752,'Resin Fractions'!$A$24:$A$41,0),MATCH('Disposed Waste by Resin'!F$1,'Resin Fractions'!$A$24:$I$24,0)))*$E752</f>
        <v>768.01906082030973</v>
      </c>
      <c r="G752" s="9">
        <f>(INDEX('Resin Fractions'!$A$24:$I$41,MATCH('Disposed Waste by Resin'!$A752,'Resin Fractions'!$A$24:$A$41,0),MATCH('Disposed Waste by Resin'!G$1,'Resin Fractions'!$A$24:$I$24,0)))*$E752</f>
        <v>1478.3524719636416</v>
      </c>
      <c r="H752" s="9">
        <f>(INDEX('Resin Fractions'!$A$24:$I$41,MATCH('Disposed Waste by Resin'!$A752,'Resin Fractions'!$A$24:$A$41,0),MATCH('Disposed Waste by Resin'!H$1,'Resin Fractions'!$A$24:$I$24,0)))*$E752</f>
        <v>1980.818561584299</v>
      </c>
      <c r="I752" s="9">
        <f>(INDEX('Resin Fractions'!$A$24:$I$41,MATCH('Disposed Waste by Resin'!$A752,'Resin Fractions'!$A$24:$A$41,0),MATCH('Disposed Waste by Resin'!I$1,'Resin Fractions'!$A$24:$I$24,0)))*$E752</f>
        <v>3108.729934989</v>
      </c>
      <c r="J752" s="9">
        <f>(INDEX('Resin Fractions'!$A$24:$I$41,MATCH('Disposed Waste by Resin'!$A752,'Resin Fractions'!$A$24:$A$41,0),MATCH('Disposed Waste by Resin'!J$1,'Resin Fractions'!$A$24:$I$24,0)))*$E752</f>
        <v>178.18243383213547</v>
      </c>
      <c r="K752" s="9">
        <f>(INDEX('Resin Fractions'!$A$24:$I$41,MATCH('Disposed Waste by Resin'!$A752,'Resin Fractions'!$A$24:$A$41,0),MATCH('Disposed Waste by Resin'!K$1,'Resin Fractions'!$A$24:$I$24,0)))*$E752</f>
        <v>515.22847764338292</v>
      </c>
      <c r="L752" s="9">
        <f>(INDEX('Resin Fractions'!$A$24:$I$41,MATCH('Disposed Waste by Resin'!$A752,'Resin Fractions'!$A$24:$A$41,0),MATCH('Disposed Waste by Resin'!L$1,'Resin Fractions'!$A$24:$I$24,0)))*$E752</f>
        <v>1004.9335983243964</v>
      </c>
      <c r="M752" s="9">
        <f>(INDEX('Resin Fractions'!$A$24:$I$41,MATCH('Disposed Waste by Resin'!$A752,'Resin Fractions'!$A$24:$A$41,0),MATCH('Disposed Waste by Resin'!M$1,'Resin Fractions'!$A$24:$I$24,0)))*$E752</f>
        <v>9034.2645391571641</v>
      </c>
    </row>
    <row r="753" spans="1:13" x14ac:dyDescent="0.2">
      <c r="A753" s="37">
        <v>2007</v>
      </c>
      <c r="B753" s="68" t="s">
        <v>210</v>
      </c>
      <c r="C753" s="68" t="s">
        <v>192</v>
      </c>
      <c r="D753" s="68">
        <v>893088</v>
      </c>
      <c r="E753" s="81">
        <v>999671.86932849349</v>
      </c>
      <c r="F753" s="9">
        <f>(INDEX('Resin Fractions'!$A$24:$I$41,MATCH('Disposed Waste by Resin'!$A753,'Resin Fractions'!$A$24:$A$41,0),MATCH('Disposed Waste by Resin'!F$1,'Resin Fractions'!$A$24:$I$24,0)))*$E753</f>
        <v>8126.5979306548097</v>
      </c>
      <c r="G753" s="9">
        <f>(INDEX('Resin Fractions'!$A$24:$I$41,MATCH('Disposed Waste by Resin'!$A753,'Resin Fractions'!$A$24:$A$41,0),MATCH('Disposed Waste by Resin'!G$1,'Resin Fractions'!$A$24:$I$24,0)))*$E753</f>
        <v>15642.809862825805</v>
      </c>
      <c r="H753" s="9">
        <f>(INDEX('Resin Fractions'!$A$24:$I$41,MATCH('Disposed Waste by Resin'!$A753,'Resin Fractions'!$A$24:$A$41,0),MATCH('Disposed Waste by Resin'!H$1,'Resin Fractions'!$A$24:$I$24,0)))*$E753</f>
        <v>20959.526715886837</v>
      </c>
      <c r="I753" s="9">
        <f>(INDEX('Resin Fractions'!$A$24:$I$41,MATCH('Disposed Waste by Resin'!$A753,'Resin Fractions'!$A$24:$A$41,0),MATCH('Disposed Waste by Resin'!I$1,'Resin Fractions'!$A$24:$I$24,0)))*$E753</f>
        <v>32894.23341871595</v>
      </c>
      <c r="J753" s="9">
        <f>(INDEX('Resin Fractions'!$A$24:$I$41,MATCH('Disposed Waste by Resin'!$A753,'Resin Fractions'!$A$24:$A$41,0),MATCH('Disposed Waste by Resin'!J$1,'Resin Fractions'!$A$24:$I$24,0)))*$E753</f>
        <v>1885.3920064336221</v>
      </c>
      <c r="K753" s="9">
        <f>(INDEX('Resin Fractions'!$A$24:$I$41,MATCH('Disposed Waste by Resin'!$A753,'Resin Fractions'!$A$24:$A$41,0),MATCH('Disposed Waste by Resin'!K$1,'Resin Fractions'!$A$24:$I$24,0)))*$E753</f>
        <v>5451.7588089011906</v>
      </c>
      <c r="L753" s="9">
        <f>(INDEX('Resin Fractions'!$A$24:$I$41,MATCH('Disposed Waste by Resin'!$A753,'Resin Fractions'!$A$24:$A$41,0),MATCH('Disposed Waste by Resin'!L$1,'Resin Fractions'!$A$24:$I$24,0)))*$E753</f>
        <v>10633.448721787985</v>
      </c>
      <c r="M753" s="9">
        <f>(INDEX('Resin Fractions'!$A$24:$I$41,MATCH('Disposed Waste by Resin'!$A753,'Resin Fractions'!$A$24:$A$41,0),MATCH('Disposed Waste by Resin'!M$1,'Resin Fractions'!$A$24:$I$24,0)))*$E753</f>
        <v>95593.767465206198</v>
      </c>
    </row>
    <row r="754" spans="1:13" x14ac:dyDescent="0.2">
      <c r="A754" s="37">
        <v>2007</v>
      </c>
      <c r="B754" s="68" t="s">
        <v>211</v>
      </c>
      <c r="C754" s="68" t="s">
        <v>192</v>
      </c>
      <c r="D754" s="68">
        <v>27872</v>
      </c>
      <c r="E754" s="81">
        <v>18515.553539019958</v>
      </c>
      <c r="F754" s="9">
        <f>(INDEX('Resin Fractions'!$A$24:$I$41,MATCH('Disposed Waste by Resin'!$A754,'Resin Fractions'!$A$24:$A$41,0),MATCH('Disposed Waste by Resin'!F$1,'Resin Fractions'!$A$24:$I$24,0)))*$E754</f>
        <v>150.51784859786207</v>
      </c>
      <c r="G754" s="9">
        <f>(INDEX('Resin Fractions'!$A$24:$I$41,MATCH('Disposed Waste by Resin'!$A754,'Resin Fractions'!$A$24:$A$41,0),MATCH('Disposed Waste by Resin'!G$1,'Resin Fractions'!$A$24:$I$24,0)))*$E754</f>
        <v>289.73035293112372</v>
      </c>
      <c r="H754" s="9">
        <f>(INDEX('Resin Fractions'!$A$24:$I$41,MATCH('Disposed Waste by Resin'!$A754,'Resin Fractions'!$A$24:$A$41,0),MATCH('Disposed Waste by Resin'!H$1,'Resin Fractions'!$A$24:$I$24,0)))*$E754</f>
        <v>388.20462090346092</v>
      </c>
      <c r="I754" s="9">
        <f>(INDEX('Resin Fractions'!$A$24:$I$41,MATCH('Disposed Waste by Resin'!$A754,'Resin Fractions'!$A$24:$A$41,0),MATCH('Disposed Waste by Resin'!I$1,'Resin Fractions'!$A$24:$I$24,0)))*$E754</f>
        <v>609.25485519400809</v>
      </c>
      <c r="J754" s="9">
        <f>(INDEX('Resin Fractions'!$A$24:$I$41,MATCH('Disposed Waste by Resin'!$A754,'Resin Fractions'!$A$24:$A$41,0),MATCH('Disposed Waste by Resin'!J$1,'Resin Fractions'!$A$24:$I$24,0)))*$E754</f>
        <v>34.920535135805473</v>
      </c>
      <c r="K754" s="9">
        <f>(INDEX('Resin Fractions'!$A$24:$I$41,MATCH('Disposed Waste by Resin'!$A754,'Resin Fractions'!$A$24:$A$41,0),MATCH('Disposed Waste by Resin'!K$1,'Resin Fractions'!$A$24:$I$24,0)))*$E754</f>
        <v>100.97546525525357</v>
      </c>
      <c r="L754" s="9">
        <f>(INDEX('Resin Fractions'!$A$24:$I$41,MATCH('Disposed Waste by Resin'!$A754,'Resin Fractions'!$A$24:$A$41,0),MATCH('Disposed Waste by Resin'!L$1,'Resin Fractions'!$A$24:$I$24,0)))*$E754</f>
        <v>196.94881405929848</v>
      </c>
      <c r="M754" s="9">
        <f>(INDEX('Resin Fractions'!$A$24:$I$41,MATCH('Disposed Waste by Resin'!$A754,'Resin Fractions'!$A$24:$A$41,0),MATCH('Disposed Waste by Resin'!M$1,'Resin Fractions'!$A$24:$I$24,0)))*$E754</f>
        <v>1770.5524920768121</v>
      </c>
    </row>
    <row r="755" spans="1:13" x14ac:dyDescent="0.2">
      <c r="A755" s="37">
        <v>2007</v>
      </c>
      <c r="B755" s="68" t="s">
        <v>212</v>
      </c>
      <c r="C755" s="68" t="s">
        <v>193</v>
      </c>
      <c r="D755" s="68">
        <v>132443</v>
      </c>
      <c r="E755" s="81">
        <v>70545.90744101633</v>
      </c>
      <c r="F755" s="9">
        <f>(INDEX('Resin Fractions'!$A$24:$I$41,MATCH('Disposed Waste by Resin'!$A755,'Resin Fractions'!$A$24:$A$41,0),MATCH('Disposed Waste by Resin'!F$1,'Resin Fractions'!$A$24:$I$24,0)))*$E755</f>
        <v>573.48640390514231</v>
      </c>
      <c r="G755" s="9">
        <f>(INDEX('Resin Fractions'!$A$24:$I$41,MATCH('Disposed Waste by Resin'!$A755,'Resin Fractions'!$A$24:$A$41,0),MATCH('Disposed Waste by Resin'!G$1,'Resin Fractions'!$A$24:$I$24,0)))*$E755</f>
        <v>1103.8984396365995</v>
      </c>
      <c r="H755" s="9">
        <f>(INDEX('Resin Fractions'!$A$24:$I$41,MATCH('Disposed Waste by Resin'!$A755,'Resin Fractions'!$A$24:$A$41,0),MATCH('Disposed Waste by Resin'!H$1,'Resin Fractions'!$A$24:$I$24,0)))*$E755</f>
        <v>1479.094167868986</v>
      </c>
      <c r="I755" s="9">
        <f>(INDEX('Resin Fractions'!$A$24:$I$41,MATCH('Disposed Waste by Resin'!$A755,'Resin Fractions'!$A$24:$A$41,0),MATCH('Disposed Waste by Resin'!I$1,'Resin Fractions'!$A$24:$I$24,0)))*$E755</f>
        <v>2321.3152408286728</v>
      </c>
      <c r="J755" s="9">
        <f>(INDEX('Resin Fractions'!$A$24:$I$41,MATCH('Disposed Waste by Resin'!$A755,'Resin Fractions'!$A$24:$A$41,0),MATCH('Disposed Waste by Resin'!J$1,'Resin Fractions'!$A$24:$I$24,0)))*$E755</f>
        <v>133.05034787589105</v>
      </c>
      <c r="K755" s="9">
        <f>(INDEX('Resin Fractions'!$A$24:$I$41,MATCH('Disposed Waste by Resin'!$A755,'Resin Fractions'!$A$24:$A$41,0),MATCH('Disposed Waste by Resin'!K$1,'Resin Fractions'!$A$24:$I$24,0)))*$E755</f>
        <v>384.72551256427226</v>
      </c>
      <c r="L755" s="9">
        <f>(INDEX('Resin Fractions'!$A$24:$I$41,MATCH('Disposed Waste by Resin'!$A755,'Resin Fractions'!$A$24:$A$41,0),MATCH('Disposed Waste by Resin'!L$1,'Resin Fractions'!$A$24:$I$24,0)))*$E755</f>
        <v>750.39251610625206</v>
      </c>
      <c r="M755" s="9">
        <f>(INDEX('Resin Fractions'!$A$24:$I$41,MATCH('Disposed Waste by Resin'!$A755,'Resin Fractions'!$A$24:$A$41,0),MATCH('Disposed Waste by Resin'!M$1,'Resin Fractions'!$A$24:$I$24,0)))*$E755</f>
        <v>6745.9626287858155</v>
      </c>
    </row>
    <row r="756" spans="1:13" x14ac:dyDescent="0.2">
      <c r="A756" s="37">
        <v>2007</v>
      </c>
      <c r="B756" s="68" t="s">
        <v>213</v>
      </c>
      <c r="C756" s="68" t="s">
        <v>194</v>
      </c>
      <c r="D756" s="68">
        <v>164707</v>
      </c>
      <c r="E756" s="81">
        <v>237134.60980036299</v>
      </c>
      <c r="F756" s="9">
        <f>(INDEX('Resin Fractions'!$A$24:$I$41,MATCH('Disposed Waste by Resin'!$A756,'Resin Fractions'!$A$24:$A$41,0),MATCH('Disposed Waste by Resin'!F$1,'Resin Fractions'!$A$24:$I$24,0)))*$E756</f>
        <v>1927.7301766876253</v>
      </c>
      <c r="G756" s="9">
        <f>(INDEX('Resin Fractions'!$A$24:$I$41,MATCH('Disposed Waste by Resin'!$A756,'Resin Fractions'!$A$24:$A$41,0),MATCH('Disposed Waste by Resin'!G$1,'Resin Fractions'!$A$24:$I$24,0)))*$E756</f>
        <v>3710.6691973779407</v>
      </c>
      <c r="H756" s="9">
        <f>(INDEX('Resin Fractions'!$A$24:$I$41,MATCH('Disposed Waste by Resin'!$A756,'Resin Fractions'!$A$24:$A$41,0),MATCH('Disposed Waste by Resin'!H$1,'Resin Fractions'!$A$24:$I$24,0)))*$E756</f>
        <v>4971.8606093324861</v>
      </c>
      <c r="I756" s="9">
        <f>(INDEX('Resin Fractions'!$A$24:$I$41,MATCH('Disposed Waste by Resin'!$A756,'Resin Fractions'!$A$24:$A$41,0),MATCH('Disposed Waste by Resin'!I$1,'Resin Fractions'!$A$24:$I$24,0)))*$E756</f>
        <v>7802.9215843284455</v>
      </c>
      <c r="J756" s="9">
        <f>(INDEX('Resin Fractions'!$A$24:$I$41,MATCH('Disposed Waste by Resin'!$A756,'Resin Fractions'!$A$24:$A$41,0),MATCH('Disposed Waste by Resin'!J$1,'Resin Fractions'!$A$24:$I$24,0)))*$E756</f>
        <v>447.23845041942008</v>
      </c>
      <c r="K756" s="9">
        <f>(INDEX('Resin Fractions'!$A$24:$I$41,MATCH('Disposed Waste by Resin'!$A756,'Resin Fractions'!$A$24:$A$41,0),MATCH('Disposed Waste by Resin'!K$1,'Resin Fractions'!$A$24:$I$24,0)))*$E756</f>
        <v>1293.2250446767944</v>
      </c>
      <c r="L756" s="9">
        <f>(INDEX('Resin Fractions'!$A$24:$I$41,MATCH('Disposed Waste by Resin'!$A756,'Resin Fractions'!$A$24:$A$41,0),MATCH('Disposed Waste by Resin'!L$1,'Resin Fractions'!$A$24:$I$24,0)))*$E756</f>
        <v>2522.386385811938</v>
      </c>
      <c r="M756" s="9">
        <f>(INDEX('Resin Fractions'!$A$24:$I$41,MATCH('Disposed Waste by Resin'!$A756,'Resin Fractions'!$A$24:$A$41,0),MATCH('Disposed Waste by Resin'!M$1,'Resin Fractions'!$A$24:$I$24,0)))*$E756</f>
        <v>22676.031448634647</v>
      </c>
    </row>
    <row r="757" spans="1:13" x14ac:dyDescent="0.2">
      <c r="A757" s="37">
        <v>2007</v>
      </c>
      <c r="B757" s="68" t="s">
        <v>214</v>
      </c>
      <c r="C757" s="68" t="s">
        <v>191</v>
      </c>
      <c r="D757" s="68">
        <v>18434</v>
      </c>
      <c r="E757" s="81">
        <v>16849.14700544464</v>
      </c>
      <c r="F757" s="9">
        <f>(INDEX('Resin Fractions'!$A$24:$I$41,MATCH('Disposed Waste by Resin'!$A757,'Resin Fractions'!$A$24:$A$41,0),MATCH('Disposed Waste by Resin'!F$1,'Resin Fractions'!$A$24:$I$24,0)))*$E757</f>
        <v>136.97118763552098</v>
      </c>
      <c r="G757" s="9">
        <f>(INDEX('Resin Fractions'!$A$24:$I$41,MATCH('Disposed Waste by Resin'!$A757,'Resin Fractions'!$A$24:$A$41,0),MATCH('Disposed Waste by Resin'!G$1,'Resin Fractions'!$A$24:$I$24,0)))*$E757</f>
        <v>263.65451609038172</v>
      </c>
      <c r="H757" s="9">
        <f>(INDEX('Resin Fractions'!$A$24:$I$41,MATCH('Disposed Waste by Resin'!$A757,'Resin Fractions'!$A$24:$A$41,0),MATCH('Disposed Waste by Resin'!H$1,'Resin Fractions'!$A$24:$I$24,0)))*$E757</f>
        <v>353.26606423139839</v>
      </c>
      <c r="I757" s="9">
        <f>(INDEX('Resin Fractions'!$A$24:$I$41,MATCH('Disposed Waste by Resin'!$A757,'Resin Fractions'!$A$24:$A$41,0),MATCH('Disposed Waste by Resin'!I$1,'Resin Fractions'!$A$24:$I$24,0)))*$E757</f>
        <v>554.42169726717691</v>
      </c>
      <c r="J757" s="9">
        <f>(INDEX('Resin Fractions'!$A$24:$I$41,MATCH('Disposed Waste by Resin'!$A757,'Resin Fractions'!$A$24:$A$41,0),MATCH('Disposed Waste by Resin'!J$1,'Resin Fractions'!$A$24:$I$24,0)))*$E757</f>
        <v>31.77767430890022</v>
      </c>
      <c r="K757" s="9">
        <f>(INDEX('Resin Fractions'!$A$24:$I$41,MATCH('Disposed Waste by Resin'!$A757,'Resin Fractions'!$A$24:$A$41,0),MATCH('Disposed Waste by Resin'!K$1,'Resin Fractions'!$A$24:$I$24,0)))*$E757</f>
        <v>91.887636761357584</v>
      </c>
      <c r="L757" s="9">
        <f>(INDEX('Resin Fractions'!$A$24:$I$41,MATCH('Disposed Waste by Resin'!$A757,'Resin Fractions'!$A$24:$A$41,0),MATCH('Disposed Waste by Resin'!L$1,'Resin Fractions'!$A$24:$I$24,0)))*$E757</f>
        <v>179.22334936624037</v>
      </c>
      <c r="M757" s="9">
        <f>(INDEX('Resin Fractions'!$A$24:$I$41,MATCH('Disposed Waste by Resin'!$A757,'Resin Fractions'!$A$24:$A$41,0),MATCH('Disposed Waste by Resin'!M$1,'Resin Fractions'!$A$24:$I$24,0)))*$E757</f>
        <v>1611.202125660976</v>
      </c>
    </row>
    <row r="758" spans="1:13" x14ac:dyDescent="0.2">
      <c r="A758" s="37">
        <v>2007</v>
      </c>
      <c r="B758" s="68" t="s">
        <v>215</v>
      </c>
      <c r="C758" s="68" t="s">
        <v>192</v>
      </c>
      <c r="D758" s="68">
        <v>795982</v>
      </c>
      <c r="E758" s="81">
        <v>785213.80217785831</v>
      </c>
      <c r="F758" s="9">
        <f>(INDEX('Resin Fractions'!$A$24:$I$41,MATCH('Disposed Waste by Resin'!$A758,'Resin Fractions'!$A$24:$A$41,0),MATCH('Disposed Waste by Resin'!F$1,'Resin Fractions'!$A$24:$I$24,0)))*$E758</f>
        <v>6383.2113873390736</v>
      </c>
      <c r="G758" s="9">
        <f>(INDEX('Resin Fractions'!$A$24:$I$41,MATCH('Disposed Waste by Resin'!$A758,'Resin Fractions'!$A$24:$A$41,0),MATCH('Disposed Waste by Resin'!G$1,'Resin Fractions'!$A$24:$I$24,0)))*$E758</f>
        <v>12286.981944771078</v>
      </c>
      <c r="H758" s="9">
        <f>(INDEX('Resin Fractions'!$A$24:$I$41,MATCH('Disposed Waste by Resin'!$A758,'Resin Fractions'!$A$24:$A$41,0),MATCH('Disposed Waste by Resin'!H$1,'Resin Fractions'!$A$24:$I$24,0)))*$E758</f>
        <v>16463.111716332471</v>
      </c>
      <c r="I758" s="9">
        <f>(INDEX('Resin Fractions'!$A$24:$I$41,MATCH('Disposed Waste by Resin'!$A758,'Resin Fractions'!$A$24:$A$41,0),MATCH('Disposed Waste by Resin'!I$1,'Resin Fractions'!$A$24:$I$24,0)))*$E758</f>
        <v>25837.484163464516</v>
      </c>
      <c r="J758" s="9">
        <f>(INDEX('Resin Fractions'!$A$24:$I$41,MATCH('Disposed Waste by Resin'!$A758,'Resin Fractions'!$A$24:$A$41,0),MATCH('Disposed Waste by Resin'!J$1,'Resin Fractions'!$A$24:$I$24,0)))*$E758</f>
        <v>1480.9217618196399</v>
      </c>
      <c r="K758" s="9">
        <f>(INDEX('Resin Fractions'!$A$24:$I$41,MATCH('Disposed Waste by Resin'!$A758,'Resin Fractions'!$A$24:$A$41,0),MATCH('Disposed Waste by Resin'!K$1,'Resin Fractions'!$A$24:$I$24,0)))*$E758</f>
        <v>4282.2013845097617</v>
      </c>
      <c r="L758" s="9">
        <f>(INDEX('Resin Fractions'!$A$24:$I$41,MATCH('Disposed Waste by Resin'!$A758,'Resin Fractions'!$A$24:$A$41,0),MATCH('Disposed Waste by Resin'!L$1,'Resin Fractions'!$A$24:$I$24,0)))*$E758</f>
        <v>8352.2713375010098</v>
      </c>
      <c r="M758" s="9">
        <f>(INDEX('Resin Fractions'!$A$24:$I$41,MATCH('Disposed Waste by Resin'!$A758,'Resin Fractions'!$A$24:$A$41,0),MATCH('Disposed Waste by Resin'!M$1,'Resin Fractions'!$A$24:$I$24,0)))*$E758</f>
        <v>75086.183695737549</v>
      </c>
    </row>
    <row r="759" spans="1:13" x14ac:dyDescent="0.2">
      <c r="A759" s="37">
        <v>2007</v>
      </c>
      <c r="B759" s="68" t="s">
        <v>216</v>
      </c>
      <c r="C759" s="68" t="s">
        <v>192</v>
      </c>
      <c r="D759" s="68">
        <v>148933</v>
      </c>
      <c r="E759" s="81">
        <v>109487.6315789474</v>
      </c>
      <c r="F759" s="9">
        <f>(INDEX('Resin Fractions'!$A$24:$I$41,MATCH('Disposed Waste by Resin'!$A759,'Resin Fractions'!$A$24:$A$41,0),MATCH('Disposed Waste by Resin'!F$1,'Resin Fractions'!$A$24:$I$24,0)))*$E759</f>
        <v>890.05401424314084</v>
      </c>
      <c r="G759" s="9">
        <f>(INDEX('Resin Fractions'!$A$24:$I$41,MATCH('Disposed Waste by Resin'!$A759,'Resin Fractions'!$A$24:$A$41,0),MATCH('Disposed Waste by Resin'!G$1,'Resin Fractions'!$A$24:$I$24,0)))*$E759</f>
        <v>1713.256375085416</v>
      </c>
      <c r="H759" s="9">
        <f>(INDEX('Resin Fractions'!$A$24:$I$41,MATCH('Disposed Waste by Resin'!$A759,'Resin Fractions'!$A$24:$A$41,0),MATCH('Disposed Waste by Resin'!H$1,'Resin Fractions'!$A$24:$I$24,0)))*$E759</f>
        <v>2295.5621834988801</v>
      </c>
      <c r="I759" s="9">
        <f>(INDEX('Resin Fractions'!$A$24:$I$41,MATCH('Disposed Waste by Resin'!$A759,'Resin Fractions'!$A$24:$A$41,0),MATCH('Disposed Waste by Resin'!I$1,'Resin Fractions'!$A$24:$I$24,0)))*$E759</f>
        <v>3602.6938639770906</v>
      </c>
      <c r="J759" s="9">
        <f>(INDEX('Resin Fractions'!$A$24:$I$41,MATCH('Disposed Waste by Resin'!$A759,'Resin Fractions'!$A$24:$A$41,0),MATCH('Disposed Waste by Resin'!J$1,'Resin Fractions'!$A$24:$I$24,0)))*$E759</f>
        <v>206.49486268025075</v>
      </c>
      <c r="K759" s="9">
        <f>(INDEX('Resin Fractions'!$A$24:$I$41,MATCH('Disposed Waste by Resin'!$A759,'Resin Fractions'!$A$24:$A$41,0),MATCH('Disposed Waste by Resin'!K$1,'Resin Fractions'!$A$24:$I$24,0)))*$E759</f>
        <v>597.09608546573247</v>
      </c>
      <c r="L759" s="9">
        <f>(INDEX('Resin Fractions'!$A$24:$I$41,MATCH('Disposed Waste by Resin'!$A759,'Resin Fractions'!$A$24:$A$41,0),MATCH('Disposed Waste by Resin'!L$1,'Resin Fractions'!$A$24:$I$24,0)))*$E759</f>
        <v>1164.6132613962595</v>
      </c>
      <c r="M759" s="9">
        <f>(INDEX('Resin Fractions'!$A$24:$I$41,MATCH('Disposed Waste by Resin'!$A759,'Resin Fractions'!$A$24:$A$41,0),MATCH('Disposed Waste by Resin'!M$1,'Resin Fractions'!$A$24:$I$24,0)))*$E759</f>
        <v>10469.770646346769</v>
      </c>
    </row>
    <row r="760" spans="1:13" x14ac:dyDescent="0.2">
      <c r="A760" s="37">
        <v>2007</v>
      </c>
      <c r="B760" s="68" t="s">
        <v>217</v>
      </c>
      <c r="C760" s="68" t="s">
        <v>193</v>
      </c>
      <c r="D760" s="68">
        <v>63890</v>
      </c>
      <c r="E760" s="81">
        <v>48703.865698729584</v>
      </c>
      <c r="F760" s="9">
        <f>(INDEX('Resin Fractions'!$A$24:$I$41,MATCH('Disposed Waste by Resin'!$A760,'Resin Fractions'!$A$24:$A$41,0),MATCH('Disposed Waste by Resin'!F$1,'Resin Fractions'!$A$24:$I$24,0)))*$E760</f>
        <v>395.92664987967794</v>
      </c>
      <c r="G760" s="9">
        <f>(INDEX('Resin Fractions'!$A$24:$I$41,MATCH('Disposed Waste by Resin'!$A760,'Resin Fractions'!$A$24:$A$41,0),MATCH('Disposed Waste by Resin'!G$1,'Resin Fractions'!$A$24:$I$24,0)))*$E760</f>
        <v>762.11538414259462</v>
      </c>
      <c r="H760" s="9">
        <f>(INDEX('Resin Fractions'!$A$24:$I$41,MATCH('Disposed Waste by Resin'!$A760,'Resin Fractions'!$A$24:$A$41,0),MATCH('Disposed Waste by Resin'!H$1,'Resin Fractions'!$A$24:$I$24,0)))*$E760</f>
        <v>1021.1450432882471</v>
      </c>
      <c r="I760" s="9">
        <f>(INDEX('Resin Fractions'!$A$24:$I$41,MATCH('Disposed Waste by Resin'!$A760,'Resin Fractions'!$A$24:$A$41,0),MATCH('Disposed Waste by Resin'!I$1,'Resin Fractions'!$A$24:$I$24,0)))*$E760</f>
        <v>1602.602189620442</v>
      </c>
      <c r="J760" s="9">
        <f>(INDEX('Resin Fractions'!$A$24:$I$41,MATCH('Disposed Waste by Resin'!$A760,'Resin Fractions'!$A$24:$A$41,0),MATCH('Disposed Waste by Resin'!J$1,'Resin Fractions'!$A$24:$I$24,0)))*$E760</f>
        <v>91.856019848276162</v>
      </c>
      <c r="K760" s="9">
        <f>(INDEX('Resin Fractions'!$A$24:$I$41,MATCH('Disposed Waste by Resin'!$A760,'Resin Fractions'!$A$24:$A$41,0),MATCH('Disposed Waste by Resin'!K$1,'Resin Fractions'!$A$24:$I$24,0)))*$E760</f>
        <v>265.60888327181561</v>
      </c>
      <c r="L760" s="9">
        <f>(INDEX('Resin Fractions'!$A$24:$I$41,MATCH('Disposed Waste by Resin'!$A760,'Resin Fractions'!$A$24:$A$41,0),MATCH('Disposed Waste by Resin'!L$1,'Resin Fractions'!$A$24:$I$24,0)))*$E760</f>
        <v>518.06004985232858</v>
      </c>
      <c r="M760" s="9">
        <f>(INDEX('Resin Fractions'!$A$24:$I$41,MATCH('Disposed Waste by Resin'!$A760,'Resin Fractions'!$A$24:$A$41,0),MATCH('Disposed Waste by Resin'!M$1,'Resin Fractions'!$A$24:$I$24,0)))*$E760</f>
        <v>4657.3142199033819</v>
      </c>
    </row>
    <row r="761" spans="1:13" x14ac:dyDescent="0.2">
      <c r="A761" s="37">
        <v>2007</v>
      </c>
      <c r="B761" s="68" t="s">
        <v>218</v>
      </c>
      <c r="C761" s="68" t="s">
        <v>191</v>
      </c>
      <c r="D761" s="68">
        <v>35379</v>
      </c>
      <c r="E761" s="81">
        <v>19423.230490018152</v>
      </c>
      <c r="F761" s="9">
        <f>(INDEX('Resin Fractions'!$A$24:$I$41,MATCH('Disposed Waste by Resin'!$A761,'Resin Fractions'!$A$24:$A$41,0),MATCH('Disposed Waste by Resin'!F$1,'Resin Fractions'!$A$24:$I$24,0)))*$E761</f>
        <v>157.89659542269754</v>
      </c>
      <c r="G761" s="9">
        <f>(INDEX('Resin Fractions'!$A$24:$I$41,MATCH('Disposed Waste by Resin'!$A761,'Resin Fractions'!$A$24:$A$41,0),MATCH('Disposed Waste by Resin'!G$1,'Resin Fractions'!$A$24:$I$24,0)))*$E761</f>
        <v>303.93363142376734</v>
      </c>
      <c r="H761" s="9">
        <f>(INDEX('Resin Fractions'!$A$24:$I$41,MATCH('Disposed Waste by Resin'!$A761,'Resin Fractions'!$A$24:$A$41,0),MATCH('Disposed Waste by Resin'!H$1,'Resin Fractions'!$A$24:$I$24,0)))*$E761</f>
        <v>407.23534477150429</v>
      </c>
      <c r="I761" s="9">
        <f>(INDEX('Resin Fractions'!$A$24:$I$41,MATCH('Disposed Waste by Resin'!$A761,'Resin Fractions'!$A$24:$A$41,0),MATCH('Disposed Waste by Resin'!I$1,'Resin Fractions'!$A$24:$I$24,0)))*$E761</f>
        <v>639.12199301291957</v>
      </c>
      <c r="J761" s="9">
        <f>(INDEX('Resin Fractions'!$A$24:$I$41,MATCH('Disposed Waste by Resin'!$A761,'Resin Fractions'!$A$24:$A$41,0),MATCH('Disposed Waste by Resin'!J$1,'Resin Fractions'!$A$24:$I$24,0)))*$E761</f>
        <v>36.632423726794414</v>
      </c>
      <c r="K761" s="9">
        <f>(INDEX('Resin Fractions'!$A$24:$I$41,MATCH('Disposed Waste by Resin'!$A761,'Resin Fractions'!$A$24:$A$41,0),MATCH('Disposed Waste by Resin'!K$1,'Resin Fractions'!$A$24:$I$24,0)))*$E761</f>
        <v>105.92552533503252</v>
      </c>
      <c r="L761" s="9">
        <f>(INDEX('Resin Fractions'!$A$24:$I$41,MATCH('Disposed Waste by Resin'!$A761,'Resin Fractions'!$A$24:$A$41,0),MATCH('Disposed Waste by Resin'!L$1,'Resin Fractions'!$A$24:$I$24,0)))*$E761</f>
        <v>206.6037184439457</v>
      </c>
      <c r="M761" s="9">
        <f>(INDEX('Resin Fractions'!$A$24:$I$41,MATCH('Disposed Waste by Resin'!$A761,'Resin Fractions'!$A$24:$A$41,0),MATCH('Disposed Waste by Resin'!M$1,'Resin Fractions'!$A$24:$I$24,0)))*$E761</f>
        <v>1857.3492321366612</v>
      </c>
    </row>
    <row r="762" spans="1:13" x14ac:dyDescent="0.2">
      <c r="A762" s="37">
        <v>2007</v>
      </c>
      <c r="B762" s="68" t="s">
        <v>219</v>
      </c>
      <c r="C762" s="68" t="s">
        <v>194</v>
      </c>
      <c r="D762" s="68">
        <v>9780808</v>
      </c>
      <c r="E762" s="81">
        <v>9931083.0036297645</v>
      </c>
      <c r="F762" s="9">
        <f>(INDEX('Resin Fractions'!$A$24:$I$41,MATCH('Disposed Waste by Resin'!$A762,'Resin Fractions'!$A$24:$A$41,0),MATCH('Disposed Waste by Resin'!F$1,'Resin Fractions'!$A$24:$I$24,0)))*$E762</f>
        <v>80732.409366156455</v>
      </c>
      <c r="G762" s="9">
        <f>(INDEX('Resin Fractions'!$A$24:$I$41,MATCH('Disposed Waste by Resin'!$A762,'Resin Fractions'!$A$24:$A$41,0),MATCH('Disposed Waste by Resin'!G$1,'Resin Fractions'!$A$24:$I$24,0)))*$E762</f>
        <v>155401.03500368996</v>
      </c>
      <c r="H762" s="9">
        <f>(INDEX('Resin Fractions'!$A$24:$I$41,MATCH('Disposed Waste by Resin'!$A762,'Resin Fractions'!$A$24:$A$41,0),MATCH('Disposed Waste by Resin'!H$1,'Resin Fractions'!$A$24:$I$24,0)))*$E762</f>
        <v>208219.12261279119</v>
      </c>
      <c r="I762" s="9">
        <f>(INDEX('Resin Fractions'!$A$24:$I$41,MATCH('Disposed Waste by Resin'!$A762,'Resin Fractions'!$A$24:$A$41,0),MATCH('Disposed Waste by Resin'!I$1,'Resin Fractions'!$A$24:$I$24,0)))*$E762</f>
        <v>326782.58981267206</v>
      </c>
      <c r="J762" s="9">
        <f>(INDEX('Resin Fractions'!$A$24:$I$41,MATCH('Disposed Waste by Resin'!$A762,'Resin Fractions'!$A$24:$A$41,0),MATCH('Disposed Waste by Resin'!J$1,'Resin Fractions'!$A$24:$I$24,0)))*$E762</f>
        <v>18730.130440551227</v>
      </c>
      <c r="K762" s="9">
        <f>(INDEX('Resin Fractions'!$A$24:$I$41,MATCH('Disposed Waste by Resin'!$A762,'Resin Fractions'!$A$24:$A$41,0),MATCH('Disposed Waste by Resin'!K$1,'Resin Fractions'!$A$24:$I$24,0)))*$E762</f>
        <v>54159.640686234394</v>
      </c>
      <c r="L762" s="9">
        <f>(INDEX('Resin Fractions'!$A$24:$I$41,MATCH('Disposed Waste by Resin'!$A762,'Resin Fractions'!$A$24:$A$41,0),MATCH('Disposed Waste by Resin'!L$1,'Resin Fractions'!$A$24:$I$24,0)))*$E762</f>
        <v>105636.32438897454</v>
      </c>
      <c r="M762" s="9">
        <f>(INDEX('Resin Fractions'!$A$24:$I$41,MATCH('Disposed Waste by Resin'!$A762,'Resin Fractions'!$A$24:$A$41,0),MATCH('Disposed Waste by Resin'!M$1,'Resin Fractions'!$A$24:$I$24,0)))*$E762</f>
        <v>949661.25231106975</v>
      </c>
    </row>
    <row r="763" spans="1:13" x14ac:dyDescent="0.2">
      <c r="A763" s="37">
        <v>2007</v>
      </c>
      <c r="B763" s="68" t="s">
        <v>220</v>
      </c>
      <c r="C763" s="68" t="s">
        <v>192</v>
      </c>
      <c r="D763" s="68">
        <v>145163</v>
      </c>
      <c r="E763" s="81">
        <v>124948.6932849365</v>
      </c>
      <c r="F763" s="9">
        <f>(INDEX('Resin Fractions'!$A$24:$I$41,MATCH('Disposed Waste by Resin'!$A763,'Resin Fractions'!$A$24:$A$41,0),MATCH('Disposed Waste by Resin'!F$1,'Resin Fractions'!$A$24:$I$24,0)))*$E763</f>
        <v>1015.7410880927</v>
      </c>
      <c r="G763" s="9">
        <f>(INDEX('Resin Fractions'!$A$24:$I$41,MATCH('Disposed Waste by Resin'!$A763,'Resin Fractions'!$A$24:$A$41,0),MATCH('Disposed Waste by Resin'!G$1,'Resin Fractions'!$A$24:$I$24,0)))*$E763</f>
        <v>1955.1902095411806</v>
      </c>
      <c r="H763" s="9">
        <f>(INDEX('Resin Fractions'!$A$24:$I$41,MATCH('Disposed Waste by Resin'!$A763,'Resin Fractions'!$A$24:$A$41,0),MATCH('Disposed Waste by Resin'!H$1,'Resin Fractions'!$A$24:$I$24,0)))*$E763</f>
        <v>2619.7250871727933</v>
      </c>
      <c r="I763" s="9">
        <f>(INDEX('Resin Fractions'!$A$24:$I$41,MATCH('Disposed Waste by Resin'!$A763,'Resin Fractions'!$A$24:$A$41,0),MATCH('Disposed Waste by Resin'!I$1,'Resin Fractions'!$A$24:$I$24,0)))*$E763</f>
        <v>4111.4405720340083</v>
      </c>
      <c r="J763" s="9">
        <f>(INDEX('Resin Fractions'!$A$24:$I$41,MATCH('Disposed Waste by Resin'!$A763,'Resin Fractions'!$A$24:$A$41,0),MATCH('Disposed Waste by Resin'!J$1,'Resin Fractions'!$A$24:$I$24,0)))*$E763</f>
        <v>235.65459303360137</v>
      </c>
      <c r="K763" s="9">
        <f>(INDEX('Resin Fractions'!$A$24:$I$41,MATCH('Disposed Waste by Resin'!$A763,'Resin Fractions'!$A$24:$A$41,0),MATCH('Disposed Waste by Resin'!K$1,'Resin Fractions'!$A$24:$I$24,0)))*$E763</f>
        <v>681.41373202230784</v>
      </c>
      <c r="L763" s="9">
        <f>(INDEX('Resin Fractions'!$A$24:$I$41,MATCH('Disposed Waste by Resin'!$A763,'Resin Fractions'!$A$24:$A$41,0),MATCH('Disposed Waste by Resin'!L$1,'Resin Fractions'!$A$24:$I$24,0)))*$E763</f>
        <v>1329.0716320668973</v>
      </c>
      <c r="M763" s="9">
        <f>(INDEX('Resin Fractions'!$A$24:$I$41,MATCH('Disposed Waste by Resin'!$A763,'Resin Fractions'!$A$24:$A$41,0),MATCH('Disposed Waste by Resin'!M$1,'Resin Fractions'!$A$24:$I$24,0)))*$E763</f>
        <v>11948.236913963488</v>
      </c>
    </row>
    <row r="764" spans="1:13" x14ac:dyDescent="0.2">
      <c r="A764" s="37">
        <v>2007</v>
      </c>
      <c r="B764" s="68" t="s">
        <v>221</v>
      </c>
      <c r="C764" s="68" t="s">
        <v>190</v>
      </c>
      <c r="D764" s="68">
        <v>248025</v>
      </c>
      <c r="E764" s="81">
        <v>208050.07259528129</v>
      </c>
      <c r="F764" s="9">
        <f>(INDEX('Resin Fractions'!$A$24:$I$41,MATCH('Disposed Waste by Resin'!$A764,'Resin Fractions'!$A$24:$A$41,0),MATCH('Disposed Waste by Resin'!F$1,'Resin Fractions'!$A$24:$I$24,0)))*$E764</f>
        <v>1691.2942549449861</v>
      </c>
      <c r="G764" s="9">
        <f>(INDEX('Resin Fractions'!$A$24:$I$41,MATCH('Disposed Waste by Resin'!$A764,'Resin Fractions'!$A$24:$A$41,0),MATCH('Disposed Waste by Resin'!G$1,'Resin Fractions'!$A$24:$I$24,0)))*$E764</f>
        <v>3255.5559753234006</v>
      </c>
      <c r="H764" s="9">
        <f>(INDEX('Resin Fractions'!$A$24:$I$41,MATCH('Disposed Waste by Resin'!$A764,'Resin Fractions'!$A$24:$A$41,0),MATCH('Disposed Waste by Resin'!H$1,'Resin Fractions'!$A$24:$I$24,0)))*$E764</f>
        <v>4362.0623812613112</v>
      </c>
      <c r="I764" s="9">
        <f>(INDEX('Resin Fractions'!$A$24:$I$41,MATCH('Disposed Waste by Resin'!$A764,'Resin Fractions'!$A$24:$A$41,0),MATCH('Disposed Waste by Resin'!I$1,'Resin Fractions'!$A$24:$I$24,0)))*$E764</f>
        <v>6845.8939985247798</v>
      </c>
      <c r="J764" s="9">
        <f>(INDEX('Resin Fractions'!$A$24:$I$41,MATCH('Disposed Waste by Resin'!$A764,'Resin Fractions'!$A$24:$A$41,0),MATCH('Disposed Waste by Resin'!J$1,'Resin Fractions'!$A$24:$I$24,0)))*$E764</f>
        <v>392.38469726327997</v>
      </c>
      <c r="K764" s="9">
        <f>(INDEX('Resin Fractions'!$A$24:$I$41,MATCH('Disposed Waste by Resin'!$A764,'Resin Fractions'!$A$24:$A$41,0),MATCH('Disposed Waste by Resin'!K$1,'Resin Fractions'!$A$24:$I$24,0)))*$E764</f>
        <v>1134.6111166714693</v>
      </c>
      <c r="L764" s="9">
        <f>(INDEX('Resin Fractions'!$A$24:$I$41,MATCH('Disposed Waste by Resin'!$A764,'Resin Fractions'!$A$24:$A$41,0),MATCH('Disposed Waste by Resin'!L$1,'Resin Fractions'!$A$24:$I$24,0)))*$E764</f>
        <v>2213.015936911625</v>
      </c>
      <c r="M764" s="9">
        <f>(INDEX('Resin Fractions'!$A$24:$I$41,MATCH('Disposed Waste by Resin'!$A764,'Resin Fractions'!$A$24:$A$41,0),MATCH('Disposed Waste by Resin'!M$1,'Resin Fractions'!$A$24:$I$24,0)))*$E764</f>
        <v>19894.818360900852</v>
      </c>
    </row>
    <row r="765" spans="1:13" x14ac:dyDescent="0.2">
      <c r="A765" s="37">
        <v>2007</v>
      </c>
      <c r="B765" s="68" t="s">
        <v>222</v>
      </c>
      <c r="C765" s="68" t="s">
        <v>191</v>
      </c>
      <c r="D765" s="68">
        <v>18310</v>
      </c>
      <c r="E765" s="81">
        <v>12841.49727767695</v>
      </c>
      <c r="F765" s="9">
        <f>(INDEX('Resin Fractions'!$A$24:$I$41,MATCH('Disposed Waste by Resin'!$A765,'Resin Fractions'!$A$24:$A$41,0),MATCH('Disposed Waste by Resin'!F$1,'Resin Fractions'!$A$24:$I$24,0)))*$E765</f>
        <v>104.39193940045421</v>
      </c>
      <c r="G765" s="9">
        <f>(INDEX('Resin Fractions'!$A$24:$I$41,MATCH('Disposed Waste by Resin'!$A765,'Resin Fractions'!$A$24:$A$41,0),MATCH('Disposed Waste by Resin'!G$1,'Resin Fractions'!$A$24:$I$24,0)))*$E765</f>
        <v>200.9430358419811</v>
      </c>
      <c r="H765" s="9">
        <f>(INDEX('Resin Fractions'!$A$24:$I$41,MATCH('Disposed Waste by Resin'!$A765,'Resin Fractions'!$A$24:$A$41,0),MATCH('Disposed Waste by Resin'!H$1,'Resin Fractions'!$A$24:$I$24,0)))*$E765</f>
        <v>269.24005118224903</v>
      </c>
      <c r="I765" s="9">
        <f>(INDEX('Resin Fractions'!$A$24:$I$41,MATCH('Disposed Waste by Resin'!$A765,'Resin Fractions'!$A$24:$A$41,0),MATCH('Disposed Waste by Resin'!I$1,'Resin Fractions'!$A$24:$I$24,0)))*$E765</f>
        <v>422.54986046717107</v>
      </c>
      <c r="J765" s="9">
        <f>(INDEX('Resin Fractions'!$A$24:$I$41,MATCH('Disposed Waste by Resin'!$A765,'Resin Fractions'!$A$24:$A$41,0),MATCH('Disposed Waste by Resin'!J$1,'Resin Fractions'!$A$24:$I$24,0)))*$E765</f>
        <v>24.219203381440146</v>
      </c>
      <c r="K765" s="9">
        <f>(INDEX('Resin Fractions'!$A$24:$I$41,MATCH('Disposed Waste by Resin'!$A765,'Resin Fractions'!$A$24:$A$41,0),MATCH('Disposed Waste by Resin'!K$1,'Resin Fractions'!$A$24:$I$24,0)))*$E765</f>
        <v>70.031725460157972</v>
      </c>
      <c r="L765" s="9">
        <f>(INDEX('Resin Fractions'!$A$24:$I$41,MATCH('Disposed Waste by Resin'!$A765,'Resin Fractions'!$A$24:$A$41,0),MATCH('Disposed Waste by Resin'!L$1,'Resin Fractions'!$A$24:$I$24,0)))*$E765</f>
        <v>136.59422356746097</v>
      </c>
      <c r="M765" s="9">
        <f>(INDEX('Resin Fractions'!$A$24:$I$41,MATCH('Disposed Waste by Resin'!$A765,'Resin Fractions'!$A$24:$A$41,0),MATCH('Disposed Waste by Resin'!M$1,'Resin Fractions'!$A$24:$I$24,0)))*$E765</f>
        <v>1227.9700393009143</v>
      </c>
    </row>
    <row r="766" spans="1:13" x14ac:dyDescent="0.2">
      <c r="A766" s="37">
        <v>2007</v>
      </c>
      <c r="B766" s="68" t="s">
        <v>223</v>
      </c>
      <c r="C766" s="68" t="s">
        <v>193</v>
      </c>
      <c r="D766" s="68">
        <v>87617</v>
      </c>
      <c r="E766" s="81">
        <v>65835.353901996365</v>
      </c>
      <c r="F766" s="9">
        <f>(INDEX('Resin Fractions'!$A$24:$I$41,MATCH('Disposed Waste by Resin'!$A766,'Resin Fractions'!$A$24:$A$41,0),MATCH('Disposed Waste by Resin'!F$1,'Resin Fractions'!$A$24:$I$24,0)))*$E766</f>
        <v>535.1930640433809</v>
      </c>
      <c r="G766" s="9">
        <f>(INDEX('Resin Fractions'!$A$24:$I$41,MATCH('Disposed Waste by Resin'!$A766,'Resin Fractions'!$A$24:$A$41,0),MATCH('Disposed Waste by Resin'!G$1,'Resin Fractions'!$A$24:$I$24,0)))*$E766</f>
        <v>1030.1879596077399</v>
      </c>
      <c r="H766" s="9">
        <f>(INDEX('Resin Fractions'!$A$24:$I$41,MATCH('Disposed Waste by Resin'!$A766,'Resin Fractions'!$A$24:$A$41,0),MATCH('Disposed Waste by Resin'!H$1,'Resin Fractions'!$A$24:$I$24,0)))*$E766</f>
        <v>1380.3307878270684</v>
      </c>
      <c r="I766" s="9">
        <f>(INDEX('Resin Fractions'!$A$24:$I$41,MATCH('Disposed Waste by Resin'!$A766,'Resin Fractions'!$A$24:$A$41,0),MATCH('Disposed Waste by Resin'!I$1,'Resin Fractions'!$A$24:$I$24,0)))*$E766</f>
        <v>2166.3143326327013</v>
      </c>
      <c r="J766" s="9">
        <f>(INDEX('Resin Fractions'!$A$24:$I$41,MATCH('Disposed Waste by Resin'!$A766,'Resin Fractions'!$A$24:$A$41,0),MATCH('Disposed Waste by Resin'!J$1,'Resin Fractions'!$A$24:$I$24,0)))*$E766</f>
        <v>124.16619272374936</v>
      </c>
      <c r="K766" s="9">
        <f>(INDEX('Resin Fractions'!$A$24:$I$41,MATCH('Disposed Waste by Resin'!$A766,'Resin Fractions'!$A$24:$A$41,0),MATCH('Disposed Waste by Resin'!K$1,'Resin Fractions'!$A$24:$I$24,0)))*$E766</f>
        <v>359.03628138844329</v>
      </c>
      <c r="L766" s="9">
        <f>(INDEX('Resin Fractions'!$A$24:$I$41,MATCH('Disposed Waste by Resin'!$A766,'Resin Fractions'!$A$24:$A$41,0),MATCH('Disposed Waste by Resin'!L$1,'Resin Fractions'!$A$24:$I$24,0)))*$E766</f>
        <v>700.28664532482037</v>
      </c>
      <c r="M766" s="9">
        <f>(INDEX('Resin Fractions'!$A$24:$I$41,MATCH('Disposed Waste by Resin'!$A766,'Resin Fractions'!$A$24:$A$41,0),MATCH('Disposed Waste by Resin'!M$1,'Resin Fractions'!$A$24:$I$24,0)))*$E766</f>
        <v>6295.5152635479035</v>
      </c>
    </row>
    <row r="767" spans="1:13" x14ac:dyDescent="0.2">
      <c r="A767" s="37">
        <v>2007</v>
      </c>
      <c r="B767" s="68" t="s">
        <v>224</v>
      </c>
      <c r="C767" s="68" t="s">
        <v>192</v>
      </c>
      <c r="D767" s="68">
        <v>247542</v>
      </c>
      <c r="E767" s="81">
        <v>233513.71143375681</v>
      </c>
      <c r="F767" s="9">
        <f>(INDEX('Resin Fractions'!$A$24:$I$41,MATCH('Disposed Waste by Resin'!$A767,'Resin Fractions'!$A$24:$A$41,0),MATCH('Disposed Waste by Resin'!F$1,'Resin Fractions'!$A$24:$I$24,0)))*$E767</f>
        <v>1898.2949329081448</v>
      </c>
      <c r="G767" s="9">
        <f>(INDEX('Resin Fractions'!$A$24:$I$41,MATCH('Disposed Waste by Resin'!$A767,'Resin Fractions'!$A$24:$A$41,0),MATCH('Disposed Waste by Resin'!G$1,'Resin Fractions'!$A$24:$I$24,0)))*$E767</f>
        <v>3654.0095809385143</v>
      </c>
      <c r="H767" s="9">
        <f>(INDEX('Resin Fractions'!$A$24:$I$41,MATCH('Disposed Waste by Resin'!$A767,'Resin Fractions'!$A$24:$A$41,0),MATCH('Disposed Waste by Resin'!H$1,'Resin Fractions'!$A$24:$I$24,0)))*$E767</f>
        <v>4895.9433825114766</v>
      </c>
      <c r="I767" s="9">
        <f>(INDEX('Resin Fractions'!$A$24:$I$41,MATCH('Disposed Waste by Resin'!$A767,'Resin Fractions'!$A$24:$A$41,0),MATCH('Disposed Waste by Resin'!I$1,'Resin Fractions'!$A$24:$I$24,0)))*$E767</f>
        <v>7683.7758128898649</v>
      </c>
      <c r="J767" s="9">
        <f>(INDEX('Resin Fractions'!$A$24:$I$41,MATCH('Disposed Waste by Resin'!$A767,'Resin Fractions'!$A$24:$A$41,0),MATCH('Disposed Waste by Resin'!J$1,'Resin Fractions'!$A$24:$I$24,0)))*$E767</f>
        <v>440.40939676094951</v>
      </c>
      <c r="K767" s="9">
        <f>(INDEX('Resin Fractions'!$A$24:$I$41,MATCH('Disposed Waste by Resin'!$A767,'Resin Fractions'!$A$24:$A$41,0),MATCH('Disposed Waste by Resin'!K$1,'Resin Fractions'!$A$24:$I$24,0)))*$E767</f>
        <v>1273.4783005981187</v>
      </c>
      <c r="L767" s="9">
        <f>(INDEX('Resin Fractions'!$A$24:$I$41,MATCH('Disposed Waste by Resin'!$A767,'Resin Fractions'!$A$24:$A$41,0),MATCH('Disposed Waste by Resin'!L$1,'Resin Fractions'!$A$24:$I$24,0)))*$E767</f>
        <v>2483.8711106607266</v>
      </c>
      <c r="M767" s="9">
        <f>(INDEX('Resin Fractions'!$A$24:$I$41,MATCH('Disposed Waste by Resin'!$A767,'Resin Fractions'!$A$24:$A$41,0),MATCH('Disposed Waste by Resin'!M$1,'Resin Fractions'!$A$24:$I$24,0)))*$E767</f>
        <v>22329.782517267795</v>
      </c>
    </row>
    <row r="768" spans="1:13" x14ac:dyDescent="0.2">
      <c r="A768" s="37">
        <v>2007</v>
      </c>
      <c r="B768" s="68" t="s">
        <v>225</v>
      </c>
      <c r="C768" s="68" t="s">
        <v>191</v>
      </c>
      <c r="D768" s="68">
        <v>9615</v>
      </c>
      <c r="E768" s="81">
        <v>0</v>
      </c>
      <c r="F768" s="9">
        <f>(INDEX('Resin Fractions'!$A$24:$I$41,MATCH('Disposed Waste by Resin'!$A768,'Resin Fractions'!$A$24:$A$41,0),MATCH('Disposed Waste by Resin'!F$1,'Resin Fractions'!$A$24:$I$24,0)))*$E768</f>
        <v>0</v>
      </c>
      <c r="G768" s="9">
        <f>(INDEX('Resin Fractions'!$A$24:$I$41,MATCH('Disposed Waste by Resin'!$A768,'Resin Fractions'!$A$24:$A$41,0),MATCH('Disposed Waste by Resin'!G$1,'Resin Fractions'!$A$24:$I$24,0)))*$E768</f>
        <v>0</v>
      </c>
      <c r="H768" s="9">
        <f>(INDEX('Resin Fractions'!$A$24:$I$41,MATCH('Disposed Waste by Resin'!$A768,'Resin Fractions'!$A$24:$A$41,0),MATCH('Disposed Waste by Resin'!H$1,'Resin Fractions'!$A$24:$I$24,0)))*$E768</f>
        <v>0</v>
      </c>
      <c r="I768" s="9">
        <f>(INDEX('Resin Fractions'!$A$24:$I$41,MATCH('Disposed Waste by Resin'!$A768,'Resin Fractions'!$A$24:$A$41,0),MATCH('Disposed Waste by Resin'!I$1,'Resin Fractions'!$A$24:$I$24,0)))*$E768</f>
        <v>0</v>
      </c>
      <c r="J768" s="9">
        <f>(INDEX('Resin Fractions'!$A$24:$I$41,MATCH('Disposed Waste by Resin'!$A768,'Resin Fractions'!$A$24:$A$41,0),MATCH('Disposed Waste by Resin'!J$1,'Resin Fractions'!$A$24:$I$24,0)))*$E768</f>
        <v>0</v>
      </c>
      <c r="K768" s="9">
        <f>(INDEX('Resin Fractions'!$A$24:$I$41,MATCH('Disposed Waste by Resin'!$A768,'Resin Fractions'!$A$24:$A$41,0),MATCH('Disposed Waste by Resin'!K$1,'Resin Fractions'!$A$24:$I$24,0)))*$E768</f>
        <v>0</v>
      </c>
      <c r="L768" s="9">
        <f>(INDEX('Resin Fractions'!$A$24:$I$41,MATCH('Disposed Waste by Resin'!$A768,'Resin Fractions'!$A$24:$A$41,0),MATCH('Disposed Waste by Resin'!L$1,'Resin Fractions'!$A$24:$I$24,0)))*$E768</f>
        <v>0</v>
      </c>
      <c r="M768" s="9">
        <f>(INDEX('Resin Fractions'!$A$24:$I$41,MATCH('Disposed Waste by Resin'!$A768,'Resin Fractions'!$A$24:$A$41,0),MATCH('Disposed Waste by Resin'!M$1,'Resin Fractions'!$A$24:$I$24,0)))*$E768</f>
        <v>0</v>
      </c>
    </row>
    <row r="769" spans="1:13" x14ac:dyDescent="0.2">
      <c r="A769" s="37">
        <v>2007</v>
      </c>
      <c r="B769" s="68" t="s">
        <v>226</v>
      </c>
      <c r="C769" s="68" t="s">
        <v>191</v>
      </c>
      <c r="D769" s="68">
        <v>14182</v>
      </c>
      <c r="E769" s="81">
        <v>30432.676950998179</v>
      </c>
      <c r="F769" s="9">
        <f>(INDEX('Resin Fractions'!$A$24:$I$41,MATCH('Disposed Waste by Resin'!$A769,'Resin Fractions'!$A$24:$A$41,0),MATCH('Disposed Waste by Resin'!F$1,'Resin Fractions'!$A$24:$I$24,0)))*$E769</f>
        <v>247.39530752265307</v>
      </c>
      <c r="G769" s="9">
        <f>(INDEX('Resin Fractions'!$A$24:$I$41,MATCH('Disposed Waste by Resin'!$A769,'Resin Fractions'!$A$24:$A$41,0),MATCH('Disposed Waste by Resin'!G$1,'Resin Fractions'!$A$24:$I$24,0)))*$E769</f>
        <v>476.20883788701906</v>
      </c>
      <c r="H769" s="9">
        <f>(INDEX('Resin Fractions'!$A$24:$I$41,MATCH('Disposed Waste by Resin'!$A769,'Resin Fractions'!$A$24:$A$41,0),MATCH('Disposed Waste by Resin'!H$1,'Resin Fractions'!$A$24:$I$24,0)))*$E769</f>
        <v>638.06387391781266</v>
      </c>
      <c r="I769" s="9">
        <f>(INDEX('Resin Fractions'!$A$24:$I$41,MATCH('Disposed Waste by Resin'!$A769,'Resin Fractions'!$A$24:$A$41,0),MATCH('Disposed Waste by Resin'!I$1,'Resin Fractions'!$A$24:$I$24,0)))*$E769</f>
        <v>1001.3881653536471</v>
      </c>
      <c r="J769" s="9">
        <f>(INDEX('Resin Fractions'!$A$24:$I$41,MATCH('Disposed Waste by Resin'!$A769,'Resin Fractions'!$A$24:$A$41,0),MATCH('Disposed Waste by Resin'!J$1,'Resin Fractions'!$A$24:$I$24,0)))*$E769</f>
        <v>57.396359363728749</v>
      </c>
      <c r="K769" s="9">
        <f>(INDEX('Resin Fractions'!$A$24:$I$41,MATCH('Disposed Waste by Resin'!$A769,'Resin Fractions'!$A$24:$A$41,0),MATCH('Disposed Waste by Resin'!K$1,'Resin Fractions'!$A$24:$I$24,0)))*$E769</f>
        <v>165.96607320509665</v>
      </c>
      <c r="L769" s="9">
        <f>(INDEX('Resin Fractions'!$A$24:$I$41,MATCH('Disposed Waste by Resin'!$A769,'Resin Fractions'!$A$24:$A$41,0),MATCH('Disposed Waste by Resin'!L$1,'Resin Fractions'!$A$24:$I$24,0)))*$E769</f>
        <v>323.71052917849136</v>
      </c>
      <c r="M769" s="9">
        <f>(INDEX('Resin Fractions'!$A$24:$I$41,MATCH('Disposed Waste by Resin'!$A769,'Resin Fractions'!$A$24:$A$41,0),MATCH('Disposed Waste by Resin'!M$1,'Resin Fractions'!$A$24:$I$24,0)))*$E769</f>
        <v>2910.1291464284482</v>
      </c>
    </row>
    <row r="770" spans="1:13" x14ac:dyDescent="0.2">
      <c r="A770" s="37">
        <v>2007</v>
      </c>
      <c r="B770" s="68" t="s">
        <v>227</v>
      </c>
      <c r="C770" s="68" t="s">
        <v>193</v>
      </c>
      <c r="D770" s="68">
        <v>406890</v>
      </c>
      <c r="E770" s="81">
        <v>377768.13974591647</v>
      </c>
      <c r="F770" s="9">
        <f>(INDEX('Resin Fractions'!$A$24:$I$41,MATCH('Disposed Waste by Resin'!$A770,'Resin Fractions'!$A$24:$A$41,0),MATCH('Disposed Waste by Resin'!F$1,'Resin Fractions'!$A$24:$I$24,0)))*$E770</f>
        <v>3070.9774646241303</v>
      </c>
      <c r="G770" s="9">
        <f>(INDEX('Resin Fractions'!$A$24:$I$41,MATCH('Disposed Waste by Resin'!$A770,'Resin Fractions'!$A$24:$A$41,0),MATCH('Disposed Waste by Resin'!G$1,'Resin Fractions'!$A$24:$I$24,0)))*$E770</f>
        <v>5911.2948594304771</v>
      </c>
      <c r="H770" s="9">
        <f>(INDEX('Resin Fractions'!$A$24:$I$41,MATCH('Disposed Waste by Resin'!$A770,'Resin Fractions'!$A$24:$A$41,0),MATCH('Disposed Waste by Resin'!H$1,'Resin Fractions'!$A$24:$I$24,0)))*$E770</f>
        <v>7920.4403568283224</v>
      </c>
      <c r="I770" s="9">
        <f>(INDEX('Resin Fractions'!$A$24:$I$41,MATCH('Disposed Waste by Resin'!$A770,'Resin Fractions'!$A$24:$A$41,0),MATCH('Disposed Waste by Resin'!I$1,'Resin Fractions'!$A$24:$I$24,0)))*$E770</f>
        <v>12430.472186141864</v>
      </c>
      <c r="J770" s="9">
        <f>(INDEX('Resin Fractions'!$A$24:$I$41,MATCH('Disposed Waste by Resin'!$A770,'Resin Fractions'!$A$24:$A$41,0),MATCH('Disposed Waste by Resin'!J$1,'Resin Fractions'!$A$24:$I$24,0)))*$E770</f>
        <v>712.47481580199099</v>
      </c>
      <c r="K770" s="9">
        <f>(INDEX('Resin Fractions'!$A$24:$I$41,MATCH('Disposed Waste by Resin'!$A770,'Resin Fractions'!$A$24:$A$41,0),MATCH('Disposed Waste by Resin'!K$1,'Resin Fractions'!$A$24:$I$24,0)))*$E770</f>
        <v>2060.1767907757958</v>
      </c>
      <c r="L770" s="9">
        <f>(INDEX('Resin Fractions'!$A$24:$I$41,MATCH('Disposed Waste by Resin'!$A770,'Resin Fractions'!$A$24:$A$41,0),MATCH('Disposed Waste by Resin'!L$1,'Resin Fractions'!$A$24:$I$24,0)))*$E770</f>
        <v>4018.2966690977842</v>
      </c>
      <c r="M770" s="9">
        <f>(INDEX('Resin Fractions'!$A$24:$I$41,MATCH('Disposed Waste by Resin'!$A770,'Resin Fractions'!$A$24:$A$41,0),MATCH('Disposed Waste by Resin'!M$1,'Resin Fractions'!$A$24:$I$24,0)))*$E770</f>
        <v>36124.133142700361</v>
      </c>
    </row>
    <row r="771" spans="1:13" x14ac:dyDescent="0.2">
      <c r="A771" s="37">
        <v>2007</v>
      </c>
      <c r="B771" s="68" t="s">
        <v>228</v>
      </c>
      <c r="C771" s="68" t="s">
        <v>190</v>
      </c>
      <c r="D771" s="68">
        <v>132537</v>
      </c>
      <c r="E771" s="81">
        <v>139433.68421052629</v>
      </c>
      <c r="F771" s="9">
        <f>(INDEX('Resin Fractions'!$A$24:$I$41,MATCH('Disposed Waste by Resin'!$A771,'Resin Fractions'!$A$24:$A$41,0),MATCH('Disposed Waste by Resin'!F$1,'Resin Fractions'!$A$24:$I$24,0)))*$E771</f>
        <v>1133.4934235270493</v>
      </c>
      <c r="G771" s="9">
        <f>(INDEX('Resin Fractions'!$A$24:$I$41,MATCH('Disposed Waste by Resin'!$A771,'Resin Fractions'!$A$24:$A$41,0),MATCH('Disposed Waste by Resin'!G$1,'Resin Fractions'!$A$24:$I$24,0)))*$E771</f>
        <v>2181.8505426622501</v>
      </c>
      <c r="H771" s="9">
        <f>(INDEX('Resin Fractions'!$A$24:$I$41,MATCH('Disposed Waste by Resin'!$A771,'Resin Fractions'!$A$24:$A$41,0),MATCH('Disposed Waste by Resin'!H$1,'Resin Fractions'!$A$24:$I$24,0)))*$E771</f>
        <v>2923.4232941536629</v>
      </c>
      <c r="I771" s="9">
        <f>(INDEX('Resin Fractions'!$A$24:$I$41,MATCH('Disposed Waste by Resin'!$A771,'Resin Fractions'!$A$24:$A$41,0),MATCH('Disposed Waste by Resin'!I$1,'Resin Fractions'!$A$24:$I$24,0)))*$E771</f>
        <v>4588.0696412248744</v>
      </c>
      <c r="J771" s="9">
        <f>(INDEX('Resin Fractions'!$A$24:$I$41,MATCH('Disposed Waste by Resin'!$A771,'Resin Fractions'!$A$24:$A$41,0),MATCH('Disposed Waste by Resin'!J$1,'Resin Fractions'!$A$24:$I$24,0)))*$E771</f>
        <v>262.97344329065157</v>
      </c>
      <c r="K771" s="9">
        <f>(INDEX('Resin Fractions'!$A$24:$I$41,MATCH('Disposed Waste by Resin'!$A771,'Resin Fractions'!$A$24:$A$41,0),MATCH('Disposed Waste by Resin'!K$1,'Resin Fractions'!$A$24:$I$24,0)))*$E771</f>
        <v>760.40832944804458</v>
      </c>
      <c r="L771" s="9">
        <f>(INDEX('Resin Fractions'!$A$24:$I$41,MATCH('Disposed Waste by Resin'!$A771,'Resin Fractions'!$A$24:$A$41,0),MATCH('Disposed Waste by Resin'!L$1,'Resin Fractions'!$A$24:$I$24,0)))*$E771</f>
        <v>1483.1475973596753</v>
      </c>
      <c r="M771" s="9">
        <f>(INDEX('Resin Fractions'!$A$24:$I$41,MATCH('Disposed Waste by Resin'!$A771,'Resin Fractions'!$A$24:$A$41,0),MATCH('Disposed Waste by Resin'!M$1,'Resin Fractions'!$A$24:$I$24,0)))*$E771</f>
        <v>13333.366271666207</v>
      </c>
    </row>
    <row r="772" spans="1:13" x14ac:dyDescent="0.2">
      <c r="A772" s="37">
        <v>2007</v>
      </c>
      <c r="B772" s="68" t="s">
        <v>229</v>
      </c>
      <c r="C772" s="68" t="s">
        <v>191</v>
      </c>
      <c r="D772" s="68">
        <v>98408</v>
      </c>
      <c r="E772" s="81">
        <v>54782.840290381122</v>
      </c>
      <c r="F772" s="9">
        <f>(INDEX('Resin Fractions'!$A$24:$I$41,MATCH('Disposed Waste by Resin'!$A772,'Resin Fractions'!$A$24:$A$41,0),MATCH('Disposed Waste by Resin'!F$1,'Resin Fractions'!$A$24:$I$24,0)))*$E772</f>
        <v>445.34424764623589</v>
      </c>
      <c r="G772" s="9">
        <f>(INDEX('Resin Fractions'!$A$24:$I$41,MATCH('Disposed Waste by Resin'!$A772,'Resin Fractions'!$A$24:$A$41,0),MATCH('Disposed Waste by Resin'!G$1,'Resin Fractions'!$A$24:$I$24,0)))*$E772</f>
        <v>857.23884076444619</v>
      </c>
      <c r="H772" s="9">
        <f>(INDEX('Resin Fractions'!$A$24:$I$41,MATCH('Disposed Waste by Resin'!$A772,'Resin Fractions'!$A$24:$A$41,0),MATCH('Disposed Waste by Resin'!H$1,'Resin Fractions'!$A$24:$I$24,0)))*$E772</f>
        <v>1148.5992952964625</v>
      </c>
      <c r="I772" s="9">
        <f>(INDEX('Resin Fractions'!$A$24:$I$41,MATCH('Disposed Waste by Resin'!$A772,'Resin Fractions'!$A$24:$A$41,0),MATCH('Disposed Waste by Resin'!I$1,'Resin Fractions'!$A$24:$I$24,0)))*$E772</f>
        <v>1802.631034383824</v>
      </c>
      <c r="J772" s="9">
        <f>(INDEX('Resin Fractions'!$A$24:$I$41,MATCH('Disposed Waste by Resin'!$A772,'Resin Fractions'!$A$24:$A$41,0),MATCH('Disposed Waste by Resin'!J$1,'Resin Fractions'!$A$24:$I$24,0)))*$E772</f>
        <v>103.32103197281631</v>
      </c>
      <c r="K772" s="9">
        <f>(INDEX('Resin Fractions'!$A$24:$I$41,MATCH('Disposed Waste by Resin'!$A772,'Resin Fractions'!$A$24:$A$41,0),MATCH('Disposed Waste by Resin'!K$1,'Resin Fractions'!$A$24:$I$24,0)))*$E772</f>
        <v>298.760864732877</v>
      </c>
      <c r="L772" s="9">
        <f>(INDEX('Resin Fractions'!$A$24:$I$41,MATCH('Disposed Waste by Resin'!$A772,'Resin Fractions'!$A$24:$A$41,0),MATCH('Disposed Waste by Resin'!L$1,'Resin Fractions'!$A$24:$I$24,0)))*$E772</f>
        <v>582.72173193486969</v>
      </c>
      <c r="M772" s="9">
        <f>(INDEX('Resin Fractions'!$A$24:$I$41,MATCH('Disposed Waste by Resin'!$A772,'Resin Fractions'!$A$24:$A$41,0),MATCH('Disposed Waste by Resin'!M$1,'Resin Fractions'!$A$24:$I$24,0)))*$E772</f>
        <v>5238.6170467315314</v>
      </c>
    </row>
    <row r="773" spans="1:13" x14ac:dyDescent="0.2">
      <c r="A773" s="37">
        <v>2007</v>
      </c>
      <c r="B773" s="68" t="s">
        <v>230</v>
      </c>
      <c r="C773" s="68" t="s">
        <v>194</v>
      </c>
      <c r="D773" s="68">
        <v>2960659</v>
      </c>
      <c r="E773" s="81">
        <v>3219908.9927404709</v>
      </c>
      <c r="F773" s="9">
        <f>(INDEX('Resin Fractions'!$A$24:$I$41,MATCH('Disposed Waste by Resin'!$A773,'Resin Fractions'!$A$24:$A$41,0),MATCH('Disposed Waste by Resin'!F$1,'Resin Fractions'!$A$24:$I$24,0)))*$E773</f>
        <v>26175.494739967562</v>
      </c>
      <c r="G773" s="9">
        <f>(INDEX('Resin Fractions'!$A$24:$I$41,MATCH('Disposed Waste by Resin'!$A773,'Resin Fractions'!$A$24:$A$41,0),MATCH('Disposed Waste by Resin'!G$1,'Resin Fractions'!$A$24:$I$24,0)))*$E773</f>
        <v>50384.956998815986</v>
      </c>
      <c r="H773" s="9">
        <f>(INDEX('Resin Fractions'!$A$24:$I$41,MATCH('Disposed Waste by Resin'!$A773,'Resin Fractions'!$A$24:$A$41,0),MATCH('Disposed Waste by Resin'!H$1,'Resin Fractions'!$A$24:$I$24,0)))*$E773</f>
        <v>67509.920631658402</v>
      </c>
      <c r="I773" s="9">
        <f>(INDEX('Resin Fractions'!$A$24:$I$41,MATCH('Disposed Waste by Resin'!$A773,'Resin Fractions'!$A$24:$A$41,0),MATCH('Disposed Waste by Resin'!I$1,'Resin Fractions'!$A$24:$I$24,0)))*$E773</f>
        <v>105951.20383388855</v>
      </c>
      <c r="J773" s="9">
        <f>(INDEX('Resin Fractions'!$A$24:$I$41,MATCH('Disposed Waste by Resin'!$A773,'Resin Fractions'!$A$24:$A$41,0),MATCH('Disposed Waste by Resin'!J$1,'Resin Fractions'!$A$24:$I$24,0)))*$E773</f>
        <v>6072.7833428328167</v>
      </c>
      <c r="K773" s="9">
        <f>(INDEX('Resin Fractions'!$A$24:$I$41,MATCH('Disposed Waste by Resin'!$A773,'Resin Fractions'!$A$24:$A$41,0),MATCH('Disposed Waste by Resin'!K$1,'Resin Fractions'!$A$24:$I$24,0)))*$E773</f>
        <v>17559.929166381993</v>
      </c>
      <c r="L773" s="9">
        <f>(INDEX('Resin Fractions'!$A$24:$I$41,MATCH('Disposed Waste by Resin'!$A773,'Resin Fractions'!$A$24:$A$41,0),MATCH('Disposed Waste by Resin'!L$1,'Resin Fractions'!$A$24:$I$24,0)))*$E773</f>
        <v>34249.975630632558</v>
      </c>
      <c r="M773" s="9">
        <f>(INDEX('Resin Fractions'!$A$24:$I$41,MATCH('Disposed Waste by Resin'!$A773,'Resin Fractions'!$A$24:$A$41,0),MATCH('Disposed Waste by Resin'!M$1,'Resin Fractions'!$A$24:$I$24,0)))*$E773</f>
        <v>307904.26434417785</v>
      </c>
    </row>
    <row r="774" spans="1:13" x14ac:dyDescent="0.2">
      <c r="A774" s="37">
        <v>2007</v>
      </c>
      <c r="B774" s="68" t="s">
        <v>231</v>
      </c>
      <c r="C774" s="68" t="s">
        <v>192</v>
      </c>
      <c r="D774" s="68">
        <v>325985</v>
      </c>
      <c r="E774" s="81">
        <v>264025.15426497272</v>
      </c>
      <c r="F774" s="9">
        <f>(INDEX('Resin Fractions'!$A$24:$I$41,MATCH('Disposed Waste by Resin'!$A774,'Resin Fractions'!$A$24:$A$41,0),MATCH('Disposed Waste by Resin'!F$1,'Resin Fractions'!$A$24:$I$24,0)))*$E774</f>
        <v>2146.3305491749197</v>
      </c>
      <c r="G774" s="9">
        <f>(INDEX('Resin Fractions'!$A$24:$I$41,MATCH('Disposed Waste by Resin'!$A774,'Resin Fractions'!$A$24:$A$41,0),MATCH('Disposed Waste by Resin'!G$1,'Resin Fractions'!$A$24:$I$24,0)))*$E774</f>
        <v>4131.4509429424234</v>
      </c>
      <c r="H774" s="9">
        <f>(INDEX('Resin Fractions'!$A$24:$I$41,MATCH('Disposed Waste by Resin'!$A774,'Resin Fractions'!$A$24:$A$41,0),MATCH('Disposed Waste by Resin'!H$1,'Resin Fractions'!$A$24:$I$24,0)))*$E774</f>
        <v>5535.6586938872961</v>
      </c>
      <c r="I774" s="9">
        <f>(INDEX('Resin Fractions'!$A$24:$I$41,MATCH('Disposed Waste by Resin'!$A774,'Resin Fractions'!$A$24:$A$41,0),MATCH('Disposed Waste by Resin'!I$1,'Resin Fractions'!$A$24:$I$24,0)))*$E774</f>
        <v>8687.7557719398301</v>
      </c>
      <c r="J774" s="9">
        <f>(INDEX('Resin Fractions'!$A$24:$I$41,MATCH('Disposed Waste by Resin'!$A774,'Resin Fractions'!$A$24:$A$41,0),MATCH('Disposed Waste by Resin'!J$1,'Resin Fractions'!$A$24:$I$24,0)))*$E774</f>
        <v>497.9543094305165</v>
      </c>
      <c r="K774" s="9">
        <f>(INDEX('Resin Fractions'!$A$24:$I$41,MATCH('Disposed Waste by Resin'!$A774,'Resin Fractions'!$A$24:$A$41,0),MATCH('Disposed Waste by Resin'!K$1,'Resin Fractions'!$A$24:$I$24,0)))*$E774</f>
        <v>1439.8739273342217</v>
      </c>
      <c r="L774" s="9">
        <f>(INDEX('Resin Fractions'!$A$24:$I$41,MATCH('Disposed Waste by Resin'!$A774,'Resin Fractions'!$A$24:$A$41,0),MATCH('Disposed Waste by Resin'!L$1,'Resin Fractions'!$A$24:$I$24,0)))*$E774</f>
        <v>2808.4194677045598</v>
      </c>
      <c r="M774" s="9">
        <f>(INDEX('Resin Fractions'!$A$24:$I$41,MATCH('Disposed Waste by Resin'!$A774,'Resin Fractions'!$A$24:$A$41,0),MATCH('Disposed Waste by Resin'!M$1,'Resin Fractions'!$A$24:$I$24,0)))*$E774</f>
        <v>25247.443662413767</v>
      </c>
    </row>
    <row r="775" spans="1:13" x14ac:dyDescent="0.2">
      <c r="A775" s="37">
        <v>2007</v>
      </c>
      <c r="B775" s="68" t="s">
        <v>232</v>
      </c>
      <c r="C775" s="68" t="s">
        <v>191</v>
      </c>
      <c r="D775" s="68">
        <v>20654</v>
      </c>
      <c r="E775" s="81">
        <v>565.37205081669686</v>
      </c>
      <c r="F775" s="9">
        <f>(INDEX('Resin Fractions'!$A$24:$I$41,MATCH('Disposed Waste by Resin'!$A775,'Resin Fractions'!$A$24:$A$41,0),MATCH('Disposed Waste by Resin'!F$1,'Resin Fractions'!$A$24:$I$24,0)))*$E775</f>
        <v>4.5960594462894289</v>
      </c>
      <c r="G775" s="9">
        <f>(INDEX('Resin Fractions'!$A$24:$I$41,MATCH('Disposed Waste by Resin'!$A775,'Resin Fractions'!$A$24:$A$41,0),MATCH('Disposed Waste by Resin'!G$1,'Resin Fractions'!$A$24:$I$24,0)))*$E775</f>
        <v>8.8469104353433838</v>
      </c>
      <c r="H775" s="9">
        <f>(INDEX('Resin Fractions'!$A$24:$I$41,MATCH('Disposed Waste by Resin'!$A775,'Resin Fractions'!$A$24:$A$41,0),MATCH('Disposed Waste by Resin'!H$1,'Resin Fractions'!$A$24:$I$24,0)))*$E775</f>
        <v>11.853820205492234</v>
      </c>
      <c r="I775" s="9">
        <f>(INDEX('Resin Fractions'!$A$24:$I$41,MATCH('Disposed Waste by Resin'!$A775,'Resin Fractions'!$A$24:$A$41,0),MATCH('Disposed Waste by Resin'!I$1,'Resin Fractions'!$A$24:$I$24,0)))*$E775</f>
        <v>18.603584614694611</v>
      </c>
      <c r="J775" s="9">
        <f>(INDEX('Resin Fractions'!$A$24:$I$41,MATCH('Disposed Waste by Resin'!$A775,'Resin Fractions'!$A$24:$A$41,0),MATCH('Disposed Waste by Resin'!J$1,'Resin Fractions'!$A$24:$I$24,0)))*$E775</f>
        <v>1.0662978302938642</v>
      </c>
      <c r="K775" s="9">
        <f>(INDEX('Resin Fractions'!$A$24:$I$41,MATCH('Disposed Waste by Resin'!$A775,'Resin Fractions'!$A$24:$A$41,0),MATCH('Disposed Waste by Resin'!K$1,'Resin Fractions'!$A$24:$I$24,0)))*$E775</f>
        <v>3.0832837783230853</v>
      </c>
      <c r="L775" s="9">
        <f>(INDEX('Resin Fractions'!$A$24:$I$41,MATCH('Disposed Waste by Resin'!$A775,'Resin Fractions'!$A$24:$A$41,0),MATCH('Disposed Waste by Resin'!L$1,'Resin Fractions'!$A$24:$I$24,0)))*$E775</f>
        <v>6.0138280325220936</v>
      </c>
      <c r="M775" s="9">
        <f>(INDEX('Resin Fractions'!$A$24:$I$41,MATCH('Disposed Waste by Resin'!$A775,'Resin Fractions'!$A$24:$A$41,0),MATCH('Disposed Waste by Resin'!M$1,'Resin Fractions'!$A$24:$I$24,0)))*$E775</f>
        <v>54.063784342958698</v>
      </c>
    </row>
    <row r="776" spans="1:13" x14ac:dyDescent="0.2">
      <c r="A776" s="37">
        <v>2007</v>
      </c>
      <c r="B776" s="68" t="s">
        <v>233</v>
      </c>
      <c r="C776" s="68" t="s">
        <v>194</v>
      </c>
      <c r="D776" s="68">
        <v>2049902</v>
      </c>
      <c r="E776" s="81">
        <v>2138601.5517241382</v>
      </c>
      <c r="F776" s="9">
        <f>(INDEX('Resin Fractions'!$A$24:$I$41,MATCH('Disposed Waste by Resin'!$A776,'Resin Fractions'!$A$24:$A$41,0),MATCH('Disposed Waste by Resin'!F$1,'Resin Fractions'!$A$24:$I$24,0)))*$E776</f>
        <v>17385.259581637383</v>
      </c>
      <c r="G776" s="9">
        <f>(INDEX('Resin Fractions'!$A$24:$I$41,MATCH('Disposed Waste by Resin'!$A776,'Resin Fractions'!$A$24:$A$41,0),MATCH('Disposed Waste by Resin'!G$1,'Resin Fractions'!$A$24:$I$24,0)))*$E776</f>
        <v>33464.718246434895</v>
      </c>
      <c r="H776" s="9">
        <f>(INDEX('Resin Fractions'!$A$24:$I$41,MATCH('Disposed Waste by Resin'!$A776,'Resin Fractions'!$A$24:$A$41,0),MATCH('Disposed Waste by Resin'!H$1,'Resin Fractions'!$A$24:$I$24,0)))*$E776</f>
        <v>44838.789340054813</v>
      </c>
      <c r="I776" s="9">
        <f>(INDEX('Resin Fractions'!$A$24:$I$41,MATCH('Disposed Waste by Resin'!$A776,'Resin Fractions'!$A$24:$A$41,0),MATCH('Disposed Waste by Resin'!I$1,'Resin Fractions'!$A$24:$I$24,0)))*$E776</f>
        <v>70370.749433307908</v>
      </c>
      <c r="J776" s="9">
        <f>(INDEX('Resin Fractions'!$A$24:$I$41,MATCH('Disposed Waste by Resin'!$A776,'Resin Fractions'!$A$24:$A$41,0),MATCH('Disposed Waste by Resin'!J$1,'Resin Fractions'!$A$24:$I$24,0)))*$E776</f>
        <v>4033.4257612707479</v>
      </c>
      <c r="K776" s="9">
        <f>(INDEX('Resin Fractions'!$A$24:$I$41,MATCH('Disposed Waste by Resin'!$A776,'Resin Fractions'!$A$24:$A$41,0),MATCH('Disposed Waste by Resin'!K$1,'Resin Fractions'!$A$24:$I$24,0)))*$E776</f>
        <v>11662.966825478028</v>
      </c>
      <c r="L776" s="9">
        <f>(INDEX('Resin Fractions'!$A$24:$I$41,MATCH('Disposed Waste by Resin'!$A776,'Resin Fractions'!$A$24:$A$41,0),MATCH('Disposed Waste by Resin'!L$1,'Resin Fractions'!$A$24:$I$24,0)))*$E776</f>
        <v>22748.174310306829</v>
      </c>
      <c r="M776" s="9">
        <f>(INDEX('Resin Fractions'!$A$24:$I$41,MATCH('Disposed Waste by Resin'!$A776,'Resin Fractions'!$A$24:$A$41,0),MATCH('Disposed Waste by Resin'!M$1,'Resin Fractions'!$A$24:$I$24,0)))*$E776</f>
        <v>204504.0834984906</v>
      </c>
    </row>
    <row r="777" spans="1:13" x14ac:dyDescent="0.2">
      <c r="A777" s="37">
        <v>2007</v>
      </c>
      <c r="B777" s="68" t="s">
        <v>234</v>
      </c>
      <c r="C777" s="68" t="s">
        <v>192</v>
      </c>
      <c r="D777" s="68">
        <v>1380172</v>
      </c>
      <c r="E777" s="81">
        <v>1122011.261343013</v>
      </c>
      <c r="F777" s="9">
        <f>(INDEX('Resin Fractions'!$A$24:$I$41,MATCH('Disposed Waste by Resin'!$A777,'Resin Fractions'!$A$24:$A$41,0),MATCH('Disposed Waste by Resin'!F$1,'Resin Fractions'!$A$24:$I$24,0)))*$E777</f>
        <v>9121.1273162326943</v>
      </c>
      <c r="G777" s="9">
        <f>(INDEX('Resin Fractions'!$A$24:$I$41,MATCH('Disposed Waste by Resin'!$A777,'Resin Fractions'!$A$24:$A$41,0),MATCH('Disposed Waste by Resin'!G$1,'Resin Fractions'!$A$24:$I$24,0)))*$E777</f>
        <v>17557.169871077655</v>
      </c>
      <c r="H777" s="9">
        <f>(INDEX('Resin Fractions'!$A$24:$I$41,MATCH('Disposed Waste by Resin'!$A777,'Resin Fractions'!$A$24:$A$41,0),MATCH('Disposed Waste by Resin'!H$1,'Resin Fractions'!$A$24:$I$24,0)))*$E777</f>
        <v>23524.544132107723</v>
      </c>
      <c r="I777" s="9">
        <f>(INDEX('Resin Fractions'!$A$24:$I$41,MATCH('Disposed Waste by Resin'!$A777,'Resin Fractions'!$A$24:$A$41,0),MATCH('Disposed Waste by Resin'!I$1,'Resin Fractions'!$A$24:$I$24,0)))*$E777</f>
        <v>36919.814852684482</v>
      </c>
      <c r="J777" s="9">
        <f>(INDEX('Resin Fractions'!$A$24:$I$41,MATCH('Disposed Waste by Resin'!$A777,'Resin Fractions'!$A$24:$A$41,0),MATCH('Disposed Waste by Resin'!J$1,'Resin Fractions'!$A$24:$I$24,0)))*$E777</f>
        <v>2116.1254289226067</v>
      </c>
      <c r="K777" s="9">
        <f>(INDEX('Resin Fractions'!$A$24:$I$41,MATCH('Disposed Waste by Resin'!$A777,'Resin Fractions'!$A$24:$A$41,0),MATCH('Disposed Waste by Resin'!K$1,'Resin Fractions'!$A$24:$I$24,0)))*$E777</f>
        <v>6118.9425904542231</v>
      </c>
      <c r="L777" s="9">
        <f>(INDEX('Resin Fractions'!$A$24:$I$41,MATCH('Disposed Waste by Resin'!$A777,'Resin Fractions'!$A$24:$A$41,0),MATCH('Disposed Waste by Resin'!L$1,'Resin Fractions'!$A$24:$I$24,0)))*$E777</f>
        <v>11934.765375336468</v>
      </c>
      <c r="M777" s="9">
        <f>(INDEX('Resin Fractions'!$A$24:$I$41,MATCH('Disposed Waste by Resin'!$A777,'Resin Fractions'!$A$24:$A$41,0),MATCH('Disposed Waste by Resin'!M$1,'Resin Fractions'!$A$24:$I$24,0)))*$E777</f>
        <v>107292.48956681584</v>
      </c>
    </row>
    <row r="778" spans="1:13" x14ac:dyDescent="0.2">
      <c r="A778" s="37">
        <v>2007</v>
      </c>
      <c r="B778" s="68" t="s">
        <v>235</v>
      </c>
      <c r="C778" s="68" t="s">
        <v>193</v>
      </c>
      <c r="D778" s="68">
        <v>54948</v>
      </c>
      <c r="E778" s="81">
        <v>50530.054446460977</v>
      </c>
      <c r="F778" s="9">
        <f>(INDEX('Resin Fractions'!$A$24:$I$41,MATCH('Disposed Waste by Resin'!$A778,'Resin Fractions'!$A$24:$A$41,0),MATCH('Disposed Waste by Resin'!F$1,'Resin Fractions'!$A$24:$I$24,0)))*$E778</f>
        <v>410.77222286580979</v>
      </c>
      <c r="G778" s="9">
        <f>(INDEX('Resin Fractions'!$A$24:$I$41,MATCH('Disposed Waste by Resin'!$A778,'Resin Fractions'!$A$24:$A$41,0),MATCH('Disposed Waste by Resin'!G$1,'Resin Fractions'!$A$24:$I$24,0)))*$E778</f>
        <v>790.69148419188707</v>
      </c>
      <c r="H778" s="9">
        <f>(INDEX('Resin Fractions'!$A$24:$I$41,MATCH('Disposed Waste by Resin'!$A778,'Resin Fractions'!$A$24:$A$41,0),MATCH('Disposed Waste by Resin'!H$1,'Resin Fractions'!$A$24:$I$24,0)))*$E778</f>
        <v>1059.4336588036952</v>
      </c>
      <c r="I778" s="9">
        <f>(INDEX('Resin Fractions'!$A$24:$I$41,MATCH('Disposed Waste by Resin'!$A778,'Resin Fractions'!$A$24:$A$41,0),MATCH('Disposed Waste by Resin'!I$1,'Resin Fractions'!$A$24:$I$24,0)))*$E778</f>
        <v>1662.6929861883802</v>
      </c>
      <c r="J778" s="9">
        <f>(INDEX('Resin Fractions'!$A$24:$I$41,MATCH('Disposed Waste by Resin'!$A778,'Resin Fractions'!$A$24:$A$41,0),MATCH('Disposed Waste by Resin'!J$1,'Resin Fractions'!$A$24:$I$24,0)))*$E778</f>
        <v>95.30023166702486</v>
      </c>
      <c r="K778" s="9">
        <f>(INDEX('Resin Fractions'!$A$24:$I$41,MATCH('Disposed Waste by Resin'!$A778,'Resin Fractions'!$A$24:$A$41,0),MATCH('Disposed Waste by Resin'!K$1,'Resin Fractions'!$A$24:$I$24,0)))*$E778</f>
        <v>275.56809178575384</v>
      </c>
      <c r="L778" s="9">
        <f>(INDEX('Resin Fractions'!$A$24:$I$41,MATCH('Disposed Waste by Resin'!$A778,'Resin Fractions'!$A$24:$A$41,0),MATCH('Disposed Waste by Resin'!L$1,'Resin Fractions'!$A$24:$I$24,0)))*$E778</f>
        <v>537.48510821508114</v>
      </c>
      <c r="M778" s="9">
        <f>(INDEX('Resin Fractions'!$A$24:$I$41,MATCH('Disposed Waste by Resin'!$A778,'Resin Fractions'!$A$24:$A$41,0),MATCH('Disposed Waste by Resin'!M$1,'Resin Fractions'!$A$24:$I$24,0)))*$E778</f>
        <v>4831.943783717632</v>
      </c>
    </row>
    <row r="779" spans="1:13" x14ac:dyDescent="0.2">
      <c r="A779" s="37">
        <v>2007</v>
      </c>
      <c r="B779" s="68" t="s">
        <v>236</v>
      </c>
      <c r="C779" s="68" t="s">
        <v>194</v>
      </c>
      <c r="D779" s="68">
        <v>1989690</v>
      </c>
      <c r="E779" s="81">
        <v>1970699.691470054</v>
      </c>
      <c r="F779" s="9">
        <f>(INDEX('Resin Fractions'!$A$24:$I$41,MATCH('Disposed Waste by Resin'!$A779,'Resin Fractions'!$A$24:$A$41,0),MATCH('Disposed Waste by Resin'!F$1,'Resin Fractions'!$A$24:$I$24,0)))*$E779</f>
        <v>16020.340799827023</v>
      </c>
      <c r="G779" s="9">
        <f>(INDEX('Resin Fractions'!$A$24:$I$41,MATCH('Disposed Waste by Resin'!$A779,'Resin Fractions'!$A$24:$A$41,0),MATCH('Disposed Waste by Resin'!G$1,'Resin Fractions'!$A$24:$I$24,0)))*$E779</f>
        <v>30837.399266924498</v>
      </c>
      <c r="H779" s="9">
        <f>(INDEX('Resin Fractions'!$A$24:$I$41,MATCH('Disposed Waste by Resin'!$A779,'Resin Fractions'!$A$24:$A$41,0),MATCH('Disposed Waste by Resin'!H$1,'Resin Fractions'!$A$24:$I$24,0)))*$E779</f>
        <v>41318.490696454406</v>
      </c>
      <c r="I779" s="9">
        <f>(INDEX('Resin Fractions'!$A$24:$I$41,MATCH('Disposed Waste by Resin'!$A779,'Resin Fractions'!$A$24:$A$41,0),MATCH('Disposed Waste by Resin'!I$1,'Resin Fractions'!$A$24:$I$24,0)))*$E779</f>
        <v>64845.933589140535</v>
      </c>
      <c r="J779" s="9">
        <f>(INDEX('Resin Fractions'!$A$24:$I$41,MATCH('Disposed Waste by Resin'!$A779,'Resin Fractions'!$A$24:$A$41,0),MATCH('Disposed Waste by Resin'!J$1,'Resin Fractions'!$A$24:$I$24,0)))*$E779</f>
        <v>3716.7610286710119</v>
      </c>
      <c r="K779" s="9">
        <f>(INDEX('Resin Fractions'!$A$24:$I$41,MATCH('Disposed Waste by Resin'!$A779,'Resin Fractions'!$A$24:$A$41,0),MATCH('Disposed Waste by Resin'!K$1,'Resin Fractions'!$A$24:$I$24,0)))*$E779</f>
        <v>10747.305923380251</v>
      </c>
      <c r="L779" s="9">
        <f>(INDEX('Resin Fractions'!$A$24:$I$41,MATCH('Disposed Waste by Resin'!$A779,'Resin Fractions'!$A$24:$A$41,0),MATCH('Disposed Waste by Resin'!L$1,'Resin Fractions'!$A$24:$I$24,0)))*$E779</f>
        <v>20962.212460141032</v>
      </c>
      <c r="M779" s="9">
        <f>(INDEX('Resin Fractions'!$A$24:$I$41,MATCH('Disposed Waste by Resin'!$A779,'Resin Fractions'!$A$24:$A$41,0),MATCH('Disposed Waste by Resin'!M$1,'Resin Fractions'!$A$24:$I$24,0)))*$E779</f>
        <v>188448.44376453874</v>
      </c>
    </row>
    <row r="780" spans="1:13" x14ac:dyDescent="0.2">
      <c r="A780" s="37">
        <v>2007</v>
      </c>
      <c r="B780" s="68" t="s">
        <v>237</v>
      </c>
      <c r="C780" s="68" t="s">
        <v>194</v>
      </c>
      <c r="D780" s="68">
        <v>2998477</v>
      </c>
      <c r="E780" s="81">
        <v>3385162.0508166971</v>
      </c>
      <c r="F780" s="9">
        <f>(INDEX('Resin Fractions'!$A$24:$I$41,MATCH('Disposed Waste by Resin'!$A780,'Resin Fractions'!$A$24:$A$41,0),MATCH('Disposed Waste by Resin'!F$1,'Resin Fractions'!$A$24:$I$24,0)))*$E780</f>
        <v>27518.880705903295</v>
      </c>
      <c r="G780" s="9">
        <f>(INDEX('Resin Fractions'!$A$24:$I$41,MATCH('Disposed Waste by Resin'!$A780,'Resin Fractions'!$A$24:$A$41,0),MATCH('Disposed Waste by Resin'!G$1,'Resin Fractions'!$A$24:$I$24,0)))*$E780</f>
        <v>52970.827669032347</v>
      </c>
      <c r="H780" s="9">
        <f>(INDEX('Resin Fractions'!$A$24:$I$41,MATCH('Disposed Waste by Resin'!$A780,'Resin Fractions'!$A$24:$A$41,0),MATCH('Disposed Waste by Resin'!H$1,'Resin Fractions'!$A$24:$I$24,0)))*$E780</f>
        <v>70974.683412226863</v>
      </c>
      <c r="I780" s="9">
        <f>(INDEX('Resin Fractions'!$A$24:$I$41,MATCH('Disposed Waste by Resin'!$A780,'Resin Fractions'!$A$24:$A$41,0),MATCH('Disposed Waste by Resin'!I$1,'Resin Fractions'!$A$24:$I$24,0)))*$E780</f>
        <v>111388.86076142361</v>
      </c>
      <c r="J780" s="9">
        <f>(INDEX('Resin Fractions'!$A$24:$I$41,MATCH('Disposed Waste by Resin'!$A780,'Resin Fractions'!$A$24:$A$41,0),MATCH('Disposed Waste by Resin'!J$1,'Resin Fractions'!$A$24:$I$24,0)))*$E780</f>
        <v>6384.4524057473463</v>
      </c>
      <c r="K780" s="9">
        <f>(INDEX('Resin Fractions'!$A$24:$I$41,MATCH('Disposed Waste by Resin'!$A780,'Resin Fractions'!$A$24:$A$41,0),MATCH('Disposed Waste by Resin'!K$1,'Resin Fractions'!$A$24:$I$24,0)))*$E780</f>
        <v>18461.144697904452</v>
      </c>
      <c r="L780" s="9">
        <f>(INDEX('Resin Fractions'!$A$24:$I$41,MATCH('Disposed Waste by Resin'!$A780,'Resin Fractions'!$A$24:$A$41,0),MATCH('Disposed Waste by Resin'!L$1,'Resin Fractions'!$A$24:$I$24,0)))*$E780</f>
        <v>36007.762333535953</v>
      </c>
      <c r="M780" s="9">
        <f>(INDEX('Resin Fractions'!$A$24:$I$41,MATCH('Disposed Waste by Resin'!$A780,'Resin Fractions'!$A$24:$A$41,0),MATCH('Disposed Waste by Resin'!M$1,'Resin Fractions'!$A$24:$I$24,0)))*$E780</f>
        <v>323706.61198577384</v>
      </c>
    </row>
    <row r="781" spans="1:13" x14ac:dyDescent="0.2">
      <c r="A781" s="37">
        <v>2007</v>
      </c>
      <c r="B781" s="68" t="s">
        <v>238</v>
      </c>
      <c r="C781" s="68" t="s">
        <v>190</v>
      </c>
      <c r="D781" s="68">
        <v>787127</v>
      </c>
      <c r="E781" s="81">
        <v>570657.00544464611</v>
      </c>
      <c r="F781" s="9">
        <f>(INDEX('Resin Fractions'!$A$24:$I$41,MATCH('Disposed Waste by Resin'!$A781,'Resin Fractions'!$A$24:$A$41,0),MATCH('Disposed Waste by Resin'!F$1,'Resin Fractions'!$A$24:$I$24,0)))*$E781</f>
        <v>4639.0222450445317</v>
      </c>
      <c r="G781" s="9">
        <f>(INDEX('Resin Fractions'!$A$24:$I$41,MATCH('Disposed Waste by Resin'!$A781,'Resin Fractions'!$A$24:$A$41,0),MATCH('Disposed Waste by Resin'!G$1,'Resin Fractions'!$A$24:$I$24,0)))*$E781</f>
        <v>8929.6091116942589</v>
      </c>
      <c r="H781" s="9">
        <f>(INDEX('Resin Fractions'!$A$24:$I$41,MATCH('Disposed Waste by Resin'!$A781,'Resin Fractions'!$A$24:$A$41,0),MATCH('Disposed Waste by Resin'!H$1,'Resin Fractions'!$A$24:$I$24,0)))*$E781</f>
        <v>11964.626712222447</v>
      </c>
      <c r="I781" s="9">
        <f>(INDEX('Resin Fractions'!$A$24:$I$41,MATCH('Disposed Waste by Resin'!$A781,'Resin Fractions'!$A$24:$A$41,0),MATCH('Disposed Waste by Resin'!I$1,'Resin Fractions'!$A$24:$I$24,0)))*$E781</f>
        <v>18777.486208280374</v>
      </c>
      <c r="J781" s="9">
        <f>(INDEX('Resin Fractions'!$A$24:$I$41,MATCH('Disposed Waste by Resin'!$A781,'Resin Fractions'!$A$24:$A$41,0),MATCH('Disposed Waste by Resin'!J$1,'Resin Fractions'!$A$24:$I$24,0)))*$E781</f>
        <v>1076.2653121402755</v>
      </c>
      <c r="K781" s="9">
        <f>(INDEX('Resin Fractions'!$A$24:$I$41,MATCH('Disposed Waste by Resin'!$A781,'Resin Fractions'!$A$24:$A$41,0),MATCH('Disposed Waste by Resin'!K$1,'Resin Fractions'!$A$24:$I$24,0)))*$E781</f>
        <v>3112.1055335725546</v>
      </c>
      <c r="L781" s="9">
        <f>(INDEX('Resin Fractions'!$A$24:$I$41,MATCH('Disposed Waste by Resin'!$A781,'Resin Fractions'!$A$24:$A$41,0),MATCH('Disposed Waste by Resin'!L$1,'Resin Fractions'!$A$24:$I$24,0)))*$E781</f>
        <v>6070.0437726639293</v>
      </c>
      <c r="M781" s="9">
        <f>(INDEX('Resin Fractions'!$A$24:$I$41,MATCH('Disposed Waste by Resin'!$A781,'Resin Fractions'!$A$24:$A$41,0),MATCH('Disposed Waste by Resin'!M$1,'Resin Fractions'!$A$24:$I$24,0)))*$E781</f>
        <v>54569.15889561837</v>
      </c>
    </row>
    <row r="782" spans="1:13" x14ac:dyDescent="0.2">
      <c r="A782" s="37">
        <v>2007</v>
      </c>
      <c r="B782" s="68" t="s">
        <v>239</v>
      </c>
      <c r="C782" s="68" t="s">
        <v>192</v>
      </c>
      <c r="D782" s="68">
        <v>665304</v>
      </c>
      <c r="E782" s="81">
        <v>704310.42649727757</v>
      </c>
      <c r="F782" s="9">
        <f>(INDEX('Resin Fractions'!$A$24:$I$41,MATCH('Disposed Waste by Resin'!$A782,'Resin Fractions'!$A$24:$A$41,0),MATCH('Disposed Waste by Resin'!F$1,'Resin Fractions'!$A$24:$I$24,0)))*$E782</f>
        <v>5725.5263753256459</v>
      </c>
      <c r="G782" s="9">
        <f>(INDEX('Resin Fractions'!$A$24:$I$41,MATCH('Disposed Waste by Resin'!$A782,'Resin Fractions'!$A$24:$A$41,0),MATCH('Disposed Waste by Resin'!G$1,'Resin Fractions'!$A$24:$I$24,0)))*$E782</f>
        <v>11021.010417651687</v>
      </c>
      <c r="H782" s="9">
        <f>(INDEX('Resin Fractions'!$A$24:$I$41,MATCH('Disposed Waste by Resin'!$A782,'Resin Fractions'!$A$24:$A$41,0),MATCH('Disposed Waste by Resin'!H$1,'Resin Fractions'!$A$24:$I$24,0)))*$E782</f>
        <v>14766.85865969539</v>
      </c>
      <c r="I782" s="9">
        <f>(INDEX('Resin Fractions'!$A$24:$I$41,MATCH('Disposed Waste by Resin'!$A782,'Resin Fractions'!$A$24:$A$41,0),MATCH('Disposed Waste by Resin'!I$1,'Resin Fractions'!$A$24:$I$24,0)))*$E782</f>
        <v>23175.356113600788</v>
      </c>
      <c r="J782" s="9">
        <f>(INDEX('Resin Fractions'!$A$24:$I$41,MATCH('Disposed Waste by Resin'!$A782,'Resin Fractions'!$A$24:$A$41,0),MATCH('Disposed Waste by Resin'!J$1,'Resin Fractions'!$A$24:$I$24,0)))*$E782</f>
        <v>1328.337116315786</v>
      </c>
      <c r="K782" s="9">
        <f>(INDEX('Resin Fractions'!$A$24:$I$41,MATCH('Disposed Waste by Resin'!$A782,'Resin Fractions'!$A$24:$A$41,0),MATCH('Disposed Waste by Resin'!K$1,'Resin Fractions'!$A$24:$I$24,0)))*$E782</f>
        <v>3840.9909187869198</v>
      </c>
      <c r="L782" s="9">
        <f>(INDEX('Resin Fractions'!$A$24:$I$41,MATCH('Disposed Waste by Resin'!$A782,'Resin Fractions'!$A$24:$A$41,0),MATCH('Disposed Waste by Resin'!L$1,'Resin Fractions'!$A$24:$I$24,0)))*$E782</f>
        <v>7491.7070632488212</v>
      </c>
      <c r="M782" s="9">
        <f>(INDEX('Resin Fractions'!$A$24:$I$41,MATCH('Disposed Waste by Resin'!$A782,'Resin Fractions'!$A$24:$A$41,0),MATCH('Disposed Waste by Resin'!M$1,'Resin Fractions'!$A$24:$I$24,0)))*$E782</f>
        <v>67349.786664625033</v>
      </c>
    </row>
    <row r="783" spans="1:13" x14ac:dyDescent="0.2">
      <c r="A783" s="37">
        <v>2007</v>
      </c>
      <c r="B783" s="68" t="s">
        <v>240</v>
      </c>
      <c r="C783" s="68" t="s">
        <v>193</v>
      </c>
      <c r="D783" s="68">
        <v>262982</v>
      </c>
      <c r="E783" s="81">
        <v>239447.88566243189</v>
      </c>
      <c r="F783" s="9">
        <f>(INDEX('Resin Fractions'!$A$24:$I$41,MATCH('Disposed Waste by Resin'!$A783,'Resin Fractions'!$A$24:$A$41,0),MATCH('Disposed Waste by Resin'!F$1,'Resin Fractions'!$A$24:$I$24,0)))*$E783</f>
        <v>1946.535410095214</v>
      </c>
      <c r="G783" s="9">
        <f>(INDEX('Resin Fractions'!$A$24:$I$41,MATCH('Disposed Waste by Resin'!$A783,'Resin Fractions'!$A$24:$A$41,0),MATCH('Disposed Waste by Resin'!G$1,'Resin Fractions'!$A$24:$I$24,0)))*$E783</f>
        <v>3746.8672095265824</v>
      </c>
      <c r="H783" s="9">
        <f>(INDEX('Resin Fractions'!$A$24:$I$41,MATCH('Disposed Waste by Resin'!$A783,'Resin Fractions'!$A$24:$A$41,0),MATCH('Disposed Waste by Resin'!H$1,'Resin Fractions'!$A$24:$I$24,0)))*$E783</f>
        <v>5020.3616912573161</v>
      </c>
      <c r="I783" s="9">
        <f>(INDEX('Resin Fractions'!$A$24:$I$41,MATCH('Disposed Waste by Resin'!$A783,'Resin Fractions'!$A$24:$A$41,0),MATCH('Disposed Waste by Resin'!I$1,'Resin Fractions'!$A$24:$I$24,0)))*$E783</f>
        <v>7879.0399972831783</v>
      </c>
      <c r="J783" s="9">
        <f>(INDEX('Resin Fractions'!$A$24:$I$41,MATCH('Disposed Waste by Resin'!$A783,'Resin Fractions'!$A$24:$A$41,0),MATCH('Disposed Waste by Resin'!J$1,'Resin Fractions'!$A$24:$I$24,0)))*$E783</f>
        <v>451.60131382774051</v>
      </c>
      <c r="K783" s="9">
        <f>(INDEX('Resin Fractions'!$A$24:$I$41,MATCH('Disposed Waste by Resin'!$A783,'Resin Fractions'!$A$24:$A$41,0),MATCH('Disposed Waste by Resin'!K$1,'Resin Fractions'!$A$24:$I$24,0)))*$E783</f>
        <v>1305.8406062879499</v>
      </c>
      <c r="L783" s="9">
        <f>(INDEX('Resin Fractions'!$A$24:$I$41,MATCH('Disposed Waste by Resin'!$A783,'Resin Fractions'!$A$24:$A$41,0),MATCH('Disposed Waste by Resin'!L$1,'Resin Fractions'!$A$24:$I$24,0)))*$E783</f>
        <v>2546.9925601110936</v>
      </c>
      <c r="M783" s="9">
        <f>(INDEX('Resin Fractions'!$A$24:$I$41,MATCH('Disposed Waste by Resin'!$A783,'Resin Fractions'!$A$24:$A$41,0),MATCH('Disposed Waste by Resin'!M$1,'Resin Fractions'!$A$24:$I$24,0)))*$E783</f>
        <v>22897.238788389073</v>
      </c>
    </row>
    <row r="784" spans="1:13" x14ac:dyDescent="0.2">
      <c r="A784" s="37">
        <v>2007</v>
      </c>
      <c r="B784" s="68" t="s">
        <v>241</v>
      </c>
      <c r="C784" s="68" t="s">
        <v>190</v>
      </c>
      <c r="D784" s="68">
        <v>701838</v>
      </c>
      <c r="E784" s="81">
        <v>614370.83484573499</v>
      </c>
      <c r="F784" s="9">
        <f>(INDEX('Resin Fractions'!$A$24:$I$41,MATCH('Disposed Waste by Resin'!$A784,'Resin Fractions'!$A$24:$A$41,0),MATCH('Disposed Waste by Resin'!F$1,'Resin Fractions'!$A$24:$I$24,0)))*$E784</f>
        <v>4994.3835655451412</v>
      </c>
      <c r="G784" s="9">
        <f>(INDEX('Resin Fractions'!$A$24:$I$41,MATCH('Disposed Waste by Resin'!$A784,'Resin Fractions'!$A$24:$A$41,0),MATCH('Disposed Waste by Resin'!G$1,'Resin Fractions'!$A$24:$I$24,0)))*$E784</f>
        <v>9613.6406851310203</v>
      </c>
      <c r="H784" s="9">
        <f>(INDEX('Resin Fractions'!$A$24:$I$41,MATCH('Disposed Waste by Resin'!$A784,'Resin Fractions'!$A$24:$A$41,0),MATCH('Disposed Waste by Resin'!H$1,'Resin Fractions'!$A$24:$I$24,0)))*$E784</f>
        <v>12881.148626359425</v>
      </c>
      <c r="I784" s="9">
        <f>(INDEX('Resin Fractions'!$A$24:$I$41,MATCH('Disposed Waste by Resin'!$A784,'Resin Fractions'!$A$24:$A$41,0),MATCH('Disposed Waste by Resin'!I$1,'Resin Fractions'!$A$24:$I$24,0)))*$E784</f>
        <v>20215.891100989065</v>
      </c>
      <c r="J784" s="9">
        <f>(INDEX('Resin Fractions'!$A$24:$I$41,MATCH('Disposed Waste by Resin'!$A784,'Resin Fractions'!$A$24:$A$41,0),MATCH('Disposed Waste by Resin'!J$1,'Resin Fractions'!$A$24:$I$24,0)))*$E784</f>
        <v>1158.710069317226</v>
      </c>
      <c r="K784" s="9">
        <f>(INDEX('Resin Fractions'!$A$24:$I$41,MATCH('Disposed Waste by Resin'!$A784,'Resin Fractions'!$A$24:$A$41,0),MATCH('Disposed Waste by Resin'!K$1,'Resin Fractions'!$A$24:$I$24,0)))*$E784</f>
        <v>3350.5010129494767</v>
      </c>
      <c r="L784" s="9">
        <f>(INDEX('Resin Fractions'!$A$24:$I$41,MATCH('Disposed Waste by Resin'!$A784,'Resin Fractions'!$A$24:$A$41,0),MATCH('Disposed Waste by Resin'!L$1,'Resin Fractions'!$A$24:$I$24,0)))*$E784</f>
        <v>6535.0251106720752</v>
      </c>
      <c r="M784" s="9">
        <f>(INDEX('Resin Fractions'!$A$24:$I$41,MATCH('Disposed Waste by Resin'!$A784,'Resin Fractions'!$A$24:$A$41,0),MATCH('Disposed Waste by Resin'!M$1,'Resin Fractions'!$A$24:$I$24,0)))*$E784</f>
        <v>58749.300170963426</v>
      </c>
    </row>
    <row r="785" spans="1:13" x14ac:dyDescent="0.2">
      <c r="A785" s="37">
        <v>2007</v>
      </c>
      <c r="B785" s="68" t="s">
        <v>242</v>
      </c>
      <c r="C785" s="68" t="s">
        <v>193</v>
      </c>
      <c r="D785" s="68">
        <v>414750</v>
      </c>
      <c r="E785" s="81">
        <v>387867.26860254077</v>
      </c>
      <c r="F785" s="9">
        <f>(INDEX('Resin Fractions'!$A$24:$I$41,MATCH('Disposed Waste by Resin'!$A785,'Resin Fractions'!$A$24:$A$41,0),MATCH('Disposed Waste by Resin'!F$1,'Resin Fractions'!$A$24:$I$24,0)))*$E785</f>
        <v>3153.0759633272987</v>
      </c>
      <c r="G785" s="9">
        <f>(INDEX('Resin Fractions'!$A$24:$I$41,MATCH('Disposed Waste by Resin'!$A785,'Resin Fractions'!$A$24:$A$41,0),MATCH('Disposed Waste by Resin'!G$1,'Resin Fractions'!$A$24:$I$24,0)))*$E785</f>
        <v>6069.3254666040784</v>
      </c>
      <c r="H785" s="9">
        <f>(INDEX('Resin Fractions'!$A$24:$I$41,MATCH('Disposed Waste by Resin'!$A785,'Resin Fractions'!$A$24:$A$41,0),MATCH('Disposed Waste by Resin'!H$1,'Resin Fractions'!$A$24:$I$24,0)))*$E785</f>
        <v>8132.1827970950344</v>
      </c>
      <c r="I785" s="9">
        <f>(INDEX('Resin Fractions'!$A$24:$I$41,MATCH('Disposed Waste by Resin'!$A785,'Resin Fractions'!$A$24:$A$41,0),MATCH('Disposed Waste by Resin'!I$1,'Resin Fractions'!$A$24:$I$24,0)))*$E785</f>
        <v>12762.784329884231</v>
      </c>
      <c r="J785" s="9">
        <f>(INDEX('Resin Fractions'!$A$24:$I$41,MATCH('Disposed Waste by Resin'!$A785,'Resin Fractions'!$A$24:$A$41,0),MATCH('Disposed Waste by Resin'!J$1,'Resin Fractions'!$A$24:$I$24,0)))*$E785</f>
        <v>731.5218825470148</v>
      </c>
      <c r="K785" s="9">
        <f>(INDEX('Resin Fractions'!$A$24:$I$41,MATCH('Disposed Waste by Resin'!$A785,'Resin Fractions'!$A$24:$A$41,0),MATCH('Disposed Waste by Resin'!K$1,'Resin Fractions'!$A$24:$I$24,0)))*$E785</f>
        <v>2115.2528776354907</v>
      </c>
      <c r="L785" s="9">
        <f>(INDEX('Resin Fractions'!$A$24:$I$41,MATCH('Disposed Waste by Resin'!$A785,'Resin Fractions'!$A$24:$A$41,0),MATCH('Disposed Waste by Resin'!L$1,'Resin Fractions'!$A$24:$I$24,0)))*$E785</f>
        <v>4125.7204869789248</v>
      </c>
      <c r="M785" s="9">
        <f>(INDEX('Resin Fractions'!$A$24:$I$41,MATCH('Disposed Waste by Resin'!$A785,'Resin Fractions'!$A$24:$A$41,0),MATCH('Disposed Waste by Resin'!M$1,'Resin Fractions'!$A$24:$I$24,0)))*$E785</f>
        <v>37089.863804072069</v>
      </c>
    </row>
    <row r="786" spans="1:13" x14ac:dyDescent="0.2">
      <c r="A786" s="37">
        <v>2007</v>
      </c>
      <c r="B786" s="68" t="s">
        <v>243</v>
      </c>
      <c r="C786" s="68" t="s">
        <v>190</v>
      </c>
      <c r="D786" s="68">
        <v>1725066</v>
      </c>
      <c r="E786" s="81">
        <v>1286059.691470054</v>
      </c>
      <c r="F786" s="9">
        <f>(INDEX('Resin Fractions'!$A$24:$I$41,MATCH('Disposed Waste by Resin'!$A786,'Resin Fractions'!$A$24:$A$41,0),MATCH('Disposed Waste by Resin'!F$1,'Resin Fractions'!$A$24:$I$24,0)))*$E786</f>
        <v>10454.72054187092</v>
      </c>
      <c r="G786" s="9">
        <f>(INDEX('Resin Fractions'!$A$24:$I$41,MATCH('Disposed Waste by Resin'!$A786,'Resin Fractions'!$A$24:$A$41,0),MATCH('Disposed Waste by Resin'!G$1,'Resin Fractions'!$A$24:$I$24,0)))*$E786</f>
        <v>20124.190590082319</v>
      </c>
      <c r="H786" s="9">
        <f>(INDEX('Resin Fractions'!$A$24:$I$41,MATCH('Disposed Waste by Resin'!$A786,'Resin Fractions'!$A$24:$A$41,0),MATCH('Disposed Waste by Resin'!H$1,'Resin Fractions'!$A$24:$I$24,0)))*$E786</f>
        <v>26964.050193488307</v>
      </c>
      <c r="I786" s="9">
        <f>(INDEX('Resin Fractions'!$A$24:$I$41,MATCH('Disposed Waste by Resin'!$A786,'Resin Fractions'!$A$24:$A$41,0),MATCH('Disposed Waste by Resin'!I$1,'Resin Fractions'!$A$24:$I$24,0)))*$E786</f>
        <v>42317.833460727939</v>
      </c>
      <c r="J786" s="9">
        <f>(INDEX('Resin Fractions'!$A$24:$I$41,MATCH('Disposed Waste by Resin'!$A786,'Resin Fractions'!$A$24:$A$41,0),MATCH('Disposed Waste by Resin'!J$1,'Resin Fractions'!$A$24:$I$24,0)))*$E786</f>
        <v>2425.5225504373593</v>
      </c>
      <c r="K786" s="9">
        <f>(INDEX('Resin Fractions'!$A$24:$I$41,MATCH('Disposed Waste by Resin'!$A786,'Resin Fractions'!$A$24:$A$41,0),MATCH('Disposed Waste by Resin'!K$1,'Resin Fractions'!$A$24:$I$24,0)))*$E786</f>
        <v>7013.5886252899018</v>
      </c>
      <c r="L786" s="9">
        <f>(INDEX('Resin Fractions'!$A$24:$I$41,MATCH('Disposed Waste by Resin'!$A786,'Resin Fractions'!$A$24:$A$41,0),MATCH('Disposed Waste by Resin'!L$1,'Resin Fractions'!$A$24:$I$24,0)))*$E786</f>
        <v>13679.738524193273</v>
      </c>
      <c r="M786" s="9">
        <f>(INDEX('Resin Fractions'!$A$24:$I$41,MATCH('Disposed Waste by Resin'!$A786,'Resin Fractions'!$A$24:$A$41,0),MATCH('Disposed Waste by Resin'!M$1,'Resin Fractions'!$A$24:$I$24,0)))*$E786</f>
        <v>122979.64448609001</v>
      </c>
    </row>
    <row r="787" spans="1:13" x14ac:dyDescent="0.2">
      <c r="A787" s="37">
        <v>2007</v>
      </c>
      <c r="B787" s="68" t="s">
        <v>244</v>
      </c>
      <c r="C787" s="68" t="s">
        <v>193</v>
      </c>
      <c r="D787" s="68">
        <v>256543</v>
      </c>
      <c r="E787" s="81">
        <v>187814.44646097999</v>
      </c>
      <c r="F787" s="9">
        <f>(INDEX('Resin Fractions'!$A$24:$I$41,MATCH('Disposed Waste by Resin'!$A787,'Resin Fractions'!$A$24:$A$41,0),MATCH('Disposed Waste by Resin'!F$1,'Resin Fractions'!$A$24:$I$24,0)))*$E787</f>
        <v>1526.793479726633</v>
      </c>
      <c r="G787" s="9">
        <f>(INDEX('Resin Fractions'!$A$24:$I$41,MATCH('Disposed Waste by Resin'!$A787,'Resin Fractions'!$A$24:$A$41,0),MATCH('Disposed Waste by Resin'!G$1,'Resin Fractions'!$A$24:$I$24,0)))*$E787</f>
        <v>2938.9100220000028</v>
      </c>
      <c r="H787" s="9">
        <f>(INDEX('Resin Fractions'!$A$24:$I$41,MATCH('Disposed Waste by Resin'!$A787,'Resin Fractions'!$A$24:$A$41,0),MATCH('Disposed Waste by Resin'!H$1,'Resin Fractions'!$A$24:$I$24,0)))*$E787</f>
        <v>3937.7940192241908</v>
      </c>
      <c r="I787" s="9">
        <f>(INDEX('Resin Fractions'!$A$24:$I$41,MATCH('Disposed Waste by Resin'!$A787,'Resin Fractions'!$A$24:$A$41,0),MATCH('Disposed Waste by Resin'!I$1,'Resin Fractions'!$A$24:$I$24,0)))*$E787</f>
        <v>6180.0401020030131</v>
      </c>
      <c r="J787" s="9">
        <f>(INDEX('Resin Fractions'!$A$24:$I$41,MATCH('Disposed Waste by Resin'!$A787,'Resin Fractions'!$A$24:$A$41,0),MATCH('Disposed Waste by Resin'!J$1,'Resin Fractions'!$A$24:$I$24,0)))*$E787</f>
        <v>354.22008652513972</v>
      </c>
      <c r="K787" s="9">
        <f>(INDEX('Resin Fractions'!$A$24:$I$41,MATCH('Disposed Waste by Resin'!$A787,'Resin Fractions'!$A$24:$A$41,0),MATCH('Disposed Waste by Resin'!K$1,'Resin Fractions'!$A$24:$I$24,0)))*$E787</f>
        <v>1024.2551524635207</v>
      </c>
      <c r="L787" s="9">
        <f>(INDEX('Resin Fractions'!$A$24:$I$41,MATCH('Disposed Waste by Resin'!$A787,'Resin Fractions'!$A$24:$A$41,0),MATCH('Disposed Waste by Resin'!L$1,'Resin Fractions'!$A$24:$I$24,0)))*$E787</f>
        <v>1997.7708155330427</v>
      </c>
      <c r="M787" s="9">
        <f>(INDEX('Resin Fractions'!$A$24:$I$41,MATCH('Disposed Waste by Resin'!$A787,'Resin Fractions'!$A$24:$A$41,0),MATCH('Disposed Waste by Resin'!M$1,'Resin Fractions'!$A$24:$I$24,0)))*$E787</f>
        <v>17959.783677475541</v>
      </c>
    </row>
    <row r="788" spans="1:13" x14ac:dyDescent="0.2">
      <c r="A788" s="37">
        <v>2007</v>
      </c>
      <c r="B788" s="68" t="s">
        <v>245</v>
      </c>
      <c r="C788" s="68" t="s">
        <v>192</v>
      </c>
      <c r="D788" s="68">
        <v>175546</v>
      </c>
      <c r="E788" s="81">
        <v>168938.50272232309</v>
      </c>
      <c r="F788" s="9">
        <f>(INDEX('Resin Fractions'!$A$24:$I$41,MATCH('Disposed Waste by Resin'!$A788,'Resin Fractions'!$A$24:$A$41,0),MATCH('Disposed Waste by Resin'!F$1,'Resin Fractions'!$A$24:$I$24,0)))*$E788</f>
        <v>1373.3459235512582</v>
      </c>
      <c r="G788" s="9">
        <f>(INDEX('Resin Fractions'!$A$24:$I$41,MATCH('Disposed Waste by Resin'!$A788,'Resin Fractions'!$A$24:$A$41,0),MATCH('Disposed Waste by Resin'!G$1,'Resin Fractions'!$A$24:$I$24,0)))*$E788</f>
        <v>2643.5403032506397</v>
      </c>
      <c r="H788" s="9">
        <f>(INDEX('Resin Fractions'!$A$24:$I$41,MATCH('Disposed Waste by Resin'!$A788,'Resin Fractions'!$A$24:$A$41,0),MATCH('Disposed Waste by Resin'!H$1,'Resin Fractions'!$A$24:$I$24,0)))*$E788</f>
        <v>3542.0333109192625</v>
      </c>
      <c r="I788" s="9">
        <f>(INDEX('Resin Fractions'!$A$24:$I$41,MATCH('Disposed Waste by Resin'!$A788,'Resin Fractions'!$A$24:$A$41,0),MATCH('Disposed Waste by Resin'!I$1,'Resin Fractions'!$A$24:$I$24,0)))*$E788</f>
        <v>5558.9265962733662</v>
      </c>
      <c r="J788" s="9">
        <f>(INDEX('Resin Fractions'!$A$24:$I$41,MATCH('Disposed Waste by Resin'!$A788,'Resin Fractions'!$A$24:$A$41,0),MATCH('Disposed Waste by Resin'!J$1,'Resin Fractions'!$A$24:$I$24,0)))*$E788</f>
        <v>318.61985155737949</v>
      </c>
      <c r="K788" s="9">
        <f>(INDEX('Resin Fractions'!$A$24:$I$41,MATCH('Disposed Waste by Resin'!$A788,'Resin Fractions'!$A$24:$A$41,0),MATCH('Disposed Waste by Resin'!K$1,'Resin Fractions'!$A$24:$I$24,0)))*$E788</f>
        <v>921.31428185297568</v>
      </c>
      <c r="L788" s="9">
        <f>(INDEX('Resin Fractions'!$A$24:$I$41,MATCH('Disposed Waste by Resin'!$A788,'Resin Fractions'!$A$24:$A$41,0),MATCH('Disposed Waste by Resin'!L$1,'Resin Fractions'!$A$24:$I$24,0)))*$E788</f>
        <v>1796.9885528940131</v>
      </c>
      <c r="M788" s="9">
        <f>(INDEX('Resin Fractions'!$A$24:$I$41,MATCH('Disposed Waste by Resin'!$A788,'Resin Fractions'!$A$24:$A$41,0),MATCH('Disposed Waste by Resin'!M$1,'Resin Fractions'!$A$24:$I$24,0)))*$E788</f>
        <v>16154.768820298894</v>
      </c>
    </row>
    <row r="789" spans="1:13" x14ac:dyDescent="0.2">
      <c r="A789" s="37">
        <v>2007</v>
      </c>
      <c r="B789" s="68" t="s">
        <v>246</v>
      </c>
      <c r="C789" s="68" t="s">
        <v>191</v>
      </c>
      <c r="D789" s="68">
        <v>3384</v>
      </c>
      <c r="E789" s="81">
        <v>3561.969147005444</v>
      </c>
      <c r="F789" s="9">
        <f>(INDEX('Resin Fractions'!$A$24:$I$41,MATCH('Disposed Waste by Resin'!$A789,'Resin Fractions'!$A$24:$A$41,0),MATCH('Disposed Waste by Resin'!F$1,'Resin Fractions'!$A$24:$I$24,0)))*$E789</f>
        <v>28.956192514004609</v>
      </c>
      <c r="G789" s="9">
        <f>(INDEX('Resin Fractions'!$A$24:$I$41,MATCH('Disposed Waste by Resin'!$A789,'Resin Fractions'!$A$24:$A$41,0),MATCH('Disposed Waste by Resin'!G$1,'Resin Fractions'!$A$24:$I$24,0)))*$E789</f>
        <v>55.737495285614138</v>
      </c>
      <c r="H789" s="9">
        <f>(INDEX('Resin Fractions'!$A$24:$I$41,MATCH('Disposed Waste by Resin'!$A789,'Resin Fractions'!$A$24:$A$41,0),MATCH('Disposed Waste by Resin'!H$1,'Resin Fractions'!$A$24:$I$24,0)))*$E789</f>
        <v>74.681692851849974</v>
      </c>
      <c r="I789" s="9">
        <f>(INDEX('Resin Fractions'!$A$24:$I$41,MATCH('Disposed Waste by Resin'!$A789,'Resin Fractions'!$A$24:$A$41,0),MATCH('Disposed Waste by Resin'!I$1,'Resin Fractions'!$A$24:$I$24,0)))*$E789</f>
        <v>117.20670366624068</v>
      </c>
      <c r="J789" s="9">
        <f>(INDEX('Resin Fractions'!$A$24:$I$41,MATCH('Disposed Waste by Resin'!$A789,'Resin Fractions'!$A$24:$A$41,0),MATCH('Disposed Waste by Resin'!J$1,'Resin Fractions'!$A$24:$I$24,0)))*$E789</f>
        <v>6.7179125100703025</v>
      </c>
      <c r="K789" s="9">
        <f>(INDEX('Resin Fractions'!$A$24:$I$41,MATCH('Disposed Waste by Resin'!$A789,'Resin Fractions'!$A$24:$A$41,0),MATCH('Disposed Waste by Resin'!K$1,'Resin Fractions'!$A$24:$I$24,0)))*$E789</f>
        <v>19.425370734164456</v>
      </c>
      <c r="L789" s="9">
        <f>(INDEX('Resin Fractions'!$A$24:$I$41,MATCH('Disposed Waste by Resin'!$A789,'Resin Fractions'!$A$24:$A$41,0),MATCH('Disposed Waste by Resin'!L$1,'Resin Fractions'!$A$24:$I$24,0)))*$E789</f>
        <v>37.888448635366345</v>
      </c>
      <c r="M789" s="9">
        <f>(INDEX('Resin Fractions'!$A$24:$I$41,MATCH('Disposed Waste by Resin'!$A789,'Resin Fractions'!$A$24:$A$41,0),MATCH('Disposed Waste by Resin'!M$1,'Resin Fractions'!$A$24:$I$24,0)))*$E789</f>
        <v>340.61381619731048</v>
      </c>
    </row>
    <row r="790" spans="1:13" x14ac:dyDescent="0.2">
      <c r="A790" s="37">
        <v>2007</v>
      </c>
      <c r="B790" s="68" t="s">
        <v>247</v>
      </c>
      <c r="C790" s="68" t="s">
        <v>191</v>
      </c>
      <c r="D790" s="68">
        <v>44877</v>
      </c>
      <c r="E790" s="81">
        <v>30662.84936479128</v>
      </c>
      <c r="F790" s="9">
        <f>(INDEX('Resin Fractions'!$A$24:$I$41,MATCH('Disposed Waste by Resin'!$A790,'Resin Fractions'!$A$24:$A$41,0),MATCH('Disposed Waste by Resin'!F$1,'Resin Fractions'!$A$24:$I$24,0)))*$E790</f>
        <v>249.26644016028678</v>
      </c>
      <c r="G790" s="9">
        <f>(INDEX('Resin Fractions'!$A$24:$I$41,MATCH('Disposed Waste by Resin'!$A790,'Resin Fractions'!$A$24:$A$41,0),MATCH('Disposed Waste by Resin'!G$1,'Resin Fractions'!$A$24:$I$24,0)))*$E790</f>
        <v>479.8105630281413</v>
      </c>
      <c r="H790" s="9">
        <f>(INDEX('Resin Fractions'!$A$24:$I$41,MATCH('Disposed Waste by Resin'!$A790,'Resin Fractions'!$A$24:$A$41,0),MATCH('Disposed Waste by Resin'!H$1,'Resin Fractions'!$A$24:$I$24,0)))*$E790</f>
        <v>642.88976229596346</v>
      </c>
      <c r="I790" s="9">
        <f>(INDEX('Resin Fractions'!$A$24:$I$41,MATCH('Disposed Waste by Resin'!$A790,'Resin Fractions'!$A$24:$A$41,0),MATCH('Disposed Waste by Resin'!I$1,'Resin Fractions'!$A$24:$I$24,0)))*$E790</f>
        <v>1008.9619956655328</v>
      </c>
      <c r="J790" s="9">
        <f>(INDEX('Resin Fractions'!$A$24:$I$41,MATCH('Disposed Waste by Resin'!$A790,'Resin Fractions'!$A$24:$A$41,0),MATCH('Disposed Waste by Resin'!J$1,'Resin Fractions'!$A$24:$I$24,0)))*$E790</f>
        <v>57.83046703683808</v>
      </c>
      <c r="K790" s="9">
        <f>(INDEX('Resin Fractions'!$A$24:$I$41,MATCH('Disposed Waste by Resin'!$A790,'Resin Fractions'!$A$24:$A$41,0),MATCH('Disposed Waste by Resin'!K$1,'Resin Fractions'!$A$24:$I$24,0)))*$E790</f>
        <v>167.22132957767568</v>
      </c>
      <c r="L790" s="9">
        <f>(INDEX('Resin Fractions'!$A$24:$I$41,MATCH('Disposed Waste by Resin'!$A790,'Resin Fractions'!$A$24:$A$41,0),MATCH('Disposed Waste by Resin'!L$1,'Resin Fractions'!$A$24:$I$24,0)))*$E790</f>
        <v>326.15885910987492</v>
      </c>
      <c r="M790" s="9">
        <f>(INDEX('Resin Fractions'!$A$24:$I$41,MATCH('Disposed Waste by Resin'!$A790,'Resin Fractions'!$A$24:$A$41,0),MATCH('Disposed Waste by Resin'!M$1,'Resin Fractions'!$A$24:$I$24,0)))*$E790</f>
        <v>2932.1394168743127</v>
      </c>
    </row>
    <row r="791" spans="1:13" x14ac:dyDescent="0.2">
      <c r="A791" s="37">
        <v>2007</v>
      </c>
      <c r="B791" s="68" t="s">
        <v>248</v>
      </c>
      <c r="C791" s="68" t="s">
        <v>190</v>
      </c>
      <c r="D791" s="68">
        <v>411998</v>
      </c>
      <c r="E791" s="81">
        <v>382792.98548094369</v>
      </c>
      <c r="F791" s="9">
        <f>(INDEX('Resin Fractions'!$A$24:$I$41,MATCH('Disposed Waste by Resin'!$A791,'Resin Fractions'!$A$24:$A$41,0),MATCH('Disposed Waste by Resin'!F$1,'Resin Fractions'!$A$24:$I$24,0)))*$E791</f>
        <v>3111.8257691578588</v>
      </c>
      <c r="G791" s="9">
        <f>(INDEX('Resin Fractions'!$A$24:$I$41,MATCH('Disposed Waste by Resin'!$A791,'Resin Fractions'!$A$24:$A$41,0),MATCH('Disposed Waste by Resin'!G$1,'Resin Fractions'!$A$24:$I$24,0)))*$E791</f>
        <v>5989.9233662782899</v>
      </c>
      <c r="H791" s="9">
        <f>(INDEX('Resin Fractions'!$A$24:$I$41,MATCH('Disposed Waste by Resin'!$A791,'Resin Fractions'!$A$24:$A$41,0),MATCH('Disposed Waste by Resin'!H$1,'Resin Fractions'!$A$24:$I$24,0)))*$E791</f>
        <v>8025.7933147916774</v>
      </c>
      <c r="I791" s="9">
        <f>(INDEX('Resin Fractions'!$A$24:$I$41,MATCH('Disposed Waste by Resin'!$A791,'Resin Fractions'!$A$24:$A$41,0),MATCH('Disposed Waste by Resin'!I$1,'Resin Fractions'!$A$24:$I$24,0)))*$E791</f>
        <v>12595.814888654893</v>
      </c>
      <c r="J791" s="9">
        <f>(INDEX('Resin Fractions'!$A$24:$I$41,MATCH('Disposed Waste by Resin'!$A791,'Resin Fractions'!$A$24:$A$41,0),MATCH('Disposed Waste by Resin'!J$1,'Resin Fractions'!$A$24:$I$24,0)))*$E791</f>
        <v>721.95172945041259</v>
      </c>
      <c r="K791" s="9">
        <f>(INDEX('Resin Fractions'!$A$24:$I$41,MATCH('Disposed Waste by Resin'!$A791,'Resin Fractions'!$A$24:$A$41,0),MATCH('Disposed Waste by Resin'!K$1,'Resin Fractions'!$A$24:$I$24,0)))*$E791</f>
        <v>2087.5800296182629</v>
      </c>
      <c r="L791" s="9">
        <f>(INDEX('Resin Fractions'!$A$24:$I$41,MATCH('Disposed Waste by Resin'!$A791,'Resin Fractions'!$A$24:$A$41,0),MATCH('Disposed Waste by Resin'!L$1,'Resin Fractions'!$A$24:$I$24,0)))*$E791</f>
        <v>4071.7456468050373</v>
      </c>
      <c r="M791" s="9">
        <f>(INDEX('Resin Fractions'!$A$24:$I$41,MATCH('Disposed Waste by Resin'!$A791,'Resin Fractions'!$A$24:$A$41,0),MATCH('Disposed Waste by Resin'!M$1,'Resin Fractions'!$A$24:$I$24,0)))*$E791</f>
        <v>36604.634744756433</v>
      </c>
    </row>
    <row r="792" spans="1:13" x14ac:dyDescent="0.2">
      <c r="A792" s="37">
        <v>2007</v>
      </c>
      <c r="B792" s="68" t="s">
        <v>249</v>
      </c>
      <c r="C792" s="68" t="s">
        <v>190</v>
      </c>
      <c r="D792" s="68">
        <v>471479</v>
      </c>
      <c r="E792" s="81">
        <v>404199.8275862069</v>
      </c>
      <c r="F792" s="9">
        <f>(INDEX('Resin Fractions'!$A$24:$I$41,MATCH('Disposed Waste by Resin'!$A792,'Resin Fractions'!$A$24:$A$41,0),MATCH('Disposed Waste by Resin'!F$1,'Resin Fractions'!$A$24:$I$24,0)))*$E792</f>
        <v>3285.8476698354707</v>
      </c>
      <c r="G792" s="9">
        <f>(INDEX('Resin Fractions'!$A$24:$I$41,MATCH('Disposed Waste by Resin'!$A792,'Resin Fractions'!$A$24:$A$41,0),MATCH('Disposed Waste by Resin'!G$1,'Resin Fractions'!$A$24:$I$24,0)))*$E792</f>
        <v>6324.8964420347411</v>
      </c>
      <c r="H792" s="9">
        <f>(INDEX('Resin Fractions'!$A$24:$I$41,MATCH('Disposed Waste by Resin'!$A792,'Resin Fractions'!$A$24:$A$41,0),MATCH('Disposed Waste by Resin'!H$1,'Resin Fractions'!$A$24:$I$24,0)))*$E792</f>
        <v>8474.6178669013843</v>
      </c>
      <c r="I792" s="9">
        <f>(INDEX('Resin Fractions'!$A$24:$I$41,MATCH('Disposed Waste by Resin'!$A792,'Resin Fractions'!$A$24:$A$41,0),MATCH('Disposed Waste by Resin'!I$1,'Resin Fractions'!$A$24:$I$24,0)))*$E792</f>
        <v>13300.207682503467</v>
      </c>
      <c r="J792" s="9">
        <f>(INDEX('Resin Fractions'!$A$24:$I$41,MATCH('Disposed Waste by Resin'!$A792,'Resin Fractions'!$A$24:$A$41,0),MATCH('Disposed Waste by Resin'!J$1,'Resin Fractions'!$A$24:$I$24,0)))*$E792</f>
        <v>762.32526623439855</v>
      </c>
      <c r="K792" s="9">
        <f>(INDEX('Resin Fractions'!$A$24:$I$41,MATCH('Disposed Waste by Resin'!$A792,'Resin Fractions'!$A$24:$A$41,0),MATCH('Disposed Waste by Resin'!K$1,'Resin Fractions'!$A$24:$I$24,0)))*$E792</f>
        <v>2204.3232766764395</v>
      </c>
      <c r="L792" s="9">
        <f>(INDEX('Resin Fractions'!$A$24:$I$41,MATCH('Disposed Waste by Resin'!$A792,'Resin Fractions'!$A$24:$A$41,0),MATCH('Disposed Waste by Resin'!L$1,'Resin Fractions'!$A$24:$I$24,0)))*$E792</f>
        <v>4299.4489210550491</v>
      </c>
      <c r="M792" s="9">
        <f>(INDEX('Resin Fractions'!$A$24:$I$41,MATCH('Disposed Waste by Resin'!$A792,'Resin Fractions'!$A$24:$A$41,0),MATCH('Disposed Waste by Resin'!M$1,'Resin Fractions'!$A$24:$I$24,0)))*$E792</f>
        <v>38651.667125240951</v>
      </c>
    </row>
    <row r="793" spans="1:13" x14ac:dyDescent="0.2">
      <c r="A793" s="37">
        <v>2007</v>
      </c>
      <c r="B793" s="68" t="s">
        <v>250</v>
      </c>
      <c r="C793" s="68" t="s">
        <v>192</v>
      </c>
      <c r="D793" s="68">
        <v>505959</v>
      </c>
      <c r="E793" s="81">
        <v>274637.75862068962</v>
      </c>
      <c r="F793" s="9">
        <f>(INDEX('Resin Fractions'!$A$24:$I$41,MATCH('Disposed Waste by Resin'!$A793,'Resin Fractions'!$A$24:$A$41,0),MATCH('Disposed Waste by Resin'!F$1,'Resin Fractions'!$A$24:$I$24,0)))*$E793</f>
        <v>2232.6032264824844</v>
      </c>
      <c r="G793" s="9">
        <f>(INDEX('Resin Fractions'!$A$24:$I$41,MATCH('Disposed Waste by Resin'!$A793,'Resin Fractions'!$A$24:$A$41,0),MATCH('Disposed Waste by Resin'!G$1,'Resin Fractions'!$A$24:$I$24,0)))*$E793</f>
        <v>4297.5163861937081</v>
      </c>
      <c r="H793" s="9">
        <f>(INDEX('Resin Fractions'!$A$24:$I$41,MATCH('Disposed Waste by Resin'!$A793,'Resin Fractions'!$A$24:$A$41,0),MATCH('Disposed Waste by Resin'!H$1,'Resin Fractions'!$A$24:$I$24,0)))*$E793</f>
        <v>5758.166870163378</v>
      </c>
      <c r="I793" s="9">
        <f>(INDEX('Resin Fractions'!$A$24:$I$41,MATCH('Disposed Waste by Resin'!$A793,'Resin Fractions'!$A$24:$A$41,0),MATCH('Disposed Waste by Resin'!I$1,'Resin Fractions'!$A$24:$I$24,0)))*$E793</f>
        <v>9036.9638426760102</v>
      </c>
      <c r="J793" s="9">
        <f>(INDEX('Resin Fractions'!$A$24:$I$41,MATCH('Disposed Waste by Resin'!$A793,'Resin Fractions'!$A$24:$A$41,0),MATCH('Disposed Waste by Resin'!J$1,'Resin Fractions'!$A$24:$I$24,0)))*$E793</f>
        <v>517.96979654545532</v>
      </c>
      <c r="K793" s="9">
        <f>(INDEX('Resin Fractions'!$A$24:$I$41,MATCH('Disposed Waste by Resin'!$A793,'Resin Fractions'!$A$24:$A$41,0),MATCH('Disposed Waste by Resin'!K$1,'Resin Fractions'!$A$24:$I$24,0)))*$E793</f>
        <v>1497.7502776215688</v>
      </c>
      <c r="L793" s="9">
        <f>(INDEX('Resin Fractions'!$A$24:$I$41,MATCH('Disposed Waste by Resin'!$A793,'Resin Fractions'!$A$24:$A$41,0),MATCH('Disposed Waste by Resin'!L$1,'Resin Fractions'!$A$24:$I$24,0)))*$E793</f>
        <v>2921.305093161784</v>
      </c>
      <c r="M793" s="9">
        <f>(INDEX('Resin Fractions'!$A$24:$I$41,MATCH('Disposed Waste by Resin'!$A793,'Resin Fractions'!$A$24:$A$41,0),MATCH('Disposed Waste by Resin'!M$1,'Resin Fractions'!$A$24:$I$24,0)))*$E793</f>
        <v>26262.275492844386</v>
      </c>
    </row>
    <row r="794" spans="1:13" x14ac:dyDescent="0.2">
      <c r="A794" s="37">
        <v>2007</v>
      </c>
      <c r="B794" s="68" t="s">
        <v>251</v>
      </c>
      <c r="C794" s="68" t="s">
        <v>192</v>
      </c>
      <c r="D794" s="68">
        <v>61777</v>
      </c>
      <c r="E794" s="81">
        <v>43592.38656987295</v>
      </c>
      <c r="F794" s="9">
        <f>(INDEX('Resin Fractions'!$A$24:$I$41,MATCH('Disposed Waste by Resin'!$A794,'Resin Fractions'!$A$24:$A$41,0),MATCH('Disposed Waste by Resin'!F$1,'Resin Fractions'!$A$24:$I$24,0)))*$E794</f>
        <v>354.37407949570343</v>
      </c>
      <c r="G794" s="9">
        <f>(INDEX('Resin Fractions'!$A$24:$I$41,MATCH('Disposed Waste by Resin'!$A794,'Resin Fractions'!$A$24:$A$41,0),MATCH('Disposed Waste by Resin'!G$1,'Resin Fractions'!$A$24:$I$24,0)))*$E794</f>
        <v>682.13124276206679</v>
      </c>
      <c r="H794" s="9">
        <f>(INDEX('Resin Fractions'!$A$24:$I$41,MATCH('Disposed Waste by Resin'!$A794,'Resin Fractions'!$A$24:$A$41,0),MATCH('Disposed Waste by Resin'!H$1,'Resin Fractions'!$A$24:$I$24,0)))*$E794</f>
        <v>913.97569437885591</v>
      </c>
      <c r="I794" s="9">
        <f>(INDEX('Resin Fractions'!$A$24:$I$41,MATCH('Disposed Waste by Resin'!$A794,'Resin Fractions'!$A$24:$A$41,0),MATCH('Disposed Waste by Resin'!I$1,'Resin Fractions'!$A$24:$I$24,0)))*$E794</f>
        <v>1434.408812635204</v>
      </c>
      <c r="J794" s="9">
        <f>(INDEX('Resin Fractions'!$A$24:$I$41,MATCH('Disposed Waste by Resin'!$A794,'Resin Fractions'!$A$24:$A$41,0),MATCH('Disposed Waste by Resin'!J$1,'Resin Fractions'!$A$24:$I$24,0)))*$E794</f>
        <v>82.215714677868476</v>
      </c>
      <c r="K794" s="9">
        <f>(INDEX('Resin Fractions'!$A$24:$I$41,MATCH('Disposed Waste by Resin'!$A794,'Resin Fractions'!$A$24:$A$41,0),MATCH('Disposed Waste by Resin'!K$1,'Resin Fractions'!$A$24:$I$24,0)))*$E794</f>
        <v>237.73318503297509</v>
      </c>
      <c r="L794" s="9">
        <f>(INDEX('Resin Fractions'!$A$24:$I$41,MATCH('Disposed Waste by Resin'!$A794,'Resin Fractions'!$A$24:$A$41,0),MATCH('Disposed Waste by Resin'!L$1,'Resin Fractions'!$A$24:$I$24,0)))*$E794</f>
        <v>463.689558017146</v>
      </c>
      <c r="M794" s="9">
        <f>(INDEX('Resin Fractions'!$A$24:$I$41,MATCH('Disposed Waste by Resin'!$A794,'Resin Fractions'!$A$24:$A$41,0),MATCH('Disposed Waste by Resin'!M$1,'Resin Fractions'!$A$24:$I$24,0)))*$E794</f>
        <v>4168.5282869998191</v>
      </c>
    </row>
    <row r="795" spans="1:13" x14ac:dyDescent="0.2">
      <c r="A795" s="37">
        <v>2007</v>
      </c>
      <c r="B795" s="68" t="s">
        <v>252</v>
      </c>
      <c r="C795" s="68" t="s">
        <v>191</v>
      </c>
      <c r="D795" s="68">
        <v>13806</v>
      </c>
      <c r="E795" s="81">
        <v>7314.174228675136</v>
      </c>
      <c r="F795" s="9">
        <f>(INDEX('Resin Fractions'!$A$24:$I$41,MATCH('Disposed Waste by Resin'!$A795,'Resin Fractions'!$A$24:$A$41,0),MATCH('Disposed Waste by Resin'!F$1,'Resin Fractions'!$A$24:$I$24,0)))*$E795</f>
        <v>59.458863427983736</v>
      </c>
      <c r="G795" s="9">
        <f>(INDEX('Resin Fractions'!$A$24:$I$41,MATCH('Disposed Waste by Resin'!$A795,'Resin Fractions'!$A$24:$A$41,0),MATCH('Disposed Waste by Resin'!G$1,'Resin Fractions'!$A$24:$I$24,0)))*$E795</f>
        <v>114.45179190607899</v>
      </c>
      <c r="H795" s="9">
        <f>(INDEX('Resin Fractions'!$A$24:$I$41,MATCH('Disposed Waste by Resin'!$A795,'Resin Fractions'!$A$24:$A$41,0),MATCH('Disposed Waste by Resin'!H$1,'Resin Fractions'!$A$24:$I$24,0)))*$E795</f>
        <v>153.35194962877605</v>
      </c>
      <c r="I795" s="9">
        <f>(INDEX('Resin Fractions'!$A$24:$I$41,MATCH('Disposed Waste by Resin'!$A795,'Resin Fractions'!$A$24:$A$41,0),MATCH('Disposed Waste by Resin'!I$1,'Resin Fractions'!$A$24:$I$24,0)))*$E795</f>
        <v>240.67312657783418</v>
      </c>
      <c r="J795" s="9">
        <f>(INDEX('Resin Fractions'!$A$24:$I$41,MATCH('Disposed Waste by Resin'!$A795,'Resin Fractions'!$A$24:$A$41,0),MATCH('Disposed Waste by Resin'!J$1,'Resin Fractions'!$A$24:$I$24,0)))*$E795</f>
        <v>13.794612059725234</v>
      </c>
      <c r="K795" s="9">
        <f>(INDEX('Resin Fractions'!$A$24:$I$41,MATCH('Disposed Waste by Resin'!$A795,'Resin Fractions'!$A$24:$A$41,0),MATCH('Disposed Waste by Resin'!K$1,'Resin Fractions'!$A$24:$I$24,0)))*$E795</f>
        <v>39.88820232363139</v>
      </c>
      <c r="L795" s="9">
        <f>(INDEX('Resin Fractions'!$A$24:$I$41,MATCH('Disposed Waste by Resin'!$A795,'Resin Fractions'!$A$24:$A$41,0),MATCH('Disposed Waste by Resin'!L$1,'Resin Fractions'!$A$24:$I$24,0)))*$E795</f>
        <v>77.800425308640271</v>
      </c>
      <c r="M795" s="9">
        <f>(INDEX('Resin Fractions'!$A$24:$I$41,MATCH('Disposed Waste by Resin'!$A795,'Resin Fractions'!$A$24:$A$41,0),MATCH('Disposed Waste by Resin'!M$1,'Resin Fractions'!$A$24:$I$24,0)))*$E795</f>
        <v>699.41897123266983</v>
      </c>
    </row>
    <row r="796" spans="1:13" x14ac:dyDescent="0.2">
      <c r="A796" s="37">
        <v>2007</v>
      </c>
      <c r="B796" s="68" t="s">
        <v>253</v>
      </c>
      <c r="C796" s="68" t="s">
        <v>192</v>
      </c>
      <c r="D796" s="68">
        <v>419842</v>
      </c>
      <c r="E796" s="81">
        <v>358776.63339382928</v>
      </c>
      <c r="F796" s="9">
        <f>(INDEX('Resin Fractions'!$A$24:$I$41,MATCH('Disposed Waste by Resin'!$A796,'Resin Fractions'!$A$24:$A$41,0),MATCH('Disposed Waste by Resin'!F$1,'Resin Fractions'!$A$24:$I$24,0)))*$E796</f>
        <v>2916.5904692947915</v>
      </c>
      <c r="G796" s="9">
        <f>(INDEX('Resin Fractions'!$A$24:$I$41,MATCH('Disposed Waste by Resin'!$A796,'Resin Fractions'!$A$24:$A$41,0),MATCH('Disposed Waste by Resin'!G$1,'Resin Fractions'!$A$24:$I$24,0)))*$E796</f>
        <v>5614.1168233275848</v>
      </c>
      <c r="H796" s="9">
        <f>(INDEX('Resin Fractions'!$A$24:$I$41,MATCH('Disposed Waste by Resin'!$A796,'Resin Fractions'!$A$24:$A$41,0),MATCH('Disposed Waste by Resin'!H$1,'Resin Fractions'!$A$24:$I$24,0)))*$E796</f>
        <v>7522.2567158013035</v>
      </c>
      <c r="I796" s="9">
        <f>(INDEX('Resin Fractions'!$A$24:$I$41,MATCH('Disposed Waste by Resin'!$A796,'Resin Fractions'!$A$24:$A$41,0),MATCH('Disposed Waste by Resin'!I$1,'Resin Fractions'!$A$24:$I$24,0)))*$E796</f>
        <v>11805.556089084719</v>
      </c>
      <c r="J796" s="9">
        <f>(INDEX('Resin Fractions'!$A$24:$I$41,MATCH('Disposed Waste by Resin'!$A796,'Resin Fractions'!$A$24:$A$41,0),MATCH('Disposed Waste by Resin'!J$1,'Resin Fractions'!$A$24:$I$24,0)))*$E796</f>
        <v>676.65662848977752</v>
      </c>
      <c r="K796" s="9">
        <f>(INDEX('Resin Fractions'!$A$24:$I$41,MATCH('Disposed Waste by Resin'!$A796,'Resin Fractions'!$A$24:$A$41,0),MATCH('Disposed Waste by Resin'!K$1,'Resin Fractions'!$A$24:$I$24,0)))*$E796</f>
        <v>1956.6056938729259</v>
      </c>
      <c r="L796" s="9">
        <f>(INDEX('Resin Fractions'!$A$24:$I$41,MATCH('Disposed Waste by Resin'!$A796,'Resin Fractions'!$A$24:$A$41,0),MATCH('Disposed Waste by Resin'!L$1,'Resin Fractions'!$A$24:$I$24,0)))*$E796</f>
        <v>3816.2851739858111</v>
      </c>
      <c r="M796" s="9">
        <f>(INDEX('Resin Fractions'!$A$24:$I$41,MATCH('Disposed Waste by Resin'!$A796,'Resin Fractions'!$A$24:$A$41,0),MATCH('Disposed Waste by Resin'!M$1,'Resin Fractions'!$A$24:$I$24,0)))*$E796</f>
        <v>34308.067593856911</v>
      </c>
    </row>
    <row r="797" spans="1:13" x14ac:dyDescent="0.2">
      <c r="A797" s="37">
        <v>2007</v>
      </c>
      <c r="B797" s="68" t="s">
        <v>254</v>
      </c>
      <c r="C797" s="68" t="s">
        <v>191</v>
      </c>
      <c r="D797" s="68">
        <v>56347</v>
      </c>
      <c r="E797" s="81">
        <v>43968.257713248633</v>
      </c>
      <c r="F797" s="9">
        <f>(INDEX('Resin Fractions'!$A$24:$I$41,MATCH('Disposed Waste by Resin'!$A797,'Resin Fractions'!$A$24:$A$41,0),MATCH('Disposed Waste by Resin'!F$1,'Resin Fractions'!$A$24:$I$24,0)))*$E797</f>
        <v>357.42963577338634</v>
      </c>
      <c r="G797" s="9">
        <f>(INDEX('Resin Fractions'!$A$24:$I$41,MATCH('Disposed Waste by Resin'!$A797,'Resin Fractions'!$A$24:$A$41,0),MATCH('Disposed Waste by Resin'!G$1,'Resin Fractions'!$A$24:$I$24,0)))*$E797</f>
        <v>688.0128535277056</v>
      </c>
      <c r="H797" s="9">
        <f>(INDEX('Resin Fractions'!$A$24:$I$41,MATCH('Disposed Waste by Resin'!$A797,'Resin Fractions'!$A$24:$A$41,0),MATCH('Disposed Waste by Resin'!H$1,'Resin Fractions'!$A$24:$I$24,0)))*$E797</f>
        <v>921.85636153877658</v>
      </c>
      <c r="I797" s="9">
        <f>(INDEX('Resin Fractions'!$A$24:$I$41,MATCH('Disposed Waste by Resin'!$A797,'Resin Fractions'!$A$24:$A$41,0),MATCH('Disposed Waste by Resin'!I$1,'Resin Fractions'!$A$24:$I$24,0)))*$E797</f>
        <v>1446.7768640977949</v>
      </c>
      <c r="J797" s="9">
        <f>(INDEX('Resin Fractions'!$A$24:$I$41,MATCH('Disposed Waste by Resin'!$A797,'Resin Fractions'!$A$24:$A$41,0),MATCH('Disposed Waste by Resin'!J$1,'Resin Fractions'!$A$24:$I$24,0)))*$E797</f>
        <v>82.924611737906389</v>
      </c>
      <c r="K797" s="9">
        <f>(INDEX('Resin Fractions'!$A$24:$I$41,MATCH('Disposed Waste by Resin'!$A797,'Resin Fractions'!$A$24:$A$41,0),MATCH('Disposed Waste by Resin'!K$1,'Resin Fractions'!$A$24:$I$24,0)))*$E797</f>
        <v>239.78301646244864</v>
      </c>
      <c r="L797" s="9">
        <f>(INDEX('Resin Fractions'!$A$24:$I$41,MATCH('Disposed Waste by Resin'!$A797,'Resin Fractions'!$A$24:$A$41,0),MATCH('Disposed Waste by Resin'!L$1,'Resin Fractions'!$A$24:$I$24,0)))*$E797</f>
        <v>467.68767645151775</v>
      </c>
      <c r="M797" s="9">
        <f>(INDEX('Resin Fractions'!$A$24:$I$41,MATCH('Disposed Waste by Resin'!$A797,'Resin Fractions'!$A$24:$A$41,0),MATCH('Disposed Waste by Resin'!M$1,'Resin Fractions'!$A$24:$I$24,0)))*$E797</f>
        <v>4204.4710195895359</v>
      </c>
    </row>
    <row r="798" spans="1:13" x14ac:dyDescent="0.2">
      <c r="A798" s="37">
        <v>2007</v>
      </c>
      <c r="B798" s="68" t="s">
        <v>255</v>
      </c>
      <c r="C798" s="68" t="s">
        <v>194</v>
      </c>
      <c r="D798" s="68">
        <v>803572</v>
      </c>
      <c r="E798" s="81">
        <v>871109.42831215961</v>
      </c>
      <c r="F798" s="9">
        <f>(INDEX('Resin Fractions'!$A$24:$I$41,MATCH('Disposed Waste by Resin'!$A798,'Resin Fractions'!$A$24:$A$41,0),MATCH('Disposed Waste by Resin'!F$1,'Resin Fractions'!$A$24:$I$24,0)))*$E798</f>
        <v>7081.4797281939627</v>
      </c>
      <c r="G798" s="9">
        <f>(INDEX('Resin Fractions'!$A$24:$I$41,MATCH('Disposed Waste by Resin'!$A798,'Resin Fractions'!$A$24:$A$41,0),MATCH('Disposed Waste by Resin'!G$1,'Resin Fractions'!$A$24:$I$24,0)))*$E798</f>
        <v>13631.071929587608</v>
      </c>
      <c r="H798" s="9">
        <f>(INDEX('Resin Fractions'!$A$24:$I$41,MATCH('Disposed Waste by Resin'!$A798,'Resin Fractions'!$A$24:$A$41,0),MATCH('Disposed Waste by Resin'!H$1,'Resin Fractions'!$A$24:$I$24,0)))*$E798</f>
        <v>18264.034325017106</v>
      </c>
      <c r="I798" s="9">
        <f>(INDEX('Resin Fractions'!$A$24:$I$41,MATCH('Disposed Waste by Resin'!$A798,'Resin Fractions'!$A$24:$A$41,0),MATCH('Disposed Waste by Resin'!I$1,'Resin Fractions'!$A$24:$I$24,0)))*$E798</f>
        <v>28663.882367113492</v>
      </c>
      <c r="J798" s="9">
        <f>(INDEX('Resin Fractions'!$A$24:$I$41,MATCH('Disposed Waste by Resin'!$A798,'Resin Fractions'!$A$24:$A$41,0),MATCH('Disposed Waste by Resin'!J$1,'Resin Fractions'!$A$24:$I$24,0)))*$E798</f>
        <v>1642.9218459172416</v>
      </c>
      <c r="K798" s="9">
        <f>(INDEX('Resin Fractions'!$A$24:$I$41,MATCH('Disposed Waste by Resin'!$A798,'Resin Fractions'!$A$24:$A$41,0),MATCH('Disposed Waste by Resin'!K$1,'Resin Fractions'!$A$24:$I$24,0)))*$E798</f>
        <v>4750.6373291345899</v>
      </c>
      <c r="L798" s="9">
        <f>(INDEX('Resin Fractions'!$A$24:$I$41,MATCH('Disposed Waste by Resin'!$A798,'Resin Fractions'!$A$24:$A$41,0),MATCH('Disposed Waste by Resin'!L$1,'Resin Fractions'!$A$24:$I$24,0)))*$E798</f>
        <v>9265.9378754406025</v>
      </c>
      <c r="M798" s="9">
        <f>(INDEX('Resin Fractions'!$A$24:$I$41,MATCH('Disposed Waste by Resin'!$A798,'Resin Fractions'!$A$24:$A$41,0),MATCH('Disposed Waste by Resin'!M$1,'Resin Fractions'!$A$24:$I$24,0)))*$E798</f>
        <v>83299.965400404588</v>
      </c>
    </row>
    <row r="799" spans="1:13" x14ac:dyDescent="0.2">
      <c r="A799" s="37">
        <v>2007</v>
      </c>
      <c r="B799" s="68" t="s">
        <v>256</v>
      </c>
      <c r="C799" s="68" t="s">
        <v>192</v>
      </c>
      <c r="D799" s="68">
        <v>192826</v>
      </c>
      <c r="E799" s="81">
        <v>180063.09437386569</v>
      </c>
      <c r="F799" s="9">
        <f>(INDEX('Resin Fractions'!$A$24:$I$41,MATCH('Disposed Waste by Resin'!$A799,'Resin Fractions'!$A$24:$A$41,0),MATCH('Disposed Waste by Resin'!F$1,'Resin Fractions'!$A$24:$I$24,0)))*$E799</f>
        <v>1463.7806814639057</v>
      </c>
      <c r="G799" s="9">
        <f>(INDEX('Resin Fractions'!$A$24:$I$41,MATCH('Disposed Waste by Resin'!$A799,'Resin Fractions'!$A$24:$A$41,0),MATCH('Disposed Waste by Resin'!G$1,'Resin Fractions'!$A$24:$I$24,0)))*$E799</f>
        <v>2817.6172952575812</v>
      </c>
      <c r="H799" s="9">
        <f>(INDEX('Resin Fractions'!$A$24:$I$41,MATCH('Disposed Waste by Resin'!$A799,'Resin Fractions'!$A$24:$A$41,0),MATCH('Disposed Waste by Resin'!H$1,'Resin Fractions'!$A$24:$I$24,0)))*$E799</f>
        <v>3775.2760209301614</v>
      </c>
      <c r="I799" s="9">
        <f>(INDEX('Resin Fractions'!$A$24:$I$41,MATCH('Disposed Waste by Resin'!$A799,'Resin Fractions'!$A$24:$A$41,0),MATCH('Disposed Waste by Resin'!I$1,'Resin Fractions'!$A$24:$I$24,0)))*$E799</f>
        <v>5924.9816246293703</v>
      </c>
      <c r="J799" s="9">
        <f>(INDEX('Resin Fractions'!$A$24:$I$41,MATCH('Disposed Waste by Resin'!$A799,'Resin Fractions'!$A$24:$A$41,0),MATCH('Disposed Waste by Resin'!J$1,'Resin Fractions'!$A$24:$I$24,0)))*$E799</f>
        <v>339.60095227470345</v>
      </c>
      <c r="K799" s="9">
        <f>(INDEX('Resin Fractions'!$A$24:$I$41,MATCH('Disposed Waste by Resin'!$A799,'Resin Fractions'!$A$24:$A$41,0),MATCH('Disposed Waste by Resin'!K$1,'Resin Fractions'!$A$24:$I$24,0)))*$E799</f>
        <v>981.98277957960011</v>
      </c>
      <c r="L799" s="9">
        <f>(INDEX('Resin Fractions'!$A$24:$I$41,MATCH('Disposed Waste by Resin'!$A799,'Resin Fractions'!$A$24:$A$41,0),MATCH('Disposed Waste by Resin'!L$1,'Resin Fractions'!$A$24:$I$24,0)))*$E799</f>
        <v>1915.3201559999097</v>
      </c>
      <c r="M799" s="9">
        <f>(INDEX('Resin Fractions'!$A$24:$I$41,MATCH('Disposed Waste by Resin'!$A799,'Resin Fractions'!$A$24:$A$41,0),MATCH('Disposed Waste by Resin'!M$1,'Resin Fractions'!$A$24:$I$24,0)))*$E799</f>
        <v>17218.55951013523</v>
      </c>
    </row>
    <row r="800" spans="1:13" x14ac:dyDescent="0.2">
      <c r="A800" s="37">
        <v>2007</v>
      </c>
      <c r="B800" s="68" t="s">
        <v>257</v>
      </c>
      <c r="C800" s="68" t="s">
        <v>192</v>
      </c>
      <c r="D800" s="68">
        <v>69719</v>
      </c>
      <c r="E800" s="81">
        <v>132375.8166969147</v>
      </c>
      <c r="F800" s="9">
        <f>(INDEX('Resin Fractions'!$A$24:$I$41,MATCH('Disposed Waste by Resin'!$A800,'Resin Fractions'!$A$24:$A$41,0),MATCH('Disposed Waste by Resin'!F$1,'Resin Fractions'!$A$24:$I$24,0)))*$E800</f>
        <v>1076.1181454075602</v>
      </c>
      <c r="G800" s="9">
        <f>(INDEX('Resin Fractions'!$A$24:$I$41,MATCH('Disposed Waste by Resin'!$A800,'Resin Fractions'!$A$24:$A$41,0),MATCH('Disposed Waste by Resin'!G$1,'Resin Fractions'!$A$24:$I$24,0)))*$E800</f>
        <v>2071.409423991377</v>
      </c>
      <c r="H800" s="9">
        <f>(INDEX('Resin Fractions'!$A$24:$I$41,MATCH('Disposed Waste by Resin'!$A800,'Resin Fractions'!$A$24:$A$41,0),MATCH('Disposed Waste by Resin'!H$1,'Resin Fractions'!$A$24:$I$24,0)))*$E800</f>
        <v>2775.4451752854184</v>
      </c>
      <c r="I800" s="9">
        <f>(INDEX('Resin Fractions'!$A$24:$I$41,MATCH('Disposed Waste by Resin'!$A800,'Resin Fractions'!$A$24:$A$41,0),MATCH('Disposed Waste by Resin'!I$1,'Resin Fractions'!$A$24:$I$24,0)))*$E800</f>
        <v>4355.8302949411154</v>
      </c>
      <c r="J800" s="9">
        <f>(INDEX('Resin Fractions'!$A$24:$I$41,MATCH('Disposed Waste by Resin'!$A800,'Resin Fractions'!$A$24:$A$41,0),MATCH('Disposed Waste by Resin'!J$1,'Resin Fractions'!$A$24:$I$24,0)))*$E800</f>
        <v>249.66222848016639</v>
      </c>
      <c r="K800" s="9">
        <f>(INDEX('Resin Fractions'!$A$24:$I$41,MATCH('Disposed Waste by Resin'!$A800,'Resin Fractions'!$A$24:$A$41,0),MATCH('Disposed Waste by Resin'!K$1,'Resin Fractions'!$A$24:$I$24,0)))*$E800</f>
        <v>721.91790817087474</v>
      </c>
      <c r="L800" s="9">
        <f>(INDEX('Resin Fractions'!$A$24:$I$41,MATCH('Disposed Waste by Resin'!$A800,'Resin Fractions'!$A$24:$A$41,0),MATCH('Disposed Waste by Resin'!L$1,'Resin Fractions'!$A$24:$I$24,0)))*$E800</f>
        <v>1408.0734909515647</v>
      </c>
      <c r="M800" s="9">
        <f>(INDEX('Resin Fractions'!$A$24:$I$41,MATCH('Disposed Waste by Resin'!$A800,'Resin Fractions'!$A$24:$A$41,0),MATCH('Disposed Waste by Resin'!M$1,'Resin Fractions'!$A$24:$I$24,0)))*$E800</f>
        <v>12658.456667228076</v>
      </c>
    </row>
    <row r="801" spans="1:13" x14ac:dyDescent="0.2">
      <c r="A801" s="37">
        <v>2006</v>
      </c>
      <c r="B801" s="68" t="s">
        <v>201</v>
      </c>
      <c r="C801" s="68" t="s">
        <v>190</v>
      </c>
      <c r="D801" s="68">
        <v>1462371</v>
      </c>
      <c r="E801" s="81">
        <v>1502756.2794918329</v>
      </c>
      <c r="F801" s="9">
        <f>(INDEX('Resin Fractions'!$A$24:$I$41,MATCH('Disposed Waste by Resin'!$A801,'Resin Fractions'!$A$24:$A$41,0),MATCH('Disposed Waste by Resin'!F$1,'Resin Fractions'!$A$24:$I$24,0)))*$E801</f>
        <v>12084.093601545399</v>
      </c>
      <c r="G801" s="9">
        <f>(INDEX('Resin Fractions'!$A$24:$I$41,MATCH('Disposed Waste by Resin'!$A801,'Resin Fractions'!$A$24:$A$41,0),MATCH('Disposed Waste by Resin'!G$1,'Resin Fractions'!$A$24:$I$24,0)))*$E801</f>
        <v>23775.379849546807</v>
      </c>
      <c r="H801" s="9">
        <f>(INDEX('Resin Fractions'!$A$24:$I$41,MATCH('Disposed Waste by Resin'!$A801,'Resin Fractions'!$A$24:$A$41,0),MATCH('Disposed Waste by Resin'!H$1,'Resin Fractions'!$A$24:$I$24,0)))*$E801</f>
        <v>30759.955269944683</v>
      </c>
      <c r="I801" s="9">
        <f>(INDEX('Resin Fractions'!$A$24:$I$41,MATCH('Disposed Waste by Resin'!$A801,'Resin Fractions'!$A$24:$A$41,0),MATCH('Disposed Waste by Resin'!I$1,'Resin Fractions'!$A$24:$I$24,0)))*$E801</f>
        <v>50828.761801519438</v>
      </c>
      <c r="J801" s="9">
        <f>(INDEX('Resin Fractions'!$A$24:$I$41,MATCH('Disposed Waste by Resin'!$A801,'Resin Fractions'!$A$24:$A$41,0),MATCH('Disposed Waste by Resin'!J$1,'Resin Fractions'!$A$24:$I$24,0)))*$E801</f>
        <v>2778.5608512680401</v>
      </c>
      <c r="K801" s="9">
        <f>(INDEX('Resin Fractions'!$A$24:$I$41,MATCH('Disposed Waste by Resin'!$A801,'Resin Fractions'!$A$24:$A$41,0),MATCH('Disposed Waste by Resin'!K$1,'Resin Fractions'!$A$24:$I$24,0)))*$E801</f>
        <v>8065.281643146549</v>
      </c>
      <c r="L801" s="9">
        <f>(INDEX('Resin Fractions'!$A$24:$I$41,MATCH('Disposed Waste by Resin'!$A801,'Resin Fractions'!$A$24:$A$41,0),MATCH('Disposed Waste by Resin'!L$1,'Resin Fractions'!$A$24:$I$24,0)))*$E801</f>
        <v>15053.481963606206</v>
      </c>
      <c r="M801" s="9">
        <f>(INDEX('Resin Fractions'!$A$24:$I$41,MATCH('Disposed Waste by Resin'!$A801,'Resin Fractions'!$A$24:$A$41,0),MATCH('Disposed Waste by Resin'!M$1,'Resin Fractions'!$A$24:$I$24,0)))*$E801</f>
        <v>143345.51498057714</v>
      </c>
    </row>
    <row r="802" spans="1:13" x14ac:dyDescent="0.2">
      <c r="A802" s="37">
        <v>2006</v>
      </c>
      <c r="B802" s="68" t="s">
        <v>202</v>
      </c>
      <c r="C802" s="68" t="s">
        <v>191</v>
      </c>
      <c r="D802" s="68">
        <v>1232</v>
      </c>
      <c r="E802" s="81">
        <v>2069.3557168784032</v>
      </c>
      <c r="F802" s="9">
        <f>(INDEX('Resin Fractions'!$A$24:$I$41,MATCH('Disposed Waste by Resin'!$A802,'Resin Fractions'!$A$24:$A$41,0),MATCH('Disposed Waste by Resin'!F$1,'Resin Fractions'!$A$24:$I$24,0)))*$E802</f>
        <v>16.640281939868352</v>
      </c>
      <c r="G802" s="9">
        <f>(INDEX('Resin Fractions'!$A$24:$I$41,MATCH('Disposed Waste by Resin'!$A802,'Resin Fractions'!$A$24:$A$41,0),MATCH('Disposed Waste by Resin'!G$1,'Resin Fractions'!$A$24:$I$24,0)))*$E802</f>
        <v>32.739652386781231</v>
      </c>
      <c r="H802" s="9">
        <f>(INDEX('Resin Fractions'!$A$24:$I$41,MATCH('Disposed Waste by Resin'!$A802,'Resin Fractions'!$A$24:$A$41,0),MATCH('Disposed Waste by Resin'!H$1,'Resin Fractions'!$A$24:$I$24,0)))*$E802</f>
        <v>42.357693098649889</v>
      </c>
      <c r="I802" s="9">
        <f>(INDEX('Resin Fractions'!$A$24:$I$41,MATCH('Disposed Waste by Resin'!$A802,'Resin Fractions'!$A$24:$A$41,0),MATCH('Disposed Waste by Resin'!I$1,'Resin Fractions'!$A$24:$I$24,0)))*$E802</f>
        <v>69.993245246257175</v>
      </c>
      <c r="J802" s="9">
        <f>(INDEX('Resin Fractions'!$A$24:$I$41,MATCH('Disposed Waste by Resin'!$A802,'Resin Fractions'!$A$24:$A$41,0),MATCH('Disposed Waste by Resin'!J$1,'Resin Fractions'!$A$24:$I$24,0)))*$E802</f>
        <v>3.8261898224843121</v>
      </c>
      <c r="K802" s="9">
        <f>(INDEX('Resin Fractions'!$A$24:$I$41,MATCH('Disposed Waste by Resin'!$A802,'Resin Fractions'!$A$24:$A$41,0),MATCH('Disposed Waste by Resin'!K$1,'Resin Fractions'!$A$24:$I$24,0)))*$E802</f>
        <v>11.106216559696271</v>
      </c>
      <c r="L802" s="9">
        <f>(INDEX('Resin Fractions'!$A$24:$I$41,MATCH('Disposed Waste by Resin'!$A802,'Resin Fractions'!$A$24:$A$41,0),MATCH('Disposed Waste by Resin'!L$1,'Resin Fractions'!$A$24:$I$24,0)))*$E802</f>
        <v>20.729248904451993</v>
      </c>
      <c r="M802" s="9">
        <f>(INDEX('Resin Fractions'!$A$24:$I$41,MATCH('Disposed Waste by Resin'!$A802,'Resin Fractions'!$A$24:$A$41,0),MATCH('Disposed Waste by Resin'!M$1,'Resin Fractions'!$A$24:$I$24,0)))*$E802</f>
        <v>197.39252795818925</v>
      </c>
    </row>
    <row r="803" spans="1:13" x14ac:dyDescent="0.2">
      <c r="A803" s="37">
        <v>2006</v>
      </c>
      <c r="B803" s="68" t="s">
        <v>203</v>
      </c>
      <c r="C803" s="68" t="s">
        <v>191</v>
      </c>
      <c r="D803" s="68">
        <v>37843</v>
      </c>
      <c r="E803" s="81">
        <v>43300.680580762237</v>
      </c>
      <c r="F803" s="9">
        <f>(INDEX('Resin Fractions'!$A$24:$I$41,MATCH('Disposed Waste by Resin'!$A803,'Resin Fractions'!$A$24:$A$41,0),MATCH('Disposed Waste by Resin'!F$1,'Resin Fractions'!$A$24:$I$24,0)))*$E803</f>
        <v>348.19317296447457</v>
      </c>
      <c r="G803" s="9">
        <f>(INDEX('Resin Fractions'!$A$24:$I$41,MATCH('Disposed Waste by Resin'!$A803,'Resin Fractions'!$A$24:$A$41,0),MATCH('Disposed Waste by Resin'!G$1,'Resin Fractions'!$A$24:$I$24,0)))*$E803</f>
        <v>685.06792658330869</v>
      </c>
      <c r="H803" s="9">
        <f>(INDEX('Resin Fractions'!$A$24:$I$41,MATCH('Disposed Waste by Resin'!$A803,'Resin Fractions'!$A$24:$A$41,0),MATCH('Disposed Waste by Resin'!H$1,'Resin Fractions'!$A$24:$I$24,0)))*$E803</f>
        <v>886.32269650059868</v>
      </c>
      <c r="I803" s="9">
        <f>(INDEX('Resin Fractions'!$A$24:$I$41,MATCH('Disposed Waste by Resin'!$A803,'Resin Fractions'!$A$24:$A$41,0),MATCH('Disposed Waste by Resin'!I$1,'Resin Fractions'!$A$24:$I$24,0)))*$E803</f>
        <v>1464.5887753851196</v>
      </c>
      <c r="J803" s="9">
        <f>(INDEX('Resin Fractions'!$A$24:$I$41,MATCH('Disposed Waste by Resin'!$A803,'Resin Fractions'!$A$24:$A$41,0),MATCH('Disposed Waste by Resin'!J$1,'Resin Fractions'!$A$24:$I$24,0)))*$E803</f>
        <v>80.061935216569552</v>
      </c>
      <c r="K803" s="9">
        <f>(INDEX('Resin Fractions'!$A$24:$I$41,MATCH('Disposed Waste by Resin'!$A803,'Resin Fractions'!$A$24:$A$41,0),MATCH('Disposed Waste by Resin'!K$1,'Resin Fractions'!$A$24:$I$24,0)))*$E803</f>
        <v>232.39442682074107</v>
      </c>
      <c r="L803" s="9">
        <f>(INDEX('Resin Fractions'!$A$24:$I$41,MATCH('Disposed Waste by Resin'!$A803,'Resin Fractions'!$A$24:$A$41,0),MATCH('Disposed Waste by Resin'!L$1,'Resin Fractions'!$A$24:$I$24,0)))*$E803</f>
        <v>433.75364523833304</v>
      </c>
      <c r="M803" s="9">
        <f>(INDEX('Resin Fractions'!$A$24:$I$41,MATCH('Disposed Waste by Resin'!$A803,'Resin Fractions'!$A$24:$A$41,0),MATCH('Disposed Waste by Resin'!M$1,'Resin Fractions'!$A$24:$I$24,0)))*$E803</f>
        <v>4130.3825787091455</v>
      </c>
    </row>
    <row r="804" spans="1:13" x14ac:dyDescent="0.2">
      <c r="A804" s="37">
        <v>2006</v>
      </c>
      <c r="B804" s="68" t="s">
        <v>204</v>
      </c>
      <c r="C804" s="68" t="s">
        <v>192</v>
      </c>
      <c r="D804" s="68">
        <v>214690</v>
      </c>
      <c r="E804" s="81">
        <v>189818.57531760441</v>
      </c>
      <c r="F804" s="9">
        <f>(INDEX('Resin Fractions'!$A$24:$I$41,MATCH('Disposed Waste by Resin'!$A804,'Resin Fractions'!$A$24:$A$41,0),MATCH('Disposed Waste by Resin'!F$1,'Resin Fractions'!$A$24:$I$24,0)))*$E804</f>
        <v>1526.3855242219222</v>
      </c>
      <c r="G804" s="9">
        <f>(INDEX('Resin Fractions'!$A$24:$I$41,MATCH('Disposed Waste by Resin'!$A804,'Resin Fractions'!$A$24:$A$41,0),MATCH('Disposed Waste by Resin'!G$1,'Resin Fractions'!$A$24:$I$24,0)))*$E804</f>
        <v>3003.154132353357</v>
      </c>
      <c r="H804" s="9">
        <f>(INDEX('Resin Fractions'!$A$24:$I$41,MATCH('Disposed Waste by Resin'!$A804,'Resin Fractions'!$A$24:$A$41,0),MATCH('Disposed Waste by Resin'!H$1,'Resin Fractions'!$A$24:$I$24,0)))*$E804</f>
        <v>3885.4010898883553</v>
      </c>
      <c r="I804" s="9">
        <f>(INDEX('Resin Fractions'!$A$24:$I$41,MATCH('Disposed Waste by Resin'!$A804,'Resin Fractions'!$A$24:$A$41,0),MATCH('Disposed Waste by Resin'!I$1,'Resin Fractions'!$A$24:$I$24,0)))*$E804</f>
        <v>6420.3645541144624</v>
      </c>
      <c r="J804" s="9">
        <f>(INDEX('Resin Fractions'!$A$24:$I$41,MATCH('Disposed Waste by Resin'!$A804,'Resin Fractions'!$A$24:$A$41,0),MATCH('Disposed Waste by Resin'!J$1,'Resin Fractions'!$A$24:$I$24,0)))*$E804</f>
        <v>350.97006042744397</v>
      </c>
      <c r="K804" s="9">
        <f>(INDEX('Resin Fractions'!$A$24:$I$41,MATCH('Disposed Waste by Resin'!$A804,'Resin Fractions'!$A$24:$A$41,0),MATCH('Disposed Waste by Resin'!K$1,'Resin Fractions'!$A$24:$I$24,0)))*$E804</f>
        <v>1018.7548652633168</v>
      </c>
      <c r="L804" s="9">
        <f>(INDEX('Resin Fractions'!$A$24:$I$41,MATCH('Disposed Waste by Resin'!$A804,'Resin Fractions'!$A$24:$A$41,0),MATCH('Disposed Waste by Resin'!L$1,'Resin Fractions'!$A$24:$I$24,0)))*$E804</f>
        <v>1901.4596970223563</v>
      </c>
      <c r="M804" s="9">
        <f>(INDEX('Resin Fractions'!$A$24:$I$41,MATCH('Disposed Waste by Resin'!$A804,'Resin Fractions'!$A$24:$A$41,0),MATCH('Disposed Waste by Resin'!M$1,'Resin Fractions'!$A$24:$I$24,0)))*$E804</f>
        <v>18106.489923291218</v>
      </c>
    </row>
    <row r="805" spans="1:13" x14ac:dyDescent="0.2">
      <c r="A805" s="37">
        <v>2006</v>
      </c>
      <c r="B805" s="68" t="s">
        <v>205</v>
      </c>
      <c r="C805" s="68" t="s">
        <v>191</v>
      </c>
      <c r="D805" s="68">
        <v>45044</v>
      </c>
      <c r="E805" s="81">
        <v>44897.032667876592</v>
      </c>
      <c r="F805" s="9">
        <f>(INDEX('Resin Fractions'!$A$24:$I$41,MATCH('Disposed Waste by Resin'!$A805,'Resin Fractions'!$A$24:$A$41,0),MATCH('Disposed Waste by Resin'!F$1,'Resin Fractions'!$A$24:$I$24,0)))*$E805</f>
        <v>361.02989725900585</v>
      </c>
      <c r="G805" s="9">
        <f>(INDEX('Resin Fractions'!$A$24:$I$41,MATCH('Disposed Waste by Resin'!$A805,'Resin Fractions'!$A$24:$A$41,0),MATCH('Disposed Waste by Resin'!G$1,'Resin Fractions'!$A$24:$I$24,0)))*$E805</f>
        <v>710.32410269298032</v>
      </c>
      <c r="H805" s="9">
        <f>(INDEX('Resin Fractions'!$A$24:$I$41,MATCH('Disposed Waste by Resin'!$A805,'Resin Fractions'!$A$24:$A$41,0),MATCH('Disposed Waste by Resin'!H$1,'Resin Fractions'!$A$24:$I$24,0)))*$E805</f>
        <v>918.99846666029828</v>
      </c>
      <c r="I805" s="9">
        <f>(INDEX('Resin Fractions'!$A$24:$I$41,MATCH('Disposed Waste by Resin'!$A805,'Resin Fractions'!$A$24:$A$41,0),MATCH('Disposed Waste by Resin'!I$1,'Resin Fractions'!$A$24:$I$24,0)))*$E805</f>
        <v>1518.5832927227759</v>
      </c>
      <c r="J805" s="9">
        <f>(INDEX('Resin Fractions'!$A$24:$I$41,MATCH('Disposed Waste by Resin'!$A805,'Resin Fractions'!$A$24:$A$41,0),MATCH('Disposed Waste by Resin'!J$1,'Resin Fractions'!$A$24:$I$24,0)))*$E805</f>
        <v>83.01355250450122</v>
      </c>
      <c r="K805" s="9">
        <f>(INDEX('Resin Fractions'!$A$24:$I$41,MATCH('Disposed Waste by Resin'!$A805,'Resin Fractions'!$A$24:$A$41,0),MATCH('Disposed Waste by Resin'!K$1,'Resin Fractions'!$A$24:$I$24,0)))*$E805</f>
        <v>240.96203645904907</v>
      </c>
      <c r="L805" s="9">
        <f>(INDEX('Resin Fractions'!$A$24:$I$41,MATCH('Disposed Waste by Resin'!$A805,'Resin Fractions'!$A$24:$A$41,0),MATCH('Disposed Waste by Resin'!L$1,'Resin Fractions'!$A$24:$I$24,0)))*$E805</f>
        <v>449.74469959550879</v>
      </c>
      <c r="M805" s="9">
        <f>(INDEX('Resin Fractions'!$A$24:$I$41,MATCH('Disposed Waste by Resin'!$A805,'Resin Fractions'!$A$24:$A$41,0),MATCH('Disposed Waste by Resin'!M$1,'Resin Fractions'!$A$24:$I$24,0)))*$E805</f>
        <v>4282.6560478941201</v>
      </c>
    </row>
    <row r="806" spans="1:13" x14ac:dyDescent="0.2">
      <c r="A806" s="37">
        <v>2006</v>
      </c>
      <c r="B806" s="68" t="s">
        <v>206</v>
      </c>
      <c r="C806" s="68" t="s">
        <v>192</v>
      </c>
      <c r="D806" s="68">
        <v>20729</v>
      </c>
      <c r="E806" s="81">
        <v>20322.20508166969</v>
      </c>
      <c r="F806" s="9">
        <f>(INDEX('Resin Fractions'!$A$24:$I$41,MATCH('Disposed Waste by Resin'!$A806,'Resin Fractions'!$A$24:$A$41,0),MATCH('Disposed Waste by Resin'!F$1,'Resin Fractions'!$A$24:$I$24,0)))*$E806</f>
        <v>163.41667091868089</v>
      </c>
      <c r="G806" s="9">
        <f>(INDEX('Resin Fractions'!$A$24:$I$41,MATCH('Disposed Waste by Resin'!$A806,'Resin Fractions'!$A$24:$A$41,0),MATCH('Disposed Waste by Resin'!G$1,'Resin Fractions'!$A$24:$I$24,0)))*$E806</f>
        <v>321.52129509681623</v>
      </c>
      <c r="H806" s="9">
        <f>(INDEX('Resin Fractions'!$A$24:$I$41,MATCH('Disposed Waste by Resin'!$A806,'Resin Fractions'!$A$24:$A$41,0),MATCH('Disposed Waste by Resin'!H$1,'Resin Fractions'!$A$24:$I$24,0)))*$E806</f>
        <v>415.97571597583828</v>
      </c>
      <c r="I806" s="9">
        <f>(INDEX('Resin Fractions'!$A$24:$I$41,MATCH('Disposed Waste by Resin'!$A806,'Resin Fractions'!$A$24:$A$41,0),MATCH('Disposed Waste by Resin'!I$1,'Resin Fractions'!$A$24:$I$24,0)))*$E806</f>
        <v>687.3719547704145</v>
      </c>
      <c r="J806" s="9">
        <f>(INDEX('Resin Fractions'!$A$24:$I$41,MATCH('Disposed Waste by Resin'!$A806,'Resin Fractions'!$A$24:$A$41,0),MATCH('Disposed Waste by Resin'!J$1,'Resin Fractions'!$A$24:$I$24,0)))*$E806</f>
        <v>37.575276990665671</v>
      </c>
      <c r="K806" s="9">
        <f>(INDEX('Resin Fractions'!$A$24:$I$41,MATCH('Disposed Waste by Resin'!$A806,'Resin Fractions'!$A$24:$A$41,0),MATCH('Disposed Waste by Resin'!K$1,'Resin Fractions'!$A$24:$I$24,0)))*$E806</f>
        <v>109.06912174000391</v>
      </c>
      <c r="L806" s="9">
        <f>(INDEX('Resin Fractions'!$A$24:$I$41,MATCH('Disposed Waste by Resin'!$A806,'Resin Fractions'!$A$24:$A$41,0),MATCH('Disposed Waste by Resin'!L$1,'Resin Fractions'!$A$24:$I$24,0)))*$E806</f>
        <v>203.57256318441065</v>
      </c>
      <c r="M806" s="9">
        <f>(INDEX('Resin Fractions'!$A$24:$I$41,MATCH('Disposed Waste by Resin'!$A806,'Resin Fractions'!$A$24:$A$41,0),MATCH('Disposed Waste by Resin'!M$1,'Resin Fractions'!$A$24:$I$24,0)))*$E806</f>
        <v>1938.5025986768303</v>
      </c>
    </row>
    <row r="807" spans="1:13" x14ac:dyDescent="0.2">
      <c r="A807" s="37">
        <v>2006</v>
      </c>
      <c r="B807" s="68" t="s">
        <v>207</v>
      </c>
      <c r="C807" s="68" t="s">
        <v>190</v>
      </c>
      <c r="D807" s="68">
        <v>1007169</v>
      </c>
      <c r="E807" s="81">
        <v>907625.21778584388</v>
      </c>
      <c r="F807" s="9">
        <f>(INDEX('Resin Fractions'!$A$24:$I$41,MATCH('Disposed Waste by Resin'!$A807,'Resin Fractions'!$A$24:$A$41,0),MATCH('Disposed Waste by Resin'!F$1,'Resin Fractions'!$A$24:$I$24,0)))*$E807</f>
        <v>7298.4743012060544</v>
      </c>
      <c r="G807" s="9">
        <f>(INDEX('Resin Fractions'!$A$24:$I$41,MATCH('Disposed Waste by Resin'!$A807,'Resin Fractions'!$A$24:$A$41,0),MATCH('Disposed Waste by Resin'!G$1,'Resin Fractions'!$A$24:$I$24,0)))*$E807</f>
        <v>14359.703305437668</v>
      </c>
      <c r="H807" s="9">
        <f>(INDEX('Resin Fractions'!$A$24:$I$41,MATCH('Disposed Waste by Resin'!$A807,'Resin Fractions'!$A$24:$A$41,0),MATCH('Disposed Waste by Resin'!H$1,'Resin Fractions'!$A$24:$I$24,0)))*$E807</f>
        <v>18578.202920840358</v>
      </c>
      <c r="I807" s="9">
        <f>(INDEX('Resin Fractions'!$A$24:$I$41,MATCH('Disposed Waste by Resin'!$A807,'Resin Fractions'!$A$24:$A$41,0),MATCH('Disposed Waste by Resin'!I$1,'Resin Fractions'!$A$24:$I$24,0)))*$E807</f>
        <v>30699.233554684728</v>
      </c>
      <c r="J807" s="9">
        <f>(INDEX('Resin Fractions'!$A$24:$I$41,MATCH('Disposed Waste by Resin'!$A807,'Resin Fractions'!$A$24:$A$41,0),MATCH('Disposed Waste by Resin'!J$1,'Resin Fractions'!$A$24:$I$24,0)))*$E807</f>
        <v>1678.1775808757022</v>
      </c>
      <c r="K807" s="9">
        <f>(INDEX('Resin Fractions'!$A$24:$I$41,MATCH('Disposed Waste by Resin'!$A807,'Resin Fractions'!$A$24:$A$41,0),MATCH('Disposed Waste by Resin'!K$1,'Resin Fractions'!$A$24:$I$24,0)))*$E807</f>
        <v>4871.2177135872271</v>
      </c>
      <c r="L807" s="9">
        <f>(INDEX('Resin Fractions'!$A$24:$I$41,MATCH('Disposed Waste by Resin'!$A807,'Resin Fractions'!$A$24:$A$41,0),MATCH('Disposed Waste by Resin'!L$1,'Resin Fractions'!$A$24:$I$24,0)))*$E807</f>
        <v>9091.906673165633</v>
      </c>
      <c r="M807" s="9">
        <f>(INDEX('Resin Fractions'!$A$24:$I$41,MATCH('Disposed Waste by Resin'!$A807,'Resin Fractions'!$A$24:$A$41,0),MATCH('Disposed Waste by Resin'!M$1,'Resin Fractions'!$A$24:$I$24,0)))*$E807</f>
        <v>86576.916049797379</v>
      </c>
    </row>
    <row r="808" spans="1:13" x14ac:dyDescent="0.2">
      <c r="A808" s="37">
        <v>2006</v>
      </c>
      <c r="B808" s="68" t="s">
        <v>208</v>
      </c>
      <c r="C808" s="68" t="s">
        <v>193</v>
      </c>
      <c r="D808" s="68">
        <v>28296</v>
      </c>
      <c r="E808" s="81">
        <v>4.2377495462794919</v>
      </c>
      <c r="F808" s="9">
        <f>(INDEX('Resin Fractions'!$A$24:$I$41,MATCH('Disposed Waste by Resin'!$A808,'Resin Fractions'!$A$24:$A$41,0),MATCH('Disposed Waste by Resin'!F$1,'Resin Fractions'!$A$24:$I$24,0)))*$E808</f>
        <v>3.407695770498774E-2</v>
      </c>
      <c r="G808" s="9">
        <f>(INDEX('Resin Fractions'!$A$24:$I$41,MATCH('Disposed Waste by Resin'!$A808,'Resin Fractions'!$A$24:$A$41,0),MATCH('Disposed Waste by Resin'!G$1,'Resin Fractions'!$A$24:$I$24,0)))*$E808</f>
        <v>6.7046204727296319E-2</v>
      </c>
      <c r="H808" s="9">
        <f>(INDEX('Resin Fractions'!$A$24:$I$41,MATCH('Disposed Waste by Resin'!$A808,'Resin Fractions'!$A$24:$A$41,0),MATCH('Disposed Waste by Resin'!H$1,'Resin Fractions'!$A$24:$I$24,0)))*$E808</f>
        <v>8.6742599759999192E-2</v>
      </c>
      <c r="I808" s="9">
        <f>(INDEX('Resin Fractions'!$A$24:$I$41,MATCH('Disposed Waste by Resin'!$A808,'Resin Fractions'!$A$24:$A$41,0),MATCH('Disposed Waste by Resin'!I$1,'Resin Fractions'!$A$24:$I$24,0)))*$E808</f>
        <v>0.14333632485979439</v>
      </c>
      <c r="J808" s="9">
        <f>(INDEX('Resin Fractions'!$A$24:$I$41,MATCH('Disposed Waste by Resin'!$A808,'Resin Fractions'!$A$24:$A$41,0),MATCH('Disposed Waste by Resin'!J$1,'Resin Fractions'!$A$24:$I$24,0)))*$E808</f>
        <v>7.8354987747932345E-3</v>
      </c>
      <c r="K808" s="9">
        <f>(INDEX('Resin Fractions'!$A$24:$I$41,MATCH('Disposed Waste by Resin'!$A808,'Resin Fractions'!$A$24:$A$41,0),MATCH('Disposed Waste by Resin'!K$1,'Resin Fractions'!$A$24:$I$24,0)))*$E808</f>
        <v>2.2743969923997482E-2</v>
      </c>
      <c r="L808" s="9">
        <f>(INDEX('Resin Fractions'!$A$24:$I$41,MATCH('Disposed Waste by Resin'!$A808,'Resin Fractions'!$A$24:$A$41,0),MATCH('Disposed Waste by Resin'!L$1,'Resin Fractions'!$A$24:$I$24,0)))*$E808</f>
        <v>4.2450587119004221E-2</v>
      </c>
      <c r="M808" s="9">
        <f>(INDEX('Resin Fractions'!$A$24:$I$41,MATCH('Disposed Waste by Resin'!$A808,'Resin Fractions'!$A$24:$A$41,0),MATCH('Disposed Waste by Resin'!M$1,'Resin Fractions'!$A$24:$I$24,0)))*$E808</f>
        <v>0.40423214286987263</v>
      </c>
    </row>
    <row r="809" spans="1:13" x14ac:dyDescent="0.2">
      <c r="A809" s="37">
        <v>2006</v>
      </c>
      <c r="B809" s="68" t="s">
        <v>209</v>
      </c>
      <c r="C809" s="68" t="s">
        <v>191</v>
      </c>
      <c r="D809" s="68">
        <v>174218</v>
      </c>
      <c r="E809" s="81">
        <v>77187.032667876585</v>
      </c>
      <c r="F809" s="9">
        <f>(INDEX('Resin Fractions'!$A$24:$I$41,MATCH('Disposed Waste by Resin'!$A809,'Resin Fractions'!$A$24:$A$41,0),MATCH('Disposed Waste by Resin'!F$1,'Resin Fractions'!$A$24:$I$24,0)))*$E809</f>
        <v>620.68303444359844</v>
      </c>
      <c r="G809" s="9">
        <f>(INDEX('Resin Fractions'!$A$24:$I$41,MATCH('Disposed Waste by Resin'!$A809,'Resin Fractions'!$A$24:$A$41,0),MATCH('Disposed Waste by Resin'!G$1,'Resin Fractions'!$A$24:$I$24,0)))*$E809</f>
        <v>1221.1900533589603</v>
      </c>
      <c r="H809" s="9">
        <f>(INDEX('Resin Fractions'!$A$24:$I$41,MATCH('Disposed Waste by Resin'!$A809,'Resin Fractions'!$A$24:$A$41,0),MATCH('Disposed Waste by Resin'!H$1,'Resin Fractions'!$A$24:$I$24,0)))*$E809</f>
        <v>1579.9432713643478</v>
      </c>
      <c r="I809" s="9">
        <f>(INDEX('Resin Fractions'!$A$24:$I$41,MATCH('Disposed Waste by Resin'!$A809,'Resin Fractions'!$A$24:$A$41,0),MATCH('Disposed Waste by Resin'!I$1,'Resin Fractions'!$A$24:$I$24,0)))*$E809</f>
        <v>2610.7502268886178</v>
      </c>
      <c r="J809" s="9">
        <f>(INDEX('Resin Fractions'!$A$24:$I$41,MATCH('Disposed Waste by Resin'!$A809,'Resin Fractions'!$A$24:$A$41,0),MATCH('Disposed Waste by Resin'!J$1,'Resin Fractions'!$A$24:$I$24,0)))*$E809</f>
        <v>142.71699950509159</v>
      </c>
      <c r="K809" s="9">
        <f>(INDEX('Resin Fractions'!$A$24:$I$41,MATCH('Disposed Waste by Resin'!$A809,'Resin Fractions'!$A$24:$A$41,0),MATCH('Disposed Waste by Resin'!K$1,'Resin Fractions'!$A$24:$I$24,0)))*$E809</f>
        <v>414.2622234629373</v>
      </c>
      <c r="L809" s="9">
        <f>(INDEX('Resin Fractions'!$A$24:$I$41,MATCH('Disposed Waste by Resin'!$A809,'Resin Fractions'!$A$24:$A$41,0),MATCH('Disposed Waste by Resin'!L$1,'Resin Fractions'!$A$24:$I$24,0)))*$E809</f>
        <v>773.20162953042438</v>
      </c>
      <c r="M809" s="9">
        <f>(INDEX('Resin Fractions'!$A$24:$I$41,MATCH('Disposed Waste by Resin'!$A809,'Resin Fractions'!$A$24:$A$41,0),MATCH('Disposed Waste by Resin'!M$1,'Resin Fractions'!$A$24:$I$24,0)))*$E809</f>
        <v>7362.747438553979</v>
      </c>
    </row>
    <row r="810" spans="1:13" x14ac:dyDescent="0.2">
      <c r="A810" s="37">
        <v>2006</v>
      </c>
      <c r="B810" s="68" t="s">
        <v>210</v>
      </c>
      <c r="C810" s="68" t="s">
        <v>192</v>
      </c>
      <c r="D810" s="68">
        <v>879128</v>
      </c>
      <c r="E810" s="81">
        <v>796584.782214156</v>
      </c>
      <c r="F810" s="9">
        <f>(INDEX('Resin Fractions'!$A$24:$I$41,MATCH('Disposed Waste by Resin'!$A810,'Resin Fractions'!$A$24:$A$41,0),MATCH('Disposed Waste by Resin'!F$1,'Resin Fractions'!$A$24:$I$24,0)))*$E810</f>
        <v>6405.566359102233</v>
      </c>
      <c r="G810" s="9">
        <f>(INDEX('Resin Fractions'!$A$24:$I$41,MATCH('Disposed Waste by Resin'!$A810,'Resin Fractions'!$A$24:$A$41,0),MATCH('Disposed Waste by Resin'!G$1,'Resin Fractions'!$A$24:$I$24,0)))*$E810</f>
        <v>12602.912420312401</v>
      </c>
      <c r="H810" s="9">
        <f>(INDEX('Resin Fractions'!$A$24:$I$41,MATCH('Disposed Waste by Resin'!$A810,'Resin Fractions'!$A$24:$A$41,0),MATCH('Disposed Waste by Resin'!H$1,'Resin Fractions'!$A$24:$I$24,0)))*$E810</f>
        <v>16305.313512256218</v>
      </c>
      <c r="I810" s="9">
        <f>(INDEX('Resin Fractions'!$A$24:$I$41,MATCH('Disposed Waste by Resin'!$A810,'Resin Fractions'!$A$24:$A$41,0),MATCH('Disposed Waste by Resin'!I$1,'Resin Fractions'!$A$24:$I$24,0)))*$E810</f>
        <v>26943.436339238149</v>
      </c>
      <c r="J810" s="9">
        <f>(INDEX('Resin Fractions'!$A$24:$I$41,MATCH('Disposed Waste by Resin'!$A810,'Resin Fractions'!$A$24:$A$41,0),MATCH('Disposed Waste by Resin'!J$1,'Resin Fractions'!$A$24:$I$24,0)))*$E810</f>
        <v>1472.8664393434403</v>
      </c>
      <c r="K810" s="9">
        <f>(INDEX('Resin Fractions'!$A$24:$I$41,MATCH('Disposed Waste by Resin'!$A810,'Resin Fractions'!$A$24:$A$41,0),MATCH('Disposed Waste by Resin'!K$1,'Resin Fractions'!$A$24:$I$24,0)))*$E810</f>
        <v>4275.2645315009249</v>
      </c>
      <c r="L810" s="9">
        <f>(INDEX('Resin Fractions'!$A$24:$I$41,MATCH('Disposed Waste by Resin'!$A810,'Resin Fractions'!$A$24:$A$41,0),MATCH('Disposed Waste by Resin'!L$1,'Resin Fractions'!$A$24:$I$24,0)))*$E810</f>
        <v>7979.5871194755127</v>
      </c>
      <c r="M810" s="9">
        <f>(INDEX('Resin Fractions'!$A$24:$I$41,MATCH('Disposed Waste by Resin'!$A810,'Resin Fractions'!$A$24:$A$41,0),MATCH('Disposed Waste by Resin'!M$1,'Resin Fractions'!$A$24:$I$24,0)))*$E810</f>
        <v>75984.946721228887</v>
      </c>
    </row>
    <row r="811" spans="1:13" x14ac:dyDescent="0.2">
      <c r="A811" s="37">
        <v>2006</v>
      </c>
      <c r="B811" s="68" t="s">
        <v>211</v>
      </c>
      <c r="C811" s="68" t="s">
        <v>192</v>
      </c>
      <c r="D811" s="68">
        <v>27628</v>
      </c>
      <c r="E811" s="81">
        <v>20529.14700544464</v>
      </c>
      <c r="F811" s="9">
        <f>(INDEX('Resin Fractions'!$A$24:$I$41,MATCH('Disposed Waste by Resin'!$A811,'Resin Fractions'!$A$24:$A$41,0),MATCH('Disposed Waste by Resin'!F$1,'Resin Fractions'!$A$24:$I$24,0)))*$E811</f>
        <v>165.08075019161927</v>
      </c>
      <c r="G811" s="9">
        <f>(INDEX('Resin Fractions'!$A$24:$I$41,MATCH('Disposed Waste by Resin'!$A811,'Resin Fractions'!$A$24:$A$41,0),MATCH('Disposed Waste by Resin'!G$1,'Resin Fractions'!$A$24:$I$24,0)))*$E811</f>
        <v>324.79536083301741</v>
      </c>
      <c r="H811" s="9">
        <f>(INDEX('Resin Fractions'!$A$24:$I$41,MATCH('Disposed Waste by Resin'!$A811,'Resin Fractions'!$A$24:$A$41,0),MATCH('Disposed Waste by Resin'!H$1,'Resin Fractions'!$A$24:$I$24,0)))*$E811</f>
        <v>420.21161530673066</v>
      </c>
      <c r="I811" s="9">
        <f>(INDEX('Resin Fractions'!$A$24:$I$41,MATCH('Disposed Waste by Resin'!$A811,'Resin Fractions'!$A$24:$A$41,0),MATCH('Disposed Waste by Resin'!I$1,'Resin Fractions'!$A$24:$I$24,0)))*$E811</f>
        <v>694.37149414606233</v>
      </c>
      <c r="J811" s="9">
        <f>(INDEX('Resin Fractions'!$A$24:$I$41,MATCH('Disposed Waste by Resin'!$A811,'Resin Fractions'!$A$24:$A$41,0),MATCH('Disposed Waste by Resin'!J$1,'Resin Fractions'!$A$24:$I$24,0)))*$E811</f>
        <v>37.957907717773075</v>
      </c>
      <c r="K811" s="9">
        <f>(INDEX('Resin Fractions'!$A$24:$I$41,MATCH('Disposed Waste by Resin'!$A811,'Resin Fractions'!$A$24:$A$41,0),MATCH('Disposed Waste by Resin'!K$1,'Resin Fractions'!$A$24:$I$24,0)))*$E811</f>
        <v>110.17977748757724</v>
      </c>
      <c r="L811" s="9">
        <f>(INDEX('Resin Fractions'!$A$24:$I$41,MATCH('Disposed Waste by Resin'!$A811,'Resin Fractions'!$A$24:$A$41,0),MATCH('Disposed Waste by Resin'!L$1,'Resin Fractions'!$A$24:$I$24,0)))*$E811</f>
        <v>205.64555170528618</v>
      </c>
      <c r="M811" s="9">
        <f>(INDEX('Resin Fractions'!$A$24:$I$41,MATCH('Disposed Waste by Resin'!$A811,'Resin Fractions'!$A$24:$A$41,0),MATCH('Disposed Waste by Resin'!M$1,'Resin Fractions'!$A$24:$I$24,0)))*$E811</f>
        <v>1958.2424573880664</v>
      </c>
    </row>
    <row r="812" spans="1:13" x14ac:dyDescent="0.2">
      <c r="A812" s="37">
        <v>2006</v>
      </c>
      <c r="B812" s="68" t="s">
        <v>212</v>
      </c>
      <c r="C812" s="68" t="s">
        <v>193</v>
      </c>
      <c r="D812" s="68">
        <v>131958</v>
      </c>
      <c r="E812" s="81">
        <v>72350.780399274037</v>
      </c>
      <c r="F812" s="9">
        <f>(INDEX('Resin Fractions'!$A$24:$I$41,MATCH('Disposed Waste by Resin'!$A812,'Resin Fractions'!$A$24:$A$41,0),MATCH('Disposed Waste by Resin'!F$1,'Resin Fractions'!$A$24:$I$24,0)))*$E812</f>
        <v>581.793344949676</v>
      </c>
      <c r="G812" s="9">
        <f>(INDEX('Resin Fractions'!$A$24:$I$41,MATCH('Disposed Waste by Resin'!$A812,'Resin Fractions'!$A$24:$A$41,0),MATCH('Disposed Waste by Resin'!G$1,'Resin Fractions'!$A$24:$I$24,0)))*$E812</f>
        <v>1144.6748284329726</v>
      </c>
      <c r="H812" s="9">
        <f>(INDEX('Resin Fractions'!$A$24:$I$41,MATCH('Disposed Waste by Resin'!$A812,'Resin Fractions'!$A$24:$A$41,0),MATCH('Disposed Waste by Resin'!H$1,'Resin Fractions'!$A$24:$I$24,0)))*$E812</f>
        <v>1480.9499046510921</v>
      </c>
      <c r="I812" s="9">
        <f>(INDEX('Resin Fractions'!$A$24:$I$41,MATCH('Disposed Waste by Resin'!$A812,'Resin Fractions'!$A$24:$A$41,0),MATCH('Disposed Waste by Resin'!I$1,'Resin Fractions'!$A$24:$I$24,0)))*$E812</f>
        <v>2447.1703317801557</v>
      </c>
      <c r="J812" s="9">
        <f>(INDEX('Resin Fractions'!$A$24:$I$41,MATCH('Disposed Waste by Resin'!$A812,'Resin Fractions'!$A$24:$A$41,0),MATCH('Disposed Waste by Resin'!J$1,'Resin Fractions'!$A$24:$I$24,0)))*$E812</f>
        <v>133.77488333909599</v>
      </c>
      <c r="K812" s="9">
        <f>(INDEX('Resin Fractions'!$A$24:$I$41,MATCH('Disposed Waste by Resin'!$A812,'Resin Fractions'!$A$24:$A$41,0),MATCH('Disposed Waste by Resin'!K$1,'Resin Fractions'!$A$24:$I$24,0)))*$E812</f>
        <v>388.30609393222193</v>
      </c>
      <c r="L812" s="9">
        <f>(INDEX('Resin Fractions'!$A$24:$I$41,MATCH('Disposed Waste by Resin'!$A812,'Resin Fractions'!$A$24:$A$41,0),MATCH('Disposed Waste by Resin'!L$1,'Resin Fractions'!$A$24:$I$24,0)))*$E812</f>
        <v>724.75569236124034</v>
      </c>
      <c r="M812" s="9">
        <f>(INDEX('Resin Fractions'!$A$24:$I$41,MATCH('Disposed Waste by Resin'!$A812,'Resin Fractions'!$A$24:$A$41,0),MATCH('Disposed Waste by Resin'!M$1,'Resin Fractions'!$A$24:$I$24,0)))*$E812</f>
        <v>6901.4250794464551</v>
      </c>
    </row>
    <row r="813" spans="1:13" x14ac:dyDescent="0.2">
      <c r="A813" s="37">
        <v>2006</v>
      </c>
      <c r="B813" s="68" t="s">
        <v>213</v>
      </c>
      <c r="C813" s="68" t="s">
        <v>194</v>
      </c>
      <c r="D813" s="68">
        <v>160088</v>
      </c>
      <c r="E813" s="81">
        <v>253563.62976406529</v>
      </c>
      <c r="F813" s="9">
        <f>(INDEX('Resin Fractions'!$A$24:$I$41,MATCH('Disposed Waste by Resin'!$A813,'Resin Fractions'!$A$24:$A$41,0),MATCH('Disposed Waste by Resin'!F$1,'Resin Fractions'!$A$24:$I$24,0)))*$E813</f>
        <v>2038.9777622840541</v>
      </c>
      <c r="G813" s="9">
        <f>(INDEX('Resin Fractions'!$A$24:$I$41,MATCH('Disposed Waste by Resin'!$A813,'Resin Fractions'!$A$24:$A$41,0),MATCH('Disposed Waste by Resin'!G$1,'Resin Fractions'!$A$24:$I$24,0)))*$E813</f>
        <v>4011.6762085393557</v>
      </c>
      <c r="H813" s="9">
        <f>(INDEX('Resin Fractions'!$A$24:$I$41,MATCH('Disposed Waste by Resin'!$A813,'Resin Fractions'!$A$24:$A$41,0),MATCH('Disposed Waste by Resin'!H$1,'Resin Fractions'!$A$24:$I$24,0)))*$E813</f>
        <v>5190.2001782118332</v>
      </c>
      <c r="I813" s="9">
        <f>(INDEX('Resin Fractions'!$A$24:$I$41,MATCH('Disposed Waste by Resin'!$A813,'Resin Fractions'!$A$24:$A$41,0),MATCH('Disposed Waste by Resin'!I$1,'Resin Fractions'!$A$24:$I$24,0)))*$E813</f>
        <v>8576.4574832883827</v>
      </c>
      <c r="J813" s="9">
        <f>(INDEX('Resin Fractions'!$A$24:$I$41,MATCH('Disposed Waste by Resin'!$A813,'Resin Fractions'!$A$24:$A$41,0),MATCH('Disposed Waste by Resin'!J$1,'Resin Fractions'!$A$24:$I$24,0)))*$E813</f>
        <v>468.83315982955065</v>
      </c>
      <c r="K813" s="9">
        <f>(INDEX('Resin Fractions'!$A$24:$I$41,MATCH('Disposed Waste by Resin'!$A813,'Resin Fractions'!$A$24:$A$41,0),MATCH('Disposed Waste by Resin'!K$1,'Resin Fractions'!$A$24:$I$24,0)))*$E813</f>
        <v>1360.8740927685726</v>
      </c>
      <c r="L813" s="9">
        <f>(INDEX('Resin Fractions'!$A$24:$I$41,MATCH('Disposed Waste by Resin'!$A813,'Resin Fractions'!$A$24:$A$41,0),MATCH('Disposed Waste by Resin'!L$1,'Resin Fractions'!$A$24:$I$24,0)))*$E813</f>
        <v>2540.0097004223649</v>
      </c>
      <c r="M813" s="9">
        <f>(INDEX('Resin Fractions'!$A$24:$I$41,MATCH('Disposed Waste by Resin'!$A813,'Resin Fractions'!$A$24:$A$41,0),MATCH('Disposed Waste by Resin'!M$1,'Resin Fractions'!$A$24:$I$24,0)))*$E813</f>
        <v>24187.028585344116</v>
      </c>
    </row>
    <row r="814" spans="1:13" x14ac:dyDescent="0.2">
      <c r="A814" s="37">
        <v>2006</v>
      </c>
      <c r="B814" s="68" t="s">
        <v>214</v>
      </c>
      <c r="C814" s="68" t="s">
        <v>191</v>
      </c>
      <c r="D814" s="68">
        <v>18442</v>
      </c>
      <c r="E814" s="81">
        <v>16875.299455535391</v>
      </c>
      <c r="F814" s="9">
        <f>(INDEX('Resin Fractions'!$A$24:$I$41,MATCH('Disposed Waste by Resin'!$A814,'Resin Fractions'!$A$24:$A$41,0),MATCH('Disposed Waste by Resin'!F$1,'Resin Fractions'!$A$24:$I$24,0)))*$E814</f>
        <v>135.69911565683532</v>
      </c>
      <c r="G814" s="9">
        <f>(INDEX('Resin Fractions'!$A$24:$I$41,MATCH('Disposed Waste by Resin'!$A814,'Resin Fractions'!$A$24:$A$41,0),MATCH('Disposed Waste by Resin'!G$1,'Resin Fractions'!$A$24:$I$24,0)))*$E814</f>
        <v>266.98717556906729</v>
      </c>
      <c r="H814" s="9">
        <f>(INDEX('Resin Fractions'!$A$24:$I$41,MATCH('Disposed Waste by Resin'!$A814,'Resin Fractions'!$A$24:$A$41,0),MATCH('Disposed Waste by Resin'!H$1,'Resin Fractions'!$A$24:$I$24,0)))*$E814</f>
        <v>345.42091988111474</v>
      </c>
      <c r="I814" s="9">
        <f>(INDEX('Resin Fractions'!$A$24:$I$41,MATCH('Disposed Waste by Resin'!$A814,'Resin Fractions'!$A$24:$A$41,0),MATCH('Disposed Waste by Resin'!I$1,'Resin Fractions'!$A$24:$I$24,0)))*$E814</f>
        <v>570.78488911373779</v>
      </c>
      <c r="J814" s="9">
        <f>(INDEX('Resin Fractions'!$A$24:$I$41,MATCH('Disposed Waste by Resin'!$A814,'Resin Fractions'!$A$24:$A$41,0),MATCH('Disposed Waste by Resin'!J$1,'Resin Fractions'!$A$24:$I$24,0)))*$E814</f>
        <v>31.202029936904577</v>
      </c>
      <c r="K814" s="9">
        <f>(INDEX('Resin Fractions'!$A$24:$I$41,MATCH('Disposed Waste by Resin'!$A814,'Resin Fractions'!$A$24:$A$41,0),MATCH('Disposed Waste by Resin'!K$1,'Resin Fractions'!$A$24:$I$24,0)))*$E814</f>
        <v>90.569605183985672</v>
      </c>
      <c r="L814" s="9">
        <f>(INDEX('Resin Fractions'!$A$24:$I$41,MATCH('Disposed Waste by Resin'!$A814,'Resin Fractions'!$A$24:$A$41,0),MATCH('Disposed Waste by Resin'!L$1,'Resin Fractions'!$A$24:$I$24,0)))*$E814</f>
        <v>169.04405554722302</v>
      </c>
      <c r="M814" s="9">
        <f>(INDEX('Resin Fractions'!$A$24:$I$41,MATCH('Disposed Waste by Resin'!$A814,'Resin Fractions'!$A$24:$A$41,0),MATCH('Disposed Waste by Resin'!M$1,'Resin Fractions'!$A$24:$I$24,0)))*$E814</f>
        <v>1609.7077908888687</v>
      </c>
    </row>
    <row r="815" spans="1:13" x14ac:dyDescent="0.2">
      <c r="A815" s="37">
        <v>2006</v>
      </c>
      <c r="B815" s="68" t="s">
        <v>215</v>
      </c>
      <c r="C815" s="68" t="s">
        <v>192</v>
      </c>
      <c r="D815" s="68">
        <v>774062</v>
      </c>
      <c r="E815" s="81">
        <v>798572.94918330305</v>
      </c>
      <c r="F815" s="9">
        <f>(INDEX('Resin Fractions'!$A$24:$I$41,MATCH('Disposed Waste by Resin'!$A815,'Resin Fractions'!$A$24:$A$41,0),MATCH('Disposed Waste by Resin'!F$1,'Resin Fractions'!$A$24:$I$24,0)))*$E815</f>
        <v>6421.5537790708249</v>
      </c>
      <c r="G815" s="9">
        <f>(INDEX('Resin Fractions'!$A$24:$I$41,MATCH('Disposed Waste by Resin'!$A815,'Resin Fractions'!$A$24:$A$41,0),MATCH('Disposed Waste by Resin'!G$1,'Resin Fractions'!$A$24:$I$24,0)))*$E815</f>
        <v>12634.367570785489</v>
      </c>
      <c r="H815" s="9">
        <f>(INDEX('Resin Fractions'!$A$24:$I$41,MATCH('Disposed Waste by Resin'!$A815,'Resin Fractions'!$A$24:$A$41,0),MATCH('Disposed Waste by Resin'!H$1,'Resin Fractions'!$A$24:$I$24,0)))*$E815</f>
        <v>16346.009350879382</v>
      </c>
      <c r="I815" s="9">
        <f>(INDEX('Resin Fractions'!$A$24:$I$41,MATCH('Disposed Waste by Resin'!$A815,'Resin Fractions'!$A$24:$A$41,0),MATCH('Disposed Waste by Resin'!I$1,'Resin Fractions'!$A$24:$I$24,0)))*$E815</f>
        <v>27010.683481489716</v>
      </c>
      <c r="J815" s="9">
        <f>(INDEX('Resin Fractions'!$A$24:$I$41,MATCH('Disposed Waste by Resin'!$A815,'Resin Fractions'!$A$24:$A$41,0),MATCH('Disposed Waste by Resin'!J$1,'Resin Fractions'!$A$24:$I$24,0)))*$E815</f>
        <v>1476.5425130898259</v>
      </c>
      <c r="K815" s="9">
        <f>(INDEX('Resin Fractions'!$A$24:$I$41,MATCH('Disposed Waste by Resin'!$A815,'Resin Fractions'!$A$24:$A$41,0),MATCH('Disposed Waste by Resin'!K$1,'Resin Fractions'!$A$24:$I$24,0)))*$E815</f>
        <v>4285.9350086625273</v>
      </c>
      <c r="L815" s="9">
        <f>(INDEX('Resin Fractions'!$A$24:$I$41,MATCH('Disposed Waste by Resin'!$A815,'Resin Fractions'!$A$24:$A$41,0),MATCH('Disposed Waste by Resin'!L$1,'Resin Fractions'!$A$24:$I$24,0)))*$E815</f>
        <v>7999.5030805792076</v>
      </c>
      <c r="M815" s="9">
        <f>(INDEX('Resin Fractions'!$A$24:$I$41,MATCH('Disposed Waste by Resin'!$A815,'Resin Fractions'!$A$24:$A$41,0),MATCH('Disposed Waste by Resin'!M$1,'Resin Fractions'!$A$24:$I$24,0)))*$E815</f>
        <v>76174.594784556975</v>
      </c>
    </row>
    <row r="816" spans="1:13" x14ac:dyDescent="0.2">
      <c r="A816" s="37">
        <v>2006</v>
      </c>
      <c r="B816" s="68" t="s">
        <v>216</v>
      </c>
      <c r="C816" s="68" t="s">
        <v>192</v>
      </c>
      <c r="D816" s="68">
        <v>146045</v>
      </c>
      <c r="E816" s="81">
        <v>112003.8112522686</v>
      </c>
      <c r="F816" s="9">
        <f>(INDEX('Resin Fractions'!$A$24:$I$41,MATCH('Disposed Waste by Resin'!$A816,'Resin Fractions'!$A$24:$A$41,0),MATCH('Disposed Waste by Resin'!F$1,'Resin Fractions'!$A$24:$I$24,0)))*$E816</f>
        <v>900.65472184213445</v>
      </c>
      <c r="G816" s="9">
        <f>(INDEX('Resin Fractions'!$A$24:$I$41,MATCH('Disposed Waste by Resin'!$A816,'Resin Fractions'!$A$24:$A$41,0),MATCH('Disposed Waste by Resin'!G$1,'Resin Fractions'!$A$24:$I$24,0)))*$E816</f>
        <v>1772.0326266213438</v>
      </c>
      <c r="H816" s="9">
        <f>(INDEX('Resin Fractions'!$A$24:$I$41,MATCH('Disposed Waste by Resin'!$A816,'Resin Fractions'!$A$24:$A$41,0),MATCH('Disposed Waste by Resin'!H$1,'Resin Fractions'!$A$24:$I$24,0)))*$E816</f>
        <v>2292.608769100028</v>
      </c>
      <c r="I816" s="9">
        <f>(INDEX('Resin Fractions'!$A$24:$I$41,MATCH('Disposed Waste by Resin'!$A816,'Resin Fractions'!$A$24:$A$41,0),MATCH('Disposed Waste by Resin'!I$1,'Resin Fractions'!$A$24:$I$24,0)))*$E816</f>
        <v>3788.3821353446842</v>
      </c>
      <c r="J816" s="9">
        <f>(INDEX('Resin Fractions'!$A$24:$I$41,MATCH('Disposed Waste by Resin'!$A816,'Resin Fractions'!$A$24:$A$41,0),MATCH('Disposed Waste by Resin'!J$1,'Resin Fractions'!$A$24:$I$24,0)))*$E816</f>
        <v>207.09240040148484</v>
      </c>
      <c r="K816" s="9">
        <f>(INDEX('Resin Fractions'!$A$24:$I$41,MATCH('Disposed Waste by Resin'!$A816,'Resin Fractions'!$A$24:$A$41,0),MATCH('Disposed Waste by Resin'!K$1,'Resin Fractions'!$A$24:$I$24,0)))*$E816</f>
        <v>601.12361211416396</v>
      </c>
      <c r="L816" s="9">
        <f>(INDEX('Resin Fractions'!$A$24:$I$41,MATCH('Disposed Waste by Resin'!$A816,'Resin Fractions'!$A$24:$A$41,0),MATCH('Disposed Waste by Resin'!L$1,'Resin Fractions'!$A$24:$I$24,0)))*$E816</f>
        <v>1121.9699265614297</v>
      </c>
      <c r="M816" s="9">
        <f>(INDEX('Resin Fractions'!$A$24:$I$41,MATCH('Disposed Waste by Resin'!$A816,'Resin Fractions'!$A$24:$A$41,0),MATCH('Disposed Waste by Resin'!M$1,'Resin Fractions'!$A$24:$I$24,0)))*$E816</f>
        <v>10683.864191985271</v>
      </c>
    </row>
    <row r="817" spans="1:13" x14ac:dyDescent="0.2">
      <c r="A817" s="37">
        <v>2006</v>
      </c>
      <c r="B817" s="68" t="s">
        <v>217</v>
      </c>
      <c r="C817" s="68" t="s">
        <v>193</v>
      </c>
      <c r="D817" s="68">
        <v>63449</v>
      </c>
      <c r="E817" s="81">
        <v>51403.330308529941</v>
      </c>
      <c r="F817" s="9">
        <f>(INDEX('Resin Fractions'!$A$24:$I$41,MATCH('Disposed Waste by Resin'!$A817,'Resin Fractions'!$A$24:$A$41,0),MATCH('Disposed Waste by Resin'!F$1,'Resin Fractions'!$A$24:$I$24,0)))*$E817</f>
        <v>413.34889985585801</v>
      </c>
      <c r="G817" s="9">
        <f>(INDEX('Resin Fractions'!$A$24:$I$41,MATCH('Disposed Waste by Resin'!$A817,'Resin Fractions'!$A$24:$A$41,0),MATCH('Disposed Waste by Resin'!G$1,'Resin Fractions'!$A$24:$I$24,0)))*$E817</f>
        <v>813.26141856502113</v>
      </c>
      <c r="H817" s="9">
        <f>(INDEX('Resin Fractions'!$A$24:$I$41,MATCH('Disposed Waste by Resin'!$A817,'Resin Fractions'!$A$24:$A$41,0),MATCH('Disposed Waste by Resin'!H$1,'Resin Fractions'!$A$24:$I$24,0)))*$E817</f>
        <v>1052.1760331963171</v>
      </c>
      <c r="I817" s="9">
        <f>(INDEX('Resin Fractions'!$A$24:$I$41,MATCH('Disposed Waste by Resin'!$A817,'Resin Fractions'!$A$24:$A$41,0),MATCH('Disposed Waste by Resin'!I$1,'Resin Fractions'!$A$24:$I$24,0)))*$E817</f>
        <v>1738.6502839573013</v>
      </c>
      <c r="J817" s="9">
        <f>(INDEX('Resin Fractions'!$A$24:$I$41,MATCH('Disposed Waste by Resin'!$A817,'Resin Fractions'!$A$24:$A$41,0),MATCH('Disposed Waste by Resin'!J$1,'Resin Fractions'!$A$24:$I$24,0)))*$E817</f>
        <v>95.043543100933974</v>
      </c>
      <c r="K817" s="9">
        <f>(INDEX('Resin Fractions'!$A$24:$I$41,MATCH('Disposed Waste by Resin'!$A817,'Resin Fractions'!$A$24:$A$41,0),MATCH('Disposed Waste by Resin'!K$1,'Resin Fractions'!$A$24:$I$24,0)))*$E817</f>
        <v>275.88128693375279</v>
      </c>
      <c r="L817" s="9">
        <f>(INDEX('Resin Fractions'!$A$24:$I$41,MATCH('Disposed Waste by Resin'!$A817,'Resin Fractions'!$A$24:$A$41,0),MATCH('Disposed Waste by Resin'!L$1,'Resin Fractions'!$A$24:$I$24,0)))*$E817</f>
        <v>514.9198950147877</v>
      </c>
      <c r="M817" s="9">
        <f>(INDEX('Resin Fractions'!$A$24:$I$41,MATCH('Disposed Waste by Resin'!$A817,'Resin Fractions'!$A$24:$A$41,0),MATCH('Disposed Waste by Resin'!M$1,'Resin Fractions'!$A$24:$I$24,0)))*$E817</f>
        <v>4903.2813606239724</v>
      </c>
    </row>
    <row r="818" spans="1:13" x14ac:dyDescent="0.2">
      <c r="A818" s="37">
        <v>2006</v>
      </c>
      <c r="B818" s="68" t="s">
        <v>218</v>
      </c>
      <c r="C818" s="68" t="s">
        <v>191</v>
      </c>
      <c r="D818" s="68">
        <v>34769</v>
      </c>
      <c r="E818" s="81">
        <v>22824.201451905621</v>
      </c>
      <c r="F818" s="9">
        <f>(INDEX('Resin Fractions'!$A$24:$I$41,MATCH('Disposed Waste by Resin'!$A818,'Resin Fractions'!$A$24:$A$41,0),MATCH('Disposed Waste by Resin'!F$1,'Resin Fractions'!$A$24:$I$24,0)))*$E818</f>
        <v>183.53594025148433</v>
      </c>
      <c r="G818" s="9">
        <f>(INDEX('Resin Fractions'!$A$24:$I$41,MATCH('Disposed Waste by Resin'!$A818,'Resin Fractions'!$A$24:$A$41,0),MATCH('Disposed Waste by Resin'!G$1,'Resin Fractions'!$A$24:$I$24,0)))*$E818</f>
        <v>361.10583378506061</v>
      </c>
      <c r="H818" s="9">
        <f>(INDEX('Resin Fractions'!$A$24:$I$41,MATCH('Disposed Waste by Resin'!$A818,'Resin Fractions'!$A$24:$A$41,0),MATCH('Disposed Waste by Resin'!H$1,'Resin Fractions'!$A$24:$I$24,0)))*$E818</f>
        <v>467.18914125598167</v>
      </c>
      <c r="I818" s="9">
        <f>(INDEX('Resin Fractions'!$A$24:$I$41,MATCH('Disposed Waste by Resin'!$A818,'Resin Fractions'!$A$24:$A$41,0),MATCH('Disposed Waste by Resin'!I$1,'Resin Fractions'!$A$24:$I$24,0)))*$E818</f>
        <v>771.99870314373879</v>
      </c>
      <c r="J818" s="9">
        <f>(INDEX('Resin Fractions'!$A$24:$I$41,MATCH('Disposed Waste by Resin'!$A818,'Resin Fractions'!$A$24:$A$41,0),MATCH('Disposed Waste by Resin'!J$1,'Resin Fractions'!$A$24:$I$24,0)))*$E818</f>
        <v>42.201409158087486</v>
      </c>
      <c r="K818" s="9">
        <f>(INDEX('Resin Fractions'!$A$24:$I$41,MATCH('Disposed Waste by Resin'!$A818,'Resin Fractions'!$A$24:$A$41,0),MATCH('Disposed Waste by Resin'!K$1,'Resin Fractions'!$A$24:$I$24,0)))*$E818</f>
        <v>122.49731743046338</v>
      </c>
      <c r="L818" s="9">
        <f>(INDEX('Resin Fractions'!$A$24:$I$41,MATCH('Disposed Waste by Resin'!$A818,'Resin Fractions'!$A$24:$A$41,0),MATCH('Disposed Waste by Resin'!L$1,'Resin Fractions'!$A$24:$I$24,0)))*$E818</f>
        <v>228.63568070143813</v>
      </c>
      <c r="M818" s="9">
        <f>(INDEX('Resin Fractions'!$A$24:$I$41,MATCH('Disposed Waste by Resin'!$A818,'Resin Fractions'!$A$24:$A$41,0),MATCH('Disposed Waste by Resin'!M$1,'Resin Fractions'!$A$24:$I$24,0)))*$E818</f>
        <v>2177.1640257262547</v>
      </c>
    </row>
    <row r="819" spans="1:13" x14ac:dyDescent="0.2">
      <c r="A819" s="37">
        <v>2006</v>
      </c>
      <c r="B819" s="68" t="s">
        <v>219</v>
      </c>
      <c r="C819" s="68" t="s">
        <v>194</v>
      </c>
      <c r="D819" s="68">
        <v>9798609</v>
      </c>
      <c r="E819" s="81">
        <v>10410052.83121597</v>
      </c>
      <c r="F819" s="9">
        <f>(INDEX('Resin Fractions'!$A$24:$I$41,MATCH('Disposed Waste by Resin'!$A819,'Resin Fractions'!$A$24:$A$41,0),MATCH('Disposed Waste by Resin'!F$1,'Resin Fractions'!$A$24:$I$24,0)))*$E819</f>
        <v>83710.216038481798</v>
      </c>
      <c r="G819" s="9">
        <f>(INDEX('Resin Fractions'!$A$24:$I$41,MATCH('Disposed Waste by Resin'!$A819,'Resin Fractions'!$A$24:$A$41,0),MATCH('Disposed Waste by Resin'!G$1,'Resin Fractions'!$A$24:$I$24,0)))*$E819</f>
        <v>164699.33527724445</v>
      </c>
      <c r="H819" s="9">
        <f>(INDEX('Resin Fractions'!$A$24:$I$41,MATCH('Disposed Waste by Resin'!$A819,'Resin Fractions'!$A$24:$A$41,0),MATCH('Disposed Waste by Resin'!H$1,'Resin Fractions'!$A$24:$I$24,0)))*$E819</f>
        <v>213083.62760876055</v>
      </c>
      <c r="I819" s="9">
        <f>(INDEX('Resin Fractions'!$A$24:$I$41,MATCH('Disposed Waste by Resin'!$A819,'Resin Fractions'!$A$24:$A$41,0),MATCH('Disposed Waste by Resin'!I$1,'Resin Fractions'!$A$24:$I$24,0)))*$E819</f>
        <v>352106.39470961882</v>
      </c>
      <c r="J819" s="9">
        <f>(INDEX('Resin Fractions'!$A$24:$I$41,MATCH('Disposed Waste by Resin'!$A819,'Resin Fractions'!$A$24:$A$41,0),MATCH('Disposed Waste by Resin'!J$1,'Resin Fractions'!$A$24:$I$24,0)))*$E819</f>
        <v>19247.941699654642</v>
      </c>
      <c r="K819" s="9">
        <f>(INDEX('Resin Fractions'!$A$24:$I$41,MATCH('Disposed Waste by Resin'!$A819,'Resin Fractions'!$A$24:$A$41,0),MATCH('Disposed Waste by Resin'!K$1,'Resin Fractions'!$A$24:$I$24,0)))*$E819</f>
        <v>55870.675205019645</v>
      </c>
      <c r="L819" s="9">
        <f>(INDEX('Resin Fractions'!$A$24:$I$41,MATCH('Disposed Waste by Resin'!$A819,'Resin Fractions'!$A$24:$A$41,0),MATCH('Disposed Waste by Resin'!L$1,'Resin Fractions'!$A$24:$I$24,0)))*$E819</f>
        <v>104280.07832906146</v>
      </c>
      <c r="M819" s="9">
        <f>(INDEX('Resin Fractions'!$A$24:$I$41,MATCH('Disposed Waste by Resin'!$A819,'Resin Fractions'!$A$24:$A$41,0),MATCH('Disposed Waste by Resin'!M$1,'Resin Fractions'!$A$24:$I$24,0)))*$E819</f>
        <v>992998.26886784146</v>
      </c>
    </row>
    <row r="820" spans="1:13" x14ac:dyDescent="0.2">
      <c r="A820" s="37">
        <v>2006</v>
      </c>
      <c r="B820" s="68" t="s">
        <v>220</v>
      </c>
      <c r="C820" s="68" t="s">
        <v>192</v>
      </c>
      <c r="D820" s="68">
        <v>141693</v>
      </c>
      <c r="E820" s="81">
        <v>145917.57713248639</v>
      </c>
      <c r="F820" s="9">
        <f>(INDEX('Resin Fractions'!$A$24:$I$41,MATCH('Disposed Waste by Resin'!$A820,'Resin Fractions'!$A$24:$A$41,0),MATCH('Disposed Waste by Resin'!F$1,'Resin Fractions'!$A$24:$I$24,0)))*$E820</f>
        <v>1173.3650254823433</v>
      </c>
      <c r="G820" s="9">
        <f>(INDEX('Resin Fractions'!$A$24:$I$41,MATCH('Disposed Waste by Resin'!$A820,'Resin Fractions'!$A$24:$A$41,0),MATCH('Disposed Waste by Resin'!G$1,'Resin Fractions'!$A$24:$I$24,0)))*$E820</f>
        <v>2308.5884719933147</v>
      </c>
      <c r="H820" s="9">
        <f>(INDEX('Resin Fractions'!$A$24:$I$41,MATCH('Disposed Waste by Resin'!$A820,'Resin Fractions'!$A$24:$A$41,0),MATCH('Disposed Waste by Resin'!H$1,'Resin Fractions'!$A$24:$I$24,0)))*$E820</f>
        <v>2986.7904775695051</v>
      </c>
      <c r="I820" s="9">
        <f>(INDEX('Resin Fractions'!$A$24:$I$41,MATCH('Disposed Waste by Resin'!$A820,'Resin Fractions'!$A$24:$A$41,0),MATCH('Disposed Waste by Resin'!I$1,'Resin Fractions'!$A$24:$I$24,0)))*$E820</f>
        <v>4935.4708224743099</v>
      </c>
      <c r="J820" s="9">
        <f>(INDEX('Resin Fractions'!$A$24:$I$41,MATCH('Disposed Waste by Resin'!$A820,'Resin Fractions'!$A$24:$A$41,0),MATCH('Disposed Waste by Resin'!J$1,'Resin Fractions'!$A$24:$I$24,0)))*$E820</f>
        <v>269.7981521456785</v>
      </c>
      <c r="K820" s="9">
        <f>(INDEX('Resin Fractions'!$A$24:$I$41,MATCH('Disposed Waste by Resin'!$A820,'Resin Fractions'!$A$24:$A$41,0),MATCH('Disposed Waste by Resin'!K$1,'Resin Fractions'!$A$24:$I$24,0)))*$E820</f>
        <v>783.13853837764589</v>
      </c>
      <c r="L820" s="9">
        <f>(INDEX('Resin Fractions'!$A$24:$I$41,MATCH('Disposed Waste by Resin'!$A820,'Resin Fractions'!$A$24:$A$41,0),MATCH('Disposed Waste by Resin'!L$1,'Resin Fractions'!$A$24:$I$24,0)))*$E820</f>
        <v>1461.6925216108796</v>
      </c>
      <c r="M820" s="9">
        <f>(INDEX('Resin Fractions'!$A$24:$I$41,MATCH('Disposed Waste by Resin'!$A820,'Resin Fractions'!$A$24:$A$41,0),MATCH('Disposed Waste by Resin'!M$1,'Resin Fractions'!$A$24:$I$24,0)))*$E820</f>
        <v>13918.844009653678</v>
      </c>
    </row>
    <row r="821" spans="1:13" x14ac:dyDescent="0.2">
      <c r="A821" s="37">
        <v>2006</v>
      </c>
      <c r="B821" s="68" t="s">
        <v>221</v>
      </c>
      <c r="C821" s="68" t="s">
        <v>190</v>
      </c>
      <c r="D821" s="68">
        <v>246969</v>
      </c>
      <c r="E821" s="81">
        <v>220542.42286751361</v>
      </c>
      <c r="F821" s="9">
        <f>(INDEX('Resin Fractions'!$A$24:$I$41,MATCH('Disposed Waste by Resin'!$A821,'Resin Fractions'!$A$24:$A$41,0),MATCH('Disposed Waste by Resin'!F$1,'Resin Fractions'!$A$24:$I$24,0)))*$E821</f>
        <v>1773.4447810418383</v>
      </c>
      <c r="G821" s="9">
        <f>(INDEX('Resin Fractions'!$A$24:$I$41,MATCH('Disposed Waste by Resin'!$A821,'Resin Fractions'!$A$24:$A$41,0),MATCH('Disposed Waste by Resin'!G$1,'Resin Fractions'!$A$24:$I$24,0)))*$E821</f>
        <v>3489.2417008482785</v>
      </c>
      <c r="H821" s="9">
        <f>(INDEX('Resin Fractions'!$A$24:$I$41,MATCH('Disposed Waste by Resin'!$A821,'Resin Fractions'!$A$24:$A$41,0),MATCH('Disposed Waste by Resin'!H$1,'Resin Fractions'!$A$24:$I$24,0)))*$E821</f>
        <v>4514.2882815461971</v>
      </c>
      <c r="I821" s="9">
        <f>(INDEX('Resin Fractions'!$A$24:$I$41,MATCH('Disposed Waste by Resin'!$A821,'Resin Fractions'!$A$24:$A$41,0),MATCH('Disposed Waste by Resin'!I$1,'Resin Fractions'!$A$24:$I$24,0)))*$E821</f>
        <v>7459.5584340885434</v>
      </c>
      <c r="J821" s="9">
        <f>(INDEX('Resin Fractions'!$A$24:$I$41,MATCH('Disposed Waste by Resin'!$A821,'Resin Fractions'!$A$24:$A$41,0),MATCH('Disposed Waste by Resin'!J$1,'Resin Fractions'!$A$24:$I$24,0)))*$E821</f>
        <v>407.77772855535426</v>
      </c>
      <c r="K821" s="9">
        <f>(INDEX('Resin Fractions'!$A$24:$I$41,MATCH('Disposed Waste by Resin'!$A821,'Resin Fractions'!$A$24:$A$41,0),MATCH('Disposed Waste by Resin'!K$1,'Resin Fractions'!$A$24:$I$24,0)))*$E821</f>
        <v>1183.6495238535372</v>
      </c>
      <c r="L821" s="9">
        <f>(INDEX('Resin Fractions'!$A$24:$I$41,MATCH('Disposed Waste by Resin'!$A821,'Resin Fractions'!$A$24:$A$41,0),MATCH('Disposed Waste by Resin'!L$1,'Resin Fractions'!$A$24:$I$24,0)))*$E821</f>
        <v>2209.2280898462031</v>
      </c>
      <c r="M821" s="9">
        <f>(INDEX('Resin Fractions'!$A$24:$I$41,MATCH('Disposed Waste by Resin'!$A821,'Resin Fractions'!$A$24:$A$41,0),MATCH('Disposed Waste by Resin'!M$1,'Resin Fractions'!$A$24:$I$24,0)))*$E821</f>
        <v>21037.188539779956</v>
      </c>
    </row>
    <row r="822" spans="1:13" x14ac:dyDescent="0.2">
      <c r="A822" s="37">
        <v>2006</v>
      </c>
      <c r="B822" s="68" t="s">
        <v>222</v>
      </c>
      <c r="C822" s="68" t="s">
        <v>191</v>
      </c>
      <c r="D822" s="68">
        <v>18150</v>
      </c>
      <c r="E822" s="81">
        <v>14899.700544464609</v>
      </c>
      <c r="F822" s="9">
        <f>(INDEX('Resin Fractions'!$A$24:$I$41,MATCH('Disposed Waste by Resin'!$A822,'Resin Fractions'!$A$24:$A$41,0),MATCH('Disposed Waste by Resin'!F$1,'Resin Fractions'!$A$24:$I$24,0)))*$E822</f>
        <v>119.81275904246576</v>
      </c>
      <c r="G822" s="9">
        <f>(INDEX('Resin Fractions'!$A$24:$I$41,MATCH('Disposed Waste by Resin'!$A822,'Resin Fractions'!$A$24:$A$41,0),MATCH('Disposed Waste by Resin'!G$1,'Resin Fractions'!$A$24:$I$24,0)))*$E822</f>
        <v>235.73086662391862</v>
      </c>
      <c r="H822" s="9">
        <f>(INDEX('Resin Fractions'!$A$24:$I$41,MATCH('Disposed Waste by Resin'!$A822,'Resin Fractions'!$A$24:$A$41,0),MATCH('Disposed Waste by Resin'!H$1,'Resin Fractions'!$A$24:$I$24,0)))*$E822</f>
        <v>304.98233714803291</v>
      </c>
      <c r="I822" s="9">
        <f>(INDEX('Resin Fractions'!$A$24:$I$41,MATCH('Disposed Waste by Resin'!$A822,'Resin Fractions'!$A$24:$A$41,0),MATCH('Disposed Waste by Resin'!I$1,'Resin Fractions'!$A$24:$I$24,0)))*$E822</f>
        <v>503.96284495624161</v>
      </c>
      <c r="J822" s="9">
        <f>(INDEX('Resin Fractions'!$A$24:$I$41,MATCH('Disposed Waste by Resin'!$A822,'Resin Fractions'!$A$24:$A$41,0),MATCH('Disposed Waste by Resin'!J$1,'Resin Fractions'!$A$24:$I$24,0)))*$E822</f>
        <v>27.549194232923824</v>
      </c>
      <c r="K822" s="9">
        <f>(INDEX('Resin Fractions'!$A$24:$I$41,MATCH('Disposed Waste by Resin'!$A822,'Resin Fractions'!$A$24:$A$41,0),MATCH('Disposed Waste by Resin'!K$1,'Resin Fractions'!$A$24:$I$24,0)))*$E822</f>
        <v>79.966580695498692</v>
      </c>
      <c r="L822" s="9">
        <f>(INDEX('Resin Fractions'!$A$24:$I$41,MATCH('Disposed Waste by Resin'!$A822,'Resin Fractions'!$A$24:$A$41,0),MATCH('Disposed Waste by Resin'!L$1,'Resin Fractions'!$A$24:$I$24,0)))*$E822</f>
        <v>149.25399179504842</v>
      </c>
      <c r="M822" s="9">
        <f>(INDEX('Resin Fractions'!$A$24:$I$41,MATCH('Disposed Waste by Resin'!$A822,'Resin Fractions'!$A$24:$A$41,0),MATCH('Disposed Waste by Resin'!M$1,'Resin Fractions'!$A$24:$I$24,0)))*$E822</f>
        <v>1421.25857449413</v>
      </c>
    </row>
    <row r="823" spans="1:13" x14ac:dyDescent="0.2">
      <c r="A823" s="37">
        <v>2006</v>
      </c>
      <c r="B823" s="68" t="s">
        <v>223</v>
      </c>
      <c r="C823" s="68" t="s">
        <v>193</v>
      </c>
      <c r="D823" s="68">
        <v>87802</v>
      </c>
      <c r="E823" s="81">
        <v>74541.15245009074</v>
      </c>
      <c r="F823" s="9">
        <f>(INDEX('Resin Fractions'!$A$24:$I$41,MATCH('Disposed Waste by Resin'!$A823,'Resin Fractions'!$A$24:$A$41,0),MATCH('Disposed Waste by Resin'!F$1,'Resin Fractions'!$A$24:$I$24,0)))*$E823</f>
        <v>599.40675388730403</v>
      </c>
      <c r="G823" s="9">
        <f>(INDEX('Resin Fractions'!$A$24:$I$41,MATCH('Disposed Waste by Resin'!$A823,'Resin Fractions'!$A$24:$A$41,0),MATCH('Disposed Waste by Resin'!G$1,'Resin Fractions'!$A$24:$I$24,0)))*$E823</f>
        <v>1179.3291022035723</v>
      </c>
      <c r="H823" s="9">
        <f>(INDEX('Resin Fractions'!$A$24:$I$41,MATCH('Disposed Waste by Resin'!$A823,'Resin Fractions'!$A$24:$A$41,0),MATCH('Disposed Waste by Resin'!H$1,'Resin Fractions'!$A$24:$I$24,0)))*$E823</f>
        <v>1525.7846840675136</v>
      </c>
      <c r="I823" s="9">
        <f>(INDEX('Resin Fractions'!$A$24:$I$41,MATCH('Disposed Waste by Resin'!$A823,'Resin Fractions'!$A$24:$A$41,0),MATCH('Disposed Waste by Resin'!I$1,'Resin Fractions'!$A$24:$I$24,0)))*$E823</f>
        <v>2521.2567959307603</v>
      </c>
      <c r="J823" s="9">
        <f>(INDEX('Resin Fractions'!$A$24:$I$41,MATCH('Disposed Waste by Resin'!$A823,'Resin Fractions'!$A$24:$A$41,0),MATCH('Disposed Waste by Resin'!J$1,'Resin Fractions'!$A$24:$I$24,0)))*$E823</f>
        <v>137.82482950346608</v>
      </c>
      <c r="K823" s="9">
        <f>(INDEX('Resin Fractions'!$A$24:$I$41,MATCH('Disposed Waste by Resin'!$A823,'Resin Fractions'!$A$24:$A$41,0),MATCH('Disposed Waste by Resin'!K$1,'Resin Fractions'!$A$24:$I$24,0)))*$E823</f>
        <v>400.06180424546517</v>
      </c>
      <c r="L823" s="9">
        <f>(INDEX('Resin Fractions'!$A$24:$I$41,MATCH('Disposed Waste by Resin'!$A823,'Resin Fractions'!$A$24:$A$41,0),MATCH('Disposed Waste by Resin'!L$1,'Resin Fractions'!$A$24:$I$24,0)))*$E823</f>
        <v>746.69719186487669</v>
      </c>
      <c r="M823" s="9">
        <f>(INDEX('Resin Fractions'!$A$24:$I$41,MATCH('Disposed Waste by Resin'!$A823,'Resin Fractions'!$A$24:$A$41,0),MATCH('Disposed Waste by Resin'!M$1,'Resin Fractions'!$A$24:$I$24,0)))*$E823</f>
        <v>7110.3611617029592</v>
      </c>
    </row>
    <row r="824" spans="1:13" x14ac:dyDescent="0.2">
      <c r="A824" s="37">
        <v>2006</v>
      </c>
      <c r="B824" s="68" t="s">
        <v>224</v>
      </c>
      <c r="C824" s="68" t="s">
        <v>192</v>
      </c>
      <c r="D824" s="68">
        <v>243072</v>
      </c>
      <c r="E824" s="81">
        <v>252625.16333938291</v>
      </c>
      <c r="F824" s="9">
        <f>(INDEX('Resin Fractions'!$A$24:$I$41,MATCH('Disposed Waste by Resin'!$A824,'Resin Fractions'!$A$24:$A$41,0),MATCH('Disposed Waste by Resin'!F$1,'Resin Fractions'!$A$24:$I$24,0)))*$E824</f>
        <v>2031.4312850059125</v>
      </c>
      <c r="G824" s="9">
        <f>(INDEX('Resin Fractions'!$A$24:$I$41,MATCH('Disposed Waste by Resin'!$A824,'Resin Fractions'!$A$24:$A$41,0),MATCH('Disposed Waste by Resin'!G$1,'Resin Fractions'!$A$24:$I$24,0)))*$E824</f>
        <v>3996.8285609018994</v>
      </c>
      <c r="H824" s="9">
        <f>(INDEX('Resin Fractions'!$A$24:$I$41,MATCH('Disposed Waste by Resin'!$A824,'Resin Fractions'!$A$24:$A$41,0),MATCH('Disposed Waste by Resin'!H$1,'Resin Fractions'!$A$24:$I$24,0)))*$E824</f>
        <v>5170.9906858679806</v>
      </c>
      <c r="I824" s="9">
        <f>(INDEX('Resin Fractions'!$A$24:$I$41,MATCH('Disposed Waste by Resin'!$A824,'Resin Fractions'!$A$24:$A$41,0),MATCH('Disposed Waste by Resin'!I$1,'Resin Fractions'!$A$24:$I$24,0)))*$E824</f>
        <v>8544.715086327622</v>
      </c>
      <c r="J824" s="9">
        <f>(INDEX('Resin Fractions'!$A$24:$I$41,MATCH('Disposed Waste by Resin'!$A824,'Resin Fractions'!$A$24:$A$41,0),MATCH('Disposed Waste by Resin'!J$1,'Resin Fractions'!$A$24:$I$24,0)))*$E824</f>
        <v>467.09795758588831</v>
      </c>
      <c r="K824" s="9">
        <f>(INDEX('Resin Fractions'!$A$24:$I$41,MATCH('Disposed Waste by Resin'!$A824,'Resin Fractions'!$A$24:$A$41,0),MATCH('Disposed Waste by Resin'!K$1,'Resin Fractions'!$A$24:$I$24,0)))*$E824</f>
        <v>1355.8373505296649</v>
      </c>
      <c r="L824" s="9">
        <f>(INDEX('Resin Fractions'!$A$24:$I$41,MATCH('Disposed Waste by Resin'!$A824,'Resin Fractions'!$A$24:$A$41,0),MATCH('Disposed Waste by Resin'!L$1,'Resin Fractions'!$A$24:$I$24,0)))*$E824</f>
        <v>2530.6088497387241</v>
      </c>
      <c r="M824" s="9">
        <f>(INDEX('Resin Fractions'!$A$24:$I$41,MATCH('Disposed Waste by Resin'!$A824,'Resin Fractions'!$A$24:$A$41,0),MATCH('Disposed Waste by Resin'!M$1,'Resin Fractions'!$A$24:$I$24,0)))*$E824</f>
        <v>24097.509775957697</v>
      </c>
    </row>
    <row r="825" spans="1:13" x14ac:dyDescent="0.2">
      <c r="A825" s="37">
        <v>2006</v>
      </c>
      <c r="B825" s="68" t="s">
        <v>225</v>
      </c>
      <c r="C825" s="68" t="s">
        <v>191</v>
      </c>
      <c r="D825" s="68">
        <v>9614</v>
      </c>
      <c r="E825" s="81">
        <v>0</v>
      </c>
      <c r="F825" s="9">
        <f>(INDEX('Resin Fractions'!$A$24:$I$41,MATCH('Disposed Waste by Resin'!$A825,'Resin Fractions'!$A$24:$A$41,0),MATCH('Disposed Waste by Resin'!F$1,'Resin Fractions'!$A$24:$I$24,0)))*$E825</f>
        <v>0</v>
      </c>
      <c r="G825" s="9">
        <f>(INDEX('Resin Fractions'!$A$24:$I$41,MATCH('Disposed Waste by Resin'!$A825,'Resin Fractions'!$A$24:$A$41,0),MATCH('Disposed Waste by Resin'!G$1,'Resin Fractions'!$A$24:$I$24,0)))*$E825</f>
        <v>0</v>
      </c>
      <c r="H825" s="9">
        <f>(INDEX('Resin Fractions'!$A$24:$I$41,MATCH('Disposed Waste by Resin'!$A825,'Resin Fractions'!$A$24:$A$41,0),MATCH('Disposed Waste by Resin'!H$1,'Resin Fractions'!$A$24:$I$24,0)))*$E825</f>
        <v>0</v>
      </c>
      <c r="I825" s="9">
        <f>(INDEX('Resin Fractions'!$A$24:$I$41,MATCH('Disposed Waste by Resin'!$A825,'Resin Fractions'!$A$24:$A$41,0),MATCH('Disposed Waste by Resin'!I$1,'Resin Fractions'!$A$24:$I$24,0)))*$E825</f>
        <v>0</v>
      </c>
      <c r="J825" s="9">
        <f>(INDEX('Resin Fractions'!$A$24:$I$41,MATCH('Disposed Waste by Resin'!$A825,'Resin Fractions'!$A$24:$A$41,0),MATCH('Disposed Waste by Resin'!J$1,'Resin Fractions'!$A$24:$I$24,0)))*$E825</f>
        <v>0</v>
      </c>
      <c r="K825" s="9">
        <f>(INDEX('Resin Fractions'!$A$24:$I$41,MATCH('Disposed Waste by Resin'!$A825,'Resin Fractions'!$A$24:$A$41,0),MATCH('Disposed Waste by Resin'!K$1,'Resin Fractions'!$A$24:$I$24,0)))*$E825</f>
        <v>0</v>
      </c>
      <c r="L825" s="9">
        <f>(INDEX('Resin Fractions'!$A$24:$I$41,MATCH('Disposed Waste by Resin'!$A825,'Resin Fractions'!$A$24:$A$41,0),MATCH('Disposed Waste by Resin'!L$1,'Resin Fractions'!$A$24:$I$24,0)))*$E825</f>
        <v>0</v>
      </c>
      <c r="M825" s="9">
        <f>(INDEX('Resin Fractions'!$A$24:$I$41,MATCH('Disposed Waste by Resin'!$A825,'Resin Fractions'!$A$24:$A$41,0),MATCH('Disposed Waste by Resin'!M$1,'Resin Fractions'!$A$24:$I$24,0)))*$E825</f>
        <v>0</v>
      </c>
    </row>
    <row r="826" spans="1:13" x14ac:dyDescent="0.2">
      <c r="A826" s="37">
        <v>2006</v>
      </c>
      <c r="B826" s="68" t="s">
        <v>226</v>
      </c>
      <c r="C826" s="68" t="s">
        <v>191</v>
      </c>
      <c r="D826" s="68">
        <v>13975</v>
      </c>
      <c r="E826" s="81">
        <v>35170.626134301267</v>
      </c>
      <c r="F826" s="9">
        <f>(INDEX('Resin Fractions'!$A$24:$I$41,MATCH('Disposed Waste by Resin'!$A826,'Resin Fractions'!$A$24:$A$41,0),MATCH('Disposed Waste by Resin'!F$1,'Resin Fractions'!$A$24:$I$24,0)))*$E826</f>
        <v>282.817076881937</v>
      </c>
      <c r="G826" s="9">
        <f>(INDEX('Resin Fractions'!$A$24:$I$41,MATCH('Disposed Waste by Resin'!$A826,'Resin Fractions'!$A$24:$A$41,0),MATCH('Disposed Waste by Resin'!G$1,'Resin Fractions'!$A$24:$I$24,0)))*$E826</f>
        <v>556.44085957316747</v>
      </c>
      <c r="H826" s="9">
        <f>(INDEX('Resin Fractions'!$A$24:$I$41,MATCH('Disposed Waste by Resin'!$A826,'Resin Fractions'!$A$24:$A$41,0),MATCH('Disposed Waste by Resin'!H$1,'Resin Fractions'!$A$24:$I$24,0)))*$E826</f>
        <v>719.90841194347774</v>
      </c>
      <c r="I826" s="9">
        <f>(INDEX('Resin Fractions'!$A$24:$I$41,MATCH('Disposed Waste by Resin'!$A826,'Resin Fractions'!$A$24:$A$41,0),MATCH('Disposed Waste by Resin'!I$1,'Resin Fractions'!$A$24:$I$24,0)))*$E826</f>
        <v>1189.600338116843</v>
      </c>
      <c r="J826" s="9">
        <f>(INDEX('Resin Fractions'!$A$24:$I$41,MATCH('Disposed Waste by Resin'!$A826,'Resin Fractions'!$A$24:$A$41,0),MATCH('Disposed Waste by Resin'!J$1,'Resin Fractions'!$A$24:$I$24,0)))*$E826</f>
        <v>65.029656654903505</v>
      </c>
      <c r="K826" s="9">
        <f>(INDEX('Resin Fractions'!$A$24:$I$41,MATCH('Disposed Waste by Resin'!$A826,'Resin Fractions'!$A$24:$A$41,0),MATCH('Disposed Waste by Resin'!K$1,'Resin Fractions'!$A$24:$I$24,0)))*$E826</f>
        <v>188.76048578873491</v>
      </c>
      <c r="L826" s="9">
        <f>(INDEX('Resin Fractions'!$A$24:$I$41,MATCH('Disposed Waste by Resin'!$A826,'Resin Fractions'!$A$24:$A$41,0),MATCH('Disposed Waste by Resin'!L$1,'Resin Fractions'!$A$24:$I$24,0)))*$E826</f>
        <v>352.31287560513465</v>
      </c>
      <c r="M826" s="9">
        <f>(INDEX('Resin Fractions'!$A$24:$I$41,MATCH('Disposed Waste by Resin'!$A826,'Resin Fractions'!$A$24:$A$41,0),MATCH('Disposed Waste by Resin'!M$1,'Resin Fractions'!$A$24:$I$24,0)))*$E826</f>
        <v>3354.8697045641989</v>
      </c>
    </row>
    <row r="827" spans="1:13" x14ac:dyDescent="0.2">
      <c r="A827" s="37">
        <v>2006</v>
      </c>
      <c r="B827" s="68" t="s">
        <v>227</v>
      </c>
      <c r="C827" s="68" t="s">
        <v>193</v>
      </c>
      <c r="D827" s="68">
        <v>406935</v>
      </c>
      <c r="E827" s="81">
        <v>406616.1070780399</v>
      </c>
      <c r="F827" s="9">
        <f>(INDEX('Resin Fractions'!$A$24:$I$41,MATCH('Disposed Waste by Resin'!$A827,'Resin Fractions'!$A$24:$A$41,0),MATCH('Disposed Waste by Resin'!F$1,'Resin Fractions'!$A$24:$I$24,0)))*$E827</f>
        <v>3269.7165634128</v>
      </c>
      <c r="G827" s="9">
        <f>(INDEX('Resin Fractions'!$A$24:$I$41,MATCH('Disposed Waste by Resin'!$A827,'Resin Fractions'!$A$24:$A$41,0),MATCH('Disposed Waste by Resin'!G$1,'Resin Fractions'!$A$24:$I$24,0)))*$E827</f>
        <v>6433.1472312952237</v>
      </c>
      <c r="H827" s="9">
        <f>(INDEX('Resin Fractions'!$A$24:$I$41,MATCH('Disposed Waste by Resin'!$A827,'Resin Fractions'!$A$24:$A$41,0),MATCH('Disposed Waste by Resin'!H$1,'Resin Fractions'!$A$24:$I$24,0)))*$E827</f>
        <v>8323.0351031965329</v>
      </c>
      <c r="I827" s="9">
        <f>(INDEX('Resin Fractions'!$A$24:$I$41,MATCH('Disposed Waste by Resin'!$A827,'Resin Fractions'!$A$24:$A$41,0),MATCH('Disposed Waste by Resin'!I$1,'Resin Fractions'!$A$24:$I$24,0)))*$E827</f>
        <v>13753.256954161432</v>
      </c>
      <c r="J827" s="9">
        <f>(INDEX('Resin Fractions'!$A$24:$I$41,MATCH('Disposed Waste by Resin'!$A827,'Resin Fractions'!$A$24:$A$41,0),MATCH('Disposed Waste by Resin'!J$1,'Resin Fractions'!$A$24:$I$24,0)))*$E827</f>
        <v>751.82357381604629</v>
      </c>
      <c r="K827" s="9">
        <f>(INDEX('Resin Fractions'!$A$24:$I$41,MATCH('Disposed Waste by Resin'!$A827,'Resin Fractions'!$A$24:$A$41,0),MATCH('Disposed Waste by Resin'!K$1,'Resin Fractions'!$A$24:$I$24,0)))*$E827</f>
        <v>2182.3055867270791</v>
      </c>
      <c r="L827" s="9">
        <f>(INDEX('Resin Fractions'!$A$24:$I$41,MATCH('Disposed Waste by Resin'!$A827,'Resin Fractions'!$A$24:$A$41,0),MATCH('Disposed Waste by Resin'!L$1,'Resin Fractions'!$A$24:$I$24,0)))*$E827</f>
        <v>4073.1742848420477</v>
      </c>
      <c r="M827" s="9">
        <f>(INDEX('Resin Fractions'!$A$24:$I$41,MATCH('Disposed Waste by Resin'!$A827,'Resin Fractions'!$A$24:$A$41,0),MATCH('Disposed Waste by Resin'!M$1,'Resin Fractions'!$A$24:$I$24,0)))*$E827</f>
        <v>38786.459297451169</v>
      </c>
    </row>
    <row r="828" spans="1:13" x14ac:dyDescent="0.2">
      <c r="A828" s="37">
        <v>2006</v>
      </c>
      <c r="B828" s="68" t="s">
        <v>228</v>
      </c>
      <c r="C828" s="68" t="s">
        <v>190</v>
      </c>
      <c r="D828" s="68">
        <v>131330</v>
      </c>
      <c r="E828" s="81">
        <v>159740.40834845731</v>
      </c>
      <c r="F828" s="9">
        <f>(INDEX('Resin Fractions'!$A$24:$I$41,MATCH('Disposed Waste by Resin'!$A828,'Resin Fractions'!$A$24:$A$41,0),MATCH('Disposed Waste by Resin'!F$1,'Resin Fractions'!$A$24:$I$24,0)))*$E828</f>
        <v>1284.5183698614071</v>
      </c>
      <c r="G828" s="9">
        <f>(INDEX('Resin Fractions'!$A$24:$I$41,MATCH('Disposed Waste by Resin'!$A828,'Resin Fractions'!$A$24:$A$41,0),MATCH('Disposed Waste by Resin'!G$1,'Resin Fractions'!$A$24:$I$24,0)))*$E828</f>
        <v>2527.2819935183179</v>
      </c>
      <c r="H828" s="9">
        <f>(INDEX('Resin Fractions'!$A$24:$I$41,MATCH('Disposed Waste by Resin'!$A828,'Resin Fractions'!$A$24:$A$41,0),MATCH('Disposed Waste by Resin'!H$1,'Resin Fractions'!$A$24:$I$24,0)))*$E828</f>
        <v>3269.7303499292739</v>
      </c>
      <c r="I828" s="9">
        <f>(INDEX('Resin Fractions'!$A$24:$I$41,MATCH('Disposed Waste by Resin'!$A828,'Resin Fractions'!$A$24:$A$41,0),MATCH('Disposed Waste by Resin'!I$1,'Resin Fractions'!$A$24:$I$24,0)))*$E828</f>
        <v>5403.0099736244756</v>
      </c>
      <c r="J828" s="9">
        <f>(INDEX('Resin Fractions'!$A$24:$I$41,MATCH('Disposed Waste by Resin'!$A828,'Resin Fractions'!$A$24:$A$41,0),MATCH('Disposed Waste by Resin'!J$1,'Resin Fractions'!$A$24:$I$24,0)))*$E828</f>
        <v>295.35624043619646</v>
      </c>
      <c r="K828" s="9">
        <f>(INDEX('Resin Fractions'!$A$24:$I$41,MATCH('Disposed Waste by Resin'!$A828,'Resin Fractions'!$A$24:$A$41,0),MATCH('Disposed Waste by Resin'!K$1,'Resin Fractions'!$A$24:$I$24,0)))*$E828</f>
        <v>857.32556949102286</v>
      </c>
      <c r="L828" s="9">
        <f>(INDEX('Resin Fractions'!$A$24:$I$41,MATCH('Disposed Waste by Resin'!$A828,'Resin Fractions'!$A$24:$A$41,0),MATCH('Disposed Waste by Resin'!L$1,'Resin Fractions'!$A$24:$I$24,0)))*$E828</f>
        <v>1600.1592465451154</v>
      </c>
      <c r="M828" s="9">
        <f>(INDEX('Resin Fractions'!$A$24:$I$41,MATCH('Disposed Waste by Resin'!$A828,'Resin Fractions'!$A$24:$A$41,0),MATCH('Disposed Waste by Resin'!M$1,'Resin Fractions'!$A$24:$I$24,0)))*$E828</f>
        <v>15237.381743405811</v>
      </c>
    </row>
    <row r="829" spans="1:13" x14ac:dyDescent="0.2">
      <c r="A829" s="37">
        <v>2006</v>
      </c>
      <c r="B829" s="68" t="s">
        <v>229</v>
      </c>
      <c r="C829" s="68" t="s">
        <v>191</v>
      </c>
      <c r="D829" s="68">
        <v>98068</v>
      </c>
      <c r="E829" s="81">
        <v>60656.651542649728</v>
      </c>
      <c r="F829" s="9">
        <f>(INDEX('Resin Fractions'!$A$24:$I$41,MATCH('Disposed Waste by Resin'!$A829,'Resin Fractions'!$A$24:$A$41,0),MATCH('Disposed Waste by Resin'!F$1,'Resin Fractions'!$A$24:$I$24,0)))*$E829</f>
        <v>487.75750585821191</v>
      </c>
      <c r="G829" s="9">
        <f>(INDEX('Resin Fractions'!$A$24:$I$41,MATCH('Disposed Waste by Resin'!$A829,'Resin Fractions'!$A$24:$A$41,0),MATCH('Disposed Waste by Resin'!G$1,'Resin Fractions'!$A$24:$I$24,0)))*$E829</f>
        <v>959.6598932967122</v>
      </c>
      <c r="H829" s="9">
        <f>(INDEX('Resin Fractions'!$A$24:$I$41,MATCH('Disposed Waste by Resin'!$A829,'Resin Fractions'!$A$24:$A$41,0),MATCH('Disposed Waste by Resin'!H$1,'Resin Fractions'!$A$24:$I$24,0)))*$E829</f>
        <v>1241.5824932752623</v>
      </c>
      <c r="I829" s="9">
        <f>(INDEX('Resin Fractions'!$A$24:$I$41,MATCH('Disposed Waste by Resin'!$A829,'Resin Fractions'!$A$24:$A$41,0),MATCH('Disposed Waste by Resin'!I$1,'Resin Fractions'!$A$24:$I$24,0)))*$E829</f>
        <v>2051.6317482843465</v>
      </c>
      <c r="J829" s="9">
        <f>(INDEX('Resin Fractions'!$A$24:$I$41,MATCH('Disposed Waste by Resin'!$A829,'Resin Fractions'!$A$24:$A$41,0),MATCH('Disposed Waste by Resin'!J$1,'Resin Fractions'!$A$24:$I$24,0)))*$E829</f>
        <v>112.15271541064931</v>
      </c>
      <c r="K829" s="9">
        <f>(INDEX('Resin Fractions'!$A$24:$I$41,MATCH('Disposed Waste by Resin'!$A829,'Resin Fractions'!$A$24:$A$41,0),MATCH('Disposed Waste by Resin'!K$1,'Resin Fractions'!$A$24:$I$24,0)))*$E829</f>
        <v>325.54379236205904</v>
      </c>
      <c r="L829" s="9">
        <f>(INDEX('Resin Fractions'!$A$24:$I$41,MATCH('Disposed Waste by Resin'!$A829,'Resin Fractions'!$A$24:$A$41,0),MATCH('Disposed Waste by Resin'!L$1,'Resin Fractions'!$A$24:$I$24,0)))*$E829</f>
        <v>607.61270635235201</v>
      </c>
      <c r="M829" s="9">
        <f>(INDEX('Resin Fractions'!$A$24:$I$41,MATCH('Disposed Waste by Resin'!$A829,'Resin Fractions'!$A$24:$A$41,0),MATCH('Disposed Waste by Resin'!M$1,'Resin Fractions'!$A$24:$I$24,0)))*$E829</f>
        <v>5785.9408548395941</v>
      </c>
    </row>
    <row r="830" spans="1:13" x14ac:dyDescent="0.2">
      <c r="A830" s="37">
        <v>2006</v>
      </c>
      <c r="B830" s="68" t="s">
        <v>230</v>
      </c>
      <c r="C830" s="68" t="s">
        <v>194</v>
      </c>
      <c r="D830" s="68">
        <v>2956334</v>
      </c>
      <c r="E830" s="81">
        <v>3504768.6206896552</v>
      </c>
      <c r="F830" s="9">
        <f>(INDEX('Resin Fractions'!$A$24:$I$41,MATCH('Disposed Waste by Resin'!$A830,'Resin Fractions'!$A$24:$A$41,0),MATCH('Disposed Waste by Resin'!F$1,'Resin Fractions'!$A$24:$I$24,0)))*$E830</f>
        <v>28182.84817182368</v>
      </c>
      <c r="G830" s="9">
        <f>(INDEX('Resin Fractions'!$A$24:$I$41,MATCH('Disposed Waste by Resin'!$A830,'Resin Fractions'!$A$24:$A$41,0),MATCH('Disposed Waste by Resin'!G$1,'Resin Fractions'!$A$24:$I$24,0)))*$E830</f>
        <v>55449.580466798274</v>
      </c>
      <c r="H830" s="9">
        <f>(INDEX('Resin Fractions'!$A$24:$I$41,MATCH('Disposed Waste by Resin'!$A830,'Resin Fractions'!$A$24:$A$41,0),MATCH('Disposed Waste by Resin'!H$1,'Resin Fractions'!$A$24:$I$24,0)))*$E830</f>
        <v>71739.195154369954</v>
      </c>
      <c r="I830" s="9">
        <f>(INDEX('Resin Fractions'!$A$24:$I$41,MATCH('Disposed Waste by Resin'!$A830,'Resin Fractions'!$A$24:$A$41,0),MATCH('Disposed Waste by Resin'!I$1,'Resin Fractions'!$A$24:$I$24,0)))*$E830</f>
        <v>118544.20561843505</v>
      </c>
      <c r="J830" s="9">
        <f>(INDEX('Resin Fractions'!$A$24:$I$41,MATCH('Disposed Waste by Resin'!$A830,'Resin Fractions'!$A$24:$A$41,0),MATCH('Disposed Waste by Resin'!J$1,'Resin Fractions'!$A$24:$I$24,0)))*$E830</f>
        <v>6480.2343634152076</v>
      </c>
      <c r="K830" s="9">
        <f>(INDEX('Resin Fractions'!$A$24:$I$41,MATCH('Disposed Waste by Resin'!$A830,'Resin Fractions'!$A$24:$A$41,0),MATCH('Disposed Waste by Resin'!K$1,'Resin Fractions'!$A$24:$I$24,0)))*$E830</f>
        <v>18810.066812352954</v>
      </c>
      <c r="L830" s="9">
        <f>(INDEX('Resin Fractions'!$A$24:$I$41,MATCH('Disposed Waste by Resin'!$A830,'Resin Fractions'!$A$24:$A$41,0),MATCH('Disposed Waste by Resin'!L$1,'Resin Fractions'!$A$24:$I$24,0)))*$E830</f>
        <v>35108.13558936218</v>
      </c>
      <c r="M830" s="9">
        <f>(INDEX('Resin Fractions'!$A$24:$I$41,MATCH('Disposed Waste by Resin'!$A830,'Resin Fractions'!$A$24:$A$41,0),MATCH('Disposed Waste by Resin'!M$1,'Resin Fractions'!$A$24:$I$24,0)))*$E830</f>
        <v>334314.26617655734</v>
      </c>
    </row>
    <row r="831" spans="1:13" x14ac:dyDescent="0.2">
      <c r="A831" s="37">
        <v>2006</v>
      </c>
      <c r="B831" s="68" t="s">
        <v>231</v>
      </c>
      <c r="C831" s="68" t="s">
        <v>192</v>
      </c>
      <c r="D831" s="68">
        <v>317437</v>
      </c>
      <c r="E831" s="81">
        <v>281987.53176043561</v>
      </c>
      <c r="F831" s="9">
        <f>(INDEX('Resin Fractions'!$A$24:$I$41,MATCH('Disposed Waste by Resin'!$A831,'Resin Fractions'!$A$24:$A$41,0),MATCH('Disposed Waste by Resin'!F$1,'Resin Fractions'!$A$24:$I$24,0)))*$E831</f>
        <v>2267.54249825138</v>
      </c>
      <c r="G831" s="9">
        <f>(INDEX('Resin Fractions'!$A$24:$I$41,MATCH('Disposed Waste by Resin'!$A831,'Resin Fractions'!$A$24:$A$41,0),MATCH('Disposed Waste by Resin'!G$1,'Resin Fractions'!$A$24:$I$24,0)))*$E831</f>
        <v>4461.3759209894133</v>
      </c>
      <c r="H831" s="9">
        <f>(INDEX('Resin Fractions'!$A$24:$I$41,MATCH('Disposed Waste by Resin'!$A831,'Resin Fractions'!$A$24:$A$41,0),MATCH('Disposed Waste by Resin'!H$1,'Resin Fractions'!$A$24:$I$24,0)))*$E831</f>
        <v>5772.0097277292698</v>
      </c>
      <c r="I831" s="9">
        <f>(INDEX('Resin Fractions'!$A$24:$I$41,MATCH('Disposed Waste by Resin'!$A831,'Resin Fractions'!$A$24:$A$41,0),MATCH('Disposed Waste by Resin'!I$1,'Resin Fractions'!$A$24:$I$24,0)))*$E831</f>
        <v>9537.8587189776408</v>
      </c>
      <c r="J831" s="9">
        <f>(INDEX('Resin Fractions'!$A$24:$I$41,MATCH('Disposed Waste by Resin'!$A831,'Resin Fractions'!$A$24:$A$41,0),MATCH('Disposed Waste by Resin'!J$1,'Resin Fractions'!$A$24:$I$24,0)))*$E831</f>
        <v>521.38828297573434</v>
      </c>
      <c r="K831" s="9">
        <f>(INDEX('Resin Fractions'!$A$24:$I$41,MATCH('Disposed Waste by Resin'!$A831,'Resin Fractions'!$A$24:$A$41,0),MATCH('Disposed Waste by Resin'!K$1,'Resin Fractions'!$A$24:$I$24,0)))*$E831</f>
        <v>1513.4249608810276</v>
      </c>
      <c r="L831" s="9">
        <f>(INDEX('Resin Fractions'!$A$24:$I$41,MATCH('Disposed Waste by Resin'!$A831,'Resin Fractions'!$A$24:$A$41,0),MATCH('Disposed Waste by Resin'!L$1,'Resin Fractions'!$A$24:$I$24,0)))*$E831</f>
        <v>2824.7389688186754</v>
      </c>
      <c r="M831" s="9">
        <f>(INDEX('Resin Fractions'!$A$24:$I$41,MATCH('Disposed Waste by Resin'!$A831,'Resin Fractions'!$A$24:$A$41,0),MATCH('Disposed Waste by Resin'!M$1,'Resin Fractions'!$A$24:$I$24,0)))*$E831</f>
        <v>26898.339078623143</v>
      </c>
    </row>
    <row r="832" spans="1:13" x14ac:dyDescent="0.2">
      <c r="A832" s="37">
        <v>2006</v>
      </c>
      <c r="B832" s="68" t="s">
        <v>232</v>
      </c>
      <c r="C832" s="68" t="s">
        <v>191</v>
      </c>
      <c r="D832" s="68">
        <v>20785</v>
      </c>
      <c r="E832" s="81">
        <v>125.1996370235935</v>
      </c>
      <c r="F832" s="9">
        <f>(INDEX('Resin Fractions'!$A$24:$I$41,MATCH('Disposed Waste by Resin'!$A832,'Resin Fractions'!$A$24:$A$41,0),MATCH('Disposed Waste by Resin'!F$1,'Resin Fractions'!$A$24:$I$24,0)))*$E832</f>
        <v>1.0067661358794775</v>
      </c>
      <c r="G832" s="9">
        <f>(INDEX('Resin Fractions'!$A$24:$I$41,MATCH('Disposed Waste by Resin'!$A832,'Resin Fractions'!$A$24:$A$41,0),MATCH('Disposed Waste by Resin'!G$1,'Resin Fractions'!$A$24:$I$24,0)))*$E832</f>
        <v>1.9808061812045128</v>
      </c>
      <c r="H832" s="9">
        <f>(INDEX('Resin Fractions'!$A$24:$I$41,MATCH('Disposed Waste by Resin'!$A832,'Resin Fractions'!$A$24:$A$41,0),MATCH('Disposed Waste by Resin'!H$1,'Resin Fractions'!$A$24:$I$24,0)))*$E832</f>
        <v>2.5627144515818183</v>
      </c>
      <c r="I832" s="9">
        <f>(INDEX('Resin Fractions'!$A$24:$I$41,MATCH('Disposed Waste by Resin'!$A832,'Resin Fractions'!$A$24:$A$41,0),MATCH('Disposed Waste by Resin'!I$1,'Resin Fractions'!$A$24:$I$24,0)))*$E832</f>
        <v>4.2347136490162391</v>
      </c>
      <c r="J832" s="9">
        <f>(INDEX('Resin Fractions'!$A$24:$I$41,MATCH('Disposed Waste by Resin'!$A832,'Resin Fractions'!$A$24:$A$41,0),MATCH('Disposed Waste by Resin'!J$1,'Resin Fractions'!$A$24:$I$24,0)))*$E832</f>
        <v>0.23149117044073292</v>
      </c>
      <c r="K832" s="9">
        <f>(INDEX('Resin Fractions'!$A$24:$I$41,MATCH('Disposed Waste by Resin'!$A832,'Resin Fractions'!$A$24:$A$41,0),MATCH('Disposed Waste by Resin'!K$1,'Resin Fractions'!$A$24:$I$24,0)))*$E832</f>
        <v>0.67194550972461098</v>
      </c>
      <c r="L832" s="9">
        <f>(INDEX('Resin Fractions'!$A$24:$I$41,MATCH('Disposed Waste by Resin'!$A832,'Resin Fractions'!$A$24:$A$41,0),MATCH('Disposed Waste by Resin'!L$1,'Resin Fractions'!$A$24:$I$24,0)))*$E832</f>
        <v>1.2541557826143499</v>
      </c>
      <c r="M832" s="9">
        <f>(INDEX('Resin Fractions'!$A$24:$I$41,MATCH('Disposed Waste by Resin'!$A832,'Resin Fractions'!$A$24:$A$41,0),MATCH('Disposed Waste by Resin'!M$1,'Resin Fractions'!$A$24:$I$24,0)))*$E832</f>
        <v>11.942592880461744</v>
      </c>
    </row>
    <row r="833" spans="1:13" x14ac:dyDescent="0.2">
      <c r="A833" s="37">
        <v>2006</v>
      </c>
      <c r="B833" s="68" t="s">
        <v>233</v>
      </c>
      <c r="C833" s="68" t="s">
        <v>194</v>
      </c>
      <c r="D833" s="68">
        <v>1975913</v>
      </c>
      <c r="E833" s="81">
        <v>2291823.3575317599</v>
      </c>
      <c r="F833" s="9">
        <f>(INDEX('Resin Fractions'!$A$24:$I$41,MATCH('Disposed Waste by Resin'!$A833,'Resin Fractions'!$A$24:$A$41,0),MATCH('Disposed Waste by Resin'!F$1,'Resin Fractions'!$A$24:$I$24,0)))*$E833</f>
        <v>18429.207948468498</v>
      </c>
      <c r="G833" s="9">
        <f>(INDEX('Resin Fractions'!$A$24:$I$41,MATCH('Disposed Waste by Resin'!$A833,'Resin Fractions'!$A$24:$A$41,0),MATCH('Disposed Waste by Resin'!G$1,'Resin Fractions'!$A$24:$I$24,0)))*$E833</f>
        <v>36259.353307648213</v>
      </c>
      <c r="H833" s="9">
        <f>(INDEX('Resin Fractions'!$A$24:$I$41,MATCH('Disposed Waste by Resin'!$A833,'Resin Fractions'!$A$24:$A$41,0),MATCH('Disposed Waste by Resin'!H$1,'Resin Fractions'!$A$24:$I$24,0)))*$E833</f>
        <v>46911.388710436928</v>
      </c>
      <c r="I833" s="9">
        <f>(INDEX('Resin Fractions'!$A$24:$I$41,MATCH('Disposed Waste by Resin'!$A833,'Resin Fractions'!$A$24:$A$41,0),MATCH('Disposed Waste by Resin'!I$1,'Resin Fractions'!$A$24:$I$24,0)))*$E833</f>
        <v>77517.921648966512</v>
      </c>
      <c r="J833" s="9">
        <f>(INDEX('Resin Fractions'!$A$24:$I$41,MATCH('Disposed Waste by Resin'!$A833,'Resin Fractions'!$A$24:$A$41,0),MATCH('Disposed Waste by Resin'!J$1,'Resin Fractions'!$A$24:$I$24,0)))*$E833</f>
        <v>4237.5272332335862</v>
      </c>
      <c r="K833" s="9">
        <f>(INDEX('Resin Fractions'!$A$24:$I$41,MATCH('Disposed Waste by Resin'!$A833,'Resin Fractions'!$A$24:$A$41,0),MATCH('Disposed Waste by Resin'!K$1,'Resin Fractions'!$A$24:$I$24,0)))*$E833</f>
        <v>12300.198712918338</v>
      </c>
      <c r="L833" s="9">
        <f>(INDEX('Resin Fractions'!$A$24:$I$41,MATCH('Disposed Waste by Resin'!$A833,'Resin Fractions'!$A$24:$A$41,0),MATCH('Disposed Waste by Resin'!L$1,'Resin Fractions'!$A$24:$I$24,0)))*$E833</f>
        <v>22957.762377836905</v>
      </c>
      <c r="M833" s="9">
        <f>(INDEX('Resin Fractions'!$A$24:$I$41,MATCH('Disposed Waste by Resin'!$A833,'Resin Fractions'!$A$24:$A$41,0),MATCH('Disposed Waste by Resin'!M$1,'Resin Fractions'!$A$24:$I$24,0)))*$E833</f>
        <v>218613.35993950901</v>
      </c>
    </row>
    <row r="834" spans="1:13" x14ac:dyDescent="0.2">
      <c r="A834" s="37">
        <v>2006</v>
      </c>
      <c r="B834" s="68" t="s">
        <v>234</v>
      </c>
      <c r="C834" s="68" t="s">
        <v>192</v>
      </c>
      <c r="D834" s="68">
        <v>1365214</v>
      </c>
      <c r="E834" s="81">
        <v>1283143.248638839</v>
      </c>
      <c r="F834" s="9">
        <f>(INDEX('Resin Fractions'!$A$24:$I$41,MATCH('Disposed Waste by Resin'!$A834,'Resin Fractions'!$A$24:$A$41,0),MATCH('Disposed Waste by Resin'!F$1,'Resin Fractions'!$A$24:$I$24,0)))*$E834</f>
        <v>10318.122327850862</v>
      </c>
      <c r="G834" s="9">
        <f>(INDEX('Resin Fractions'!$A$24:$I$41,MATCH('Disposed Waste by Resin'!$A834,'Resin Fractions'!$A$24:$A$41,0),MATCH('Disposed Waste by Resin'!G$1,'Resin Fractions'!$A$24:$I$24,0)))*$E834</f>
        <v>20300.842228445785</v>
      </c>
      <c r="H834" s="9">
        <f>(INDEX('Resin Fractions'!$A$24:$I$41,MATCH('Disposed Waste by Resin'!$A834,'Resin Fractions'!$A$24:$A$41,0),MATCH('Disposed Waste by Resin'!H$1,'Resin Fractions'!$A$24:$I$24,0)))*$E834</f>
        <v>26264.690736417382</v>
      </c>
      <c r="I834" s="9">
        <f>(INDEX('Resin Fractions'!$A$24:$I$41,MATCH('Disposed Waste by Resin'!$A834,'Resin Fractions'!$A$24:$A$41,0),MATCH('Disposed Waste by Resin'!I$1,'Resin Fractions'!$A$24:$I$24,0)))*$E834</f>
        <v>43400.638834359852</v>
      </c>
      <c r="J834" s="9">
        <f>(INDEX('Resin Fractions'!$A$24:$I$41,MATCH('Disposed Waste by Resin'!$A834,'Resin Fractions'!$A$24:$A$41,0),MATCH('Disposed Waste by Resin'!J$1,'Resin Fractions'!$A$24:$I$24,0)))*$E834</f>
        <v>2372.5015465863821</v>
      </c>
      <c r="K834" s="9">
        <f>(INDEX('Resin Fractions'!$A$24:$I$41,MATCH('Disposed Waste by Resin'!$A834,'Resin Fractions'!$A$24:$A$41,0),MATCH('Disposed Waste by Resin'!K$1,'Resin Fractions'!$A$24:$I$24,0)))*$E834</f>
        <v>6886.6201592408643</v>
      </c>
      <c r="L834" s="9">
        <f>(INDEX('Resin Fractions'!$A$24:$I$41,MATCH('Disposed Waste by Resin'!$A834,'Resin Fractions'!$A$24:$A$41,0),MATCH('Disposed Waste by Resin'!L$1,'Resin Fractions'!$A$24:$I$24,0)))*$E834</f>
        <v>12853.563823828834</v>
      </c>
      <c r="M834" s="9">
        <f>(INDEX('Resin Fractions'!$A$24:$I$41,MATCH('Disposed Waste by Resin'!$A834,'Resin Fractions'!$A$24:$A$41,0),MATCH('Disposed Waste by Resin'!M$1,'Resin Fractions'!$A$24:$I$24,0)))*$E834</f>
        <v>122396.97965672998</v>
      </c>
    </row>
    <row r="835" spans="1:13" x14ac:dyDescent="0.2">
      <c r="A835" s="37">
        <v>2006</v>
      </c>
      <c r="B835" s="68" t="s">
        <v>235</v>
      </c>
      <c r="C835" s="68" t="s">
        <v>193</v>
      </c>
      <c r="D835" s="68">
        <v>55025</v>
      </c>
      <c r="E835" s="81">
        <v>53942.359346642457</v>
      </c>
      <c r="F835" s="9">
        <f>(INDEX('Resin Fractions'!$A$24:$I$41,MATCH('Disposed Waste by Resin'!$A835,'Resin Fractions'!$A$24:$A$41,0),MATCH('Disposed Waste by Resin'!F$1,'Resin Fractions'!$A$24:$I$24,0)))*$E835</f>
        <v>433.76595947644313</v>
      </c>
      <c r="G835" s="9">
        <f>(INDEX('Resin Fractions'!$A$24:$I$41,MATCH('Disposed Waste by Resin'!$A835,'Resin Fractions'!$A$24:$A$41,0),MATCH('Disposed Waste by Resin'!G$1,'Resin Fractions'!$A$24:$I$24,0)))*$E835</f>
        <v>853.43185781320562</v>
      </c>
      <c r="H835" s="9">
        <f>(INDEX('Resin Fractions'!$A$24:$I$41,MATCH('Disposed Waste by Resin'!$A835,'Resin Fractions'!$A$24:$A$41,0),MATCH('Disposed Waste by Resin'!H$1,'Resin Fractions'!$A$24:$I$24,0)))*$E835</f>
        <v>1104.1474810666543</v>
      </c>
      <c r="I835" s="9">
        <f>(INDEX('Resin Fractions'!$A$24:$I$41,MATCH('Disposed Waste by Resin'!$A835,'Resin Fractions'!$A$24:$A$41,0),MATCH('Disposed Waste by Resin'!I$1,'Resin Fractions'!$A$24:$I$24,0)))*$E835</f>
        <v>1824.5296137904816</v>
      </c>
      <c r="J835" s="9">
        <f>(INDEX('Resin Fractions'!$A$24:$I$41,MATCH('Disposed Waste by Resin'!$A835,'Resin Fractions'!$A$24:$A$41,0),MATCH('Disposed Waste by Resin'!J$1,'Resin Fractions'!$A$24:$I$24,0)))*$E835</f>
        <v>99.738147796192891</v>
      </c>
      <c r="K835" s="9">
        <f>(INDEX('Resin Fractions'!$A$24:$I$41,MATCH('Disposed Waste by Resin'!$A835,'Resin Fractions'!$A$24:$A$41,0),MATCH('Disposed Waste by Resin'!K$1,'Resin Fractions'!$A$24:$I$24,0)))*$E835</f>
        <v>289.50823667401914</v>
      </c>
      <c r="L835" s="9">
        <f>(INDEX('Resin Fractions'!$A$24:$I$41,MATCH('Disposed Waste by Resin'!$A835,'Resin Fractions'!$A$24:$A$41,0),MATCH('Disposed Waste by Resin'!L$1,'Resin Fractions'!$A$24:$I$24,0)))*$E835</f>
        <v>540.35397794087874</v>
      </c>
      <c r="M835" s="9">
        <f>(INDEX('Resin Fractions'!$A$24:$I$41,MATCH('Disposed Waste by Resin'!$A835,'Resin Fractions'!$A$24:$A$41,0),MATCH('Disposed Waste by Resin'!M$1,'Resin Fractions'!$A$24:$I$24,0)))*$E835</f>
        <v>5145.4752745578762</v>
      </c>
    </row>
    <row r="836" spans="1:13" x14ac:dyDescent="0.2">
      <c r="A836" s="37">
        <v>2006</v>
      </c>
      <c r="B836" s="68" t="s">
        <v>236</v>
      </c>
      <c r="C836" s="68" t="s">
        <v>194</v>
      </c>
      <c r="D836" s="68">
        <v>1959715</v>
      </c>
      <c r="E836" s="81">
        <v>2080077.5680580761</v>
      </c>
      <c r="F836" s="9">
        <f>(INDEX('Resin Fractions'!$A$24:$I$41,MATCH('Disposed Waste by Resin'!$A836,'Resin Fractions'!$A$24:$A$41,0),MATCH('Disposed Waste by Resin'!F$1,'Resin Fractions'!$A$24:$I$24,0)))*$E836</f>
        <v>16726.49941571934</v>
      </c>
      <c r="G836" s="9">
        <f>(INDEX('Resin Fractions'!$A$24:$I$41,MATCH('Disposed Waste by Resin'!$A836,'Resin Fractions'!$A$24:$A$41,0),MATCH('Disposed Waste by Resin'!G$1,'Resin Fractions'!$A$24:$I$24,0)))*$E836</f>
        <v>32909.284740321113</v>
      </c>
      <c r="H836" s="9">
        <f>(INDEX('Resin Fractions'!$A$24:$I$41,MATCH('Disposed Waste by Resin'!$A836,'Resin Fractions'!$A$24:$A$41,0),MATCH('Disposed Waste by Resin'!H$1,'Resin Fractions'!$A$24:$I$24,0)))*$E836</f>
        <v>42577.158934327024</v>
      </c>
      <c r="I836" s="9">
        <f>(INDEX('Resin Fractions'!$A$24:$I$41,MATCH('Disposed Waste by Resin'!$A836,'Resin Fractions'!$A$24:$A$41,0),MATCH('Disposed Waste by Resin'!I$1,'Resin Fractions'!$A$24:$I$24,0)))*$E836</f>
        <v>70355.897811493647</v>
      </c>
      <c r="J836" s="9">
        <f>(INDEX('Resin Fractions'!$A$24:$I$41,MATCH('Disposed Waste by Resin'!$A836,'Resin Fractions'!$A$24:$A$41,0),MATCH('Disposed Waste by Resin'!J$1,'Resin Fractions'!$A$24:$I$24,0)))*$E836</f>
        <v>3846.0142719625969</v>
      </c>
      <c r="K836" s="9">
        <f>(INDEX('Resin Fractions'!$A$24:$I$41,MATCH('Disposed Waste by Resin'!$A836,'Resin Fractions'!$A$24:$A$41,0),MATCH('Disposed Waste by Resin'!K$1,'Resin Fractions'!$A$24:$I$24,0)))*$E836</f>
        <v>11163.760654291042</v>
      </c>
      <c r="L836" s="9">
        <f>(INDEX('Resin Fractions'!$A$24:$I$41,MATCH('Disposed Waste by Resin'!$A836,'Resin Fractions'!$A$24:$A$41,0),MATCH('Disposed Waste by Resin'!L$1,'Resin Fractions'!$A$24:$I$24,0)))*$E836</f>
        <v>20836.652344086433</v>
      </c>
      <c r="M836" s="9">
        <f>(INDEX('Resin Fractions'!$A$24:$I$41,MATCH('Disposed Waste by Resin'!$A836,'Resin Fractions'!$A$24:$A$41,0),MATCH('Disposed Waste by Resin'!M$1,'Resin Fractions'!$A$24:$I$24,0)))*$E836</f>
        <v>198415.26817220123</v>
      </c>
    </row>
    <row r="837" spans="1:13" x14ac:dyDescent="0.2">
      <c r="A837" s="37">
        <v>2006</v>
      </c>
      <c r="B837" s="68" t="s">
        <v>237</v>
      </c>
      <c r="C837" s="68" t="s">
        <v>194</v>
      </c>
      <c r="D837" s="68">
        <v>2976492</v>
      </c>
      <c r="E837" s="81">
        <v>3601685.9709618869</v>
      </c>
      <c r="F837" s="9">
        <f>(INDEX('Resin Fractions'!$A$24:$I$41,MATCH('Disposed Waste by Resin'!$A837,'Resin Fractions'!$A$24:$A$41,0),MATCH('Disposed Waste by Resin'!F$1,'Resin Fractions'!$A$24:$I$24,0)))*$E837</f>
        <v>28962.188340476605</v>
      </c>
      <c r="G837" s="9">
        <f>(INDEX('Resin Fractions'!$A$24:$I$41,MATCH('Disposed Waste by Resin'!$A837,'Resin Fractions'!$A$24:$A$41,0),MATCH('Disposed Waste by Resin'!G$1,'Resin Fractions'!$A$24:$I$24,0)))*$E837</f>
        <v>56982.927456047306</v>
      </c>
      <c r="H837" s="9">
        <f>(INDEX('Resin Fractions'!$A$24:$I$41,MATCH('Disposed Waste by Resin'!$A837,'Resin Fractions'!$A$24:$A$41,0),MATCH('Disposed Waste by Resin'!H$1,'Resin Fractions'!$A$24:$I$24,0)))*$E837</f>
        <v>73722.998782369774</v>
      </c>
      <c r="I837" s="9">
        <f>(INDEX('Resin Fractions'!$A$24:$I$41,MATCH('Disposed Waste by Resin'!$A837,'Resin Fractions'!$A$24:$A$41,0),MATCH('Disposed Waste by Resin'!I$1,'Resin Fractions'!$A$24:$I$24,0)))*$E837</f>
        <v>121822.3079818386</v>
      </c>
      <c r="J837" s="9">
        <f>(INDEX('Resin Fractions'!$A$24:$I$41,MATCH('Disposed Waste by Resin'!$A837,'Resin Fractions'!$A$24:$A$41,0),MATCH('Disposed Waste by Resin'!J$1,'Resin Fractions'!$A$24:$I$24,0)))*$E837</f>
        <v>6659.4322539514669</v>
      </c>
      <c r="K837" s="9">
        <f>(INDEX('Resin Fractions'!$A$24:$I$41,MATCH('Disposed Waste by Resin'!$A837,'Resin Fractions'!$A$24:$A$41,0),MATCH('Disposed Waste by Resin'!K$1,'Resin Fractions'!$A$24:$I$24,0)))*$E837</f>
        <v>19330.221501919354</v>
      </c>
      <c r="L837" s="9">
        <f>(INDEX('Resin Fractions'!$A$24:$I$41,MATCH('Disposed Waste by Resin'!$A837,'Resin Fractions'!$A$24:$A$41,0),MATCH('Disposed Waste by Resin'!L$1,'Resin Fractions'!$A$24:$I$24,0)))*$E837</f>
        <v>36078.980698575033</v>
      </c>
      <c r="M837" s="9">
        <f>(INDEX('Resin Fractions'!$A$24:$I$41,MATCH('Disposed Waste by Resin'!$A837,'Resin Fractions'!$A$24:$A$41,0),MATCH('Disposed Waste by Resin'!M$1,'Resin Fractions'!$A$24:$I$24,0)))*$E837</f>
        <v>343559.0570151782</v>
      </c>
    </row>
    <row r="838" spans="1:13" x14ac:dyDescent="0.2">
      <c r="A838" s="37">
        <v>2006</v>
      </c>
      <c r="B838" s="68" t="s">
        <v>238</v>
      </c>
      <c r="C838" s="68" t="s">
        <v>190</v>
      </c>
      <c r="D838" s="68">
        <v>781295</v>
      </c>
      <c r="E838" s="81">
        <v>631192.2141560798</v>
      </c>
      <c r="F838" s="9">
        <f>(INDEX('Resin Fractions'!$A$24:$I$41,MATCH('Disposed Waste by Resin'!$A838,'Resin Fractions'!$A$24:$A$41,0),MATCH('Disposed Waste by Resin'!F$1,'Resin Fractions'!$A$24:$I$24,0)))*$E838</f>
        <v>5075.5973543547652</v>
      </c>
      <c r="G838" s="9">
        <f>(INDEX('Resin Fractions'!$A$24:$I$41,MATCH('Disposed Waste by Resin'!$A838,'Resin Fractions'!$A$24:$A$41,0),MATCH('Disposed Waste by Resin'!G$1,'Resin Fractions'!$A$24:$I$24,0)))*$E838</f>
        <v>9986.2065821557935</v>
      </c>
      <c r="H838" s="9">
        <f>(INDEX('Resin Fractions'!$A$24:$I$41,MATCH('Disposed Waste by Resin'!$A838,'Resin Fractions'!$A$24:$A$41,0),MATCH('Disposed Waste by Resin'!H$1,'Resin Fractions'!$A$24:$I$24,0)))*$E838</f>
        <v>12919.888966122851</v>
      </c>
      <c r="I838" s="9">
        <f>(INDEX('Resin Fractions'!$A$24:$I$41,MATCH('Disposed Waste by Resin'!$A838,'Resin Fractions'!$A$24:$A$41,0),MATCH('Disposed Waste by Resin'!I$1,'Resin Fractions'!$A$24:$I$24,0)))*$E838</f>
        <v>21349.249470554209</v>
      </c>
      <c r="J838" s="9">
        <f>(INDEX('Resin Fractions'!$A$24:$I$41,MATCH('Disposed Waste by Resin'!$A838,'Resin Fractions'!$A$24:$A$41,0),MATCH('Disposed Waste by Resin'!J$1,'Resin Fractions'!$A$24:$I$24,0)))*$E838</f>
        <v>1167.0594891623659</v>
      </c>
      <c r="K838" s="9">
        <f>(INDEX('Resin Fractions'!$A$24:$I$41,MATCH('Disposed Waste by Resin'!$A838,'Resin Fractions'!$A$24:$A$41,0),MATCH('Disposed Waste by Resin'!K$1,'Resin Fractions'!$A$24:$I$24,0)))*$E838</f>
        <v>3387.6038633833055</v>
      </c>
      <c r="L838" s="9">
        <f>(INDEX('Resin Fractions'!$A$24:$I$41,MATCH('Disposed Waste by Resin'!$A838,'Resin Fractions'!$A$24:$A$41,0),MATCH('Disposed Waste by Resin'!L$1,'Resin Fractions'!$A$24:$I$24,0)))*$E838</f>
        <v>6322.8087887812753</v>
      </c>
      <c r="M838" s="9">
        <f>(INDEX('Resin Fractions'!$A$24:$I$41,MATCH('Disposed Waste by Resin'!$A838,'Resin Fractions'!$A$24:$A$41,0),MATCH('Disposed Waste by Resin'!M$1,'Resin Fractions'!$A$24:$I$24,0)))*$E838</f>
        <v>60208.414514514574</v>
      </c>
    </row>
    <row r="839" spans="1:13" x14ac:dyDescent="0.2">
      <c r="A839" s="37">
        <v>2006</v>
      </c>
      <c r="B839" s="68" t="s">
        <v>239</v>
      </c>
      <c r="C839" s="68" t="s">
        <v>192</v>
      </c>
      <c r="D839" s="68">
        <v>656247</v>
      </c>
      <c r="E839" s="81">
        <v>712429.90925589832</v>
      </c>
      <c r="F839" s="9">
        <f>(INDEX('Resin Fractions'!$A$24:$I$41,MATCH('Disposed Waste by Resin'!$A839,'Resin Fractions'!$A$24:$A$41,0),MATCH('Disposed Waste by Resin'!F$1,'Resin Fractions'!$A$24:$I$24,0)))*$E839</f>
        <v>5728.8529254391042</v>
      </c>
      <c r="G839" s="9">
        <f>(INDEX('Resin Fractions'!$A$24:$I$41,MATCH('Disposed Waste by Resin'!$A839,'Resin Fractions'!$A$24:$A$41,0),MATCH('Disposed Waste by Resin'!G$1,'Resin Fractions'!$A$24:$I$24,0)))*$E839</f>
        <v>11271.482901049625</v>
      </c>
      <c r="H839" s="9">
        <f>(INDEX('Resin Fractions'!$A$24:$I$41,MATCH('Disposed Waste by Resin'!$A839,'Resin Fractions'!$A$24:$A$41,0),MATCH('Disposed Waste by Resin'!H$1,'Resin Fractions'!$A$24:$I$24,0)))*$E839</f>
        <v>14582.745346499336</v>
      </c>
      <c r="I839" s="9">
        <f>(INDEX('Resin Fractions'!$A$24:$I$41,MATCH('Disposed Waste by Resin'!$A839,'Resin Fractions'!$A$24:$A$41,0),MATCH('Disposed Waste by Resin'!I$1,'Resin Fractions'!$A$24:$I$24,0)))*$E839</f>
        <v>24097.008045836592</v>
      </c>
      <c r="J839" s="9">
        <f>(INDEX('Resin Fractions'!$A$24:$I$41,MATCH('Disposed Waste by Resin'!$A839,'Resin Fractions'!$A$24:$A$41,0),MATCH('Disposed Waste by Resin'!J$1,'Resin Fractions'!$A$24:$I$24,0)))*$E839</f>
        <v>1317.2660677886322</v>
      </c>
      <c r="K839" s="9">
        <f>(INDEX('Resin Fractions'!$A$24:$I$41,MATCH('Disposed Waste by Resin'!$A839,'Resin Fractions'!$A$24:$A$41,0),MATCH('Disposed Waste by Resin'!K$1,'Resin Fractions'!$A$24:$I$24,0)))*$E839</f>
        <v>3823.6059616355014</v>
      </c>
      <c r="L839" s="9">
        <f>(INDEX('Resin Fractions'!$A$24:$I$41,MATCH('Disposed Waste by Resin'!$A839,'Resin Fractions'!$A$24:$A$41,0),MATCH('Disposed Waste by Resin'!L$1,'Resin Fractions'!$A$24:$I$24,0)))*$E839</f>
        <v>7136.5869074550455</v>
      </c>
      <c r="M839" s="9">
        <f>(INDEX('Resin Fractions'!$A$24:$I$41,MATCH('Disposed Waste by Resin'!$A839,'Resin Fractions'!$A$24:$A$41,0),MATCH('Disposed Waste by Resin'!M$1,'Resin Fractions'!$A$24:$I$24,0)))*$E839</f>
        <v>67957.548155703844</v>
      </c>
    </row>
    <row r="840" spans="1:13" x14ac:dyDescent="0.2">
      <c r="A840" s="37">
        <v>2006</v>
      </c>
      <c r="B840" s="68" t="s">
        <v>240</v>
      </c>
      <c r="C840" s="68" t="s">
        <v>193</v>
      </c>
      <c r="D840" s="68">
        <v>260873</v>
      </c>
      <c r="E840" s="81">
        <v>249019.74591651541</v>
      </c>
      <c r="F840" s="9">
        <f>(INDEX('Resin Fractions'!$A$24:$I$41,MATCH('Disposed Waste by Resin'!$A840,'Resin Fractions'!$A$24:$A$41,0),MATCH('Disposed Waste by Resin'!F$1,'Resin Fractions'!$A$24:$I$24,0)))*$E840</f>
        <v>2002.4390909920528</v>
      </c>
      <c r="G840" s="9">
        <f>(INDEX('Resin Fractions'!$A$24:$I$41,MATCH('Disposed Waste by Resin'!$A840,'Resin Fractions'!$A$24:$A$41,0),MATCH('Disposed Waste by Resin'!G$1,'Resin Fractions'!$A$24:$I$24,0)))*$E840</f>
        <v>3939.7865974679912</v>
      </c>
      <c r="H840" s="9">
        <f>(INDEX('Resin Fractions'!$A$24:$I$41,MATCH('Disposed Waste by Resin'!$A840,'Resin Fractions'!$A$24:$A$41,0),MATCH('Disposed Waste by Resin'!H$1,'Resin Fractions'!$A$24:$I$24,0)))*$E840</f>
        <v>5097.1913079047181</v>
      </c>
      <c r="I840" s="9">
        <f>(INDEX('Resin Fractions'!$A$24:$I$41,MATCH('Disposed Waste by Resin'!$A840,'Resin Fractions'!$A$24:$A$41,0),MATCH('Disposed Waste by Resin'!I$1,'Resin Fractions'!$A$24:$I$24,0)))*$E840</f>
        <v>8422.7665668751197</v>
      </c>
      <c r="J840" s="9">
        <f>(INDEX('Resin Fractions'!$A$24:$I$41,MATCH('Disposed Waste by Resin'!$A840,'Resin Fractions'!$A$24:$A$41,0),MATCH('Disposed Waste by Resin'!J$1,'Resin Fractions'!$A$24:$I$24,0)))*$E840</f>
        <v>460.431625965536</v>
      </c>
      <c r="K840" s="9">
        <f>(INDEX('Resin Fractions'!$A$24:$I$41,MATCH('Disposed Waste by Resin'!$A840,'Resin Fractions'!$A$24:$A$41,0),MATCH('Disposed Waste by Resin'!K$1,'Resin Fractions'!$A$24:$I$24,0)))*$E840</f>
        <v>1336.487102353449</v>
      </c>
      <c r="L840" s="9">
        <f>(INDEX('Resin Fractions'!$A$24:$I$41,MATCH('Disposed Waste by Resin'!$A840,'Resin Fractions'!$A$24:$A$41,0),MATCH('Disposed Waste by Resin'!L$1,'Resin Fractions'!$A$24:$I$24,0)))*$E840</f>
        <v>2494.4924901619333</v>
      </c>
      <c r="M840" s="9">
        <f>(INDEX('Resin Fractions'!$A$24:$I$41,MATCH('Disposed Waste by Resin'!$A840,'Resin Fractions'!$A$24:$A$41,0),MATCH('Disposed Waste by Resin'!M$1,'Resin Fractions'!$A$24:$I$24,0)))*$E840</f>
        <v>23753.594781720803</v>
      </c>
    </row>
    <row r="841" spans="1:13" x14ac:dyDescent="0.2">
      <c r="A841" s="37">
        <v>2006</v>
      </c>
      <c r="B841" s="68" t="s">
        <v>241</v>
      </c>
      <c r="C841" s="68" t="s">
        <v>190</v>
      </c>
      <c r="D841" s="68">
        <v>699347</v>
      </c>
      <c r="E841" s="81">
        <v>655664.96370235935</v>
      </c>
      <c r="F841" s="9">
        <f>(INDEX('Resin Fractions'!$A$24:$I$41,MATCH('Disposed Waste by Resin'!$A841,'Resin Fractions'!$A$24:$A$41,0),MATCH('Disposed Waste by Resin'!F$1,'Resin Fractions'!$A$24:$I$24,0)))*$E841</f>
        <v>5272.3897419430068</v>
      </c>
      <c r="G841" s="9">
        <f>(INDEX('Resin Fractions'!$A$24:$I$41,MATCH('Disposed Waste by Resin'!$A841,'Resin Fractions'!$A$24:$A$41,0),MATCH('Disposed Waste by Resin'!G$1,'Resin Fractions'!$A$24:$I$24,0)))*$E841</f>
        <v>10373.394394555004</v>
      </c>
      <c r="H841" s="9">
        <f>(INDEX('Resin Fractions'!$A$24:$I$41,MATCH('Disposed Waste by Resin'!$A841,'Resin Fractions'!$A$24:$A$41,0),MATCH('Disposed Waste by Resin'!H$1,'Resin Fractions'!$A$24:$I$24,0)))*$E841</f>
        <v>13420.822278895748</v>
      </c>
      <c r="I841" s="9">
        <f>(INDEX('Resin Fractions'!$A$24:$I$41,MATCH('Disposed Waste by Resin'!$A841,'Resin Fractions'!$A$24:$A$41,0),MATCH('Disposed Waste by Resin'!I$1,'Resin Fractions'!$A$24:$I$24,0)))*$E841</f>
        <v>22177.00815257863</v>
      </c>
      <c r="J841" s="9">
        <f>(INDEX('Resin Fractions'!$A$24:$I$41,MATCH('Disposed Waste by Resin'!$A841,'Resin Fractions'!$A$24:$A$41,0),MATCH('Disposed Waste by Resin'!J$1,'Resin Fractions'!$A$24:$I$24,0)))*$E841</f>
        <v>1212.3090247924379</v>
      </c>
      <c r="K841" s="9">
        <f>(INDEX('Resin Fractions'!$A$24:$I$41,MATCH('Disposed Waste by Resin'!$A841,'Resin Fractions'!$A$24:$A$41,0),MATCH('Disposed Waste by Resin'!K$1,'Resin Fractions'!$A$24:$I$24,0)))*$E841</f>
        <v>3518.9489260302416</v>
      </c>
      <c r="L841" s="9">
        <f>(INDEX('Resin Fractions'!$A$24:$I$41,MATCH('Disposed Waste by Resin'!$A841,'Resin Fractions'!$A$24:$A$41,0),MATCH('Disposed Waste by Resin'!L$1,'Resin Fractions'!$A$24:$I$24,0)))*$E841</f>
        <v>6567.9583841763106</v>
      </c>
      <c r="M841" s="9">
        <f>(INDEX('Resin Fractions'!$A$24:$I$41,MATCH('Disposed Waste by Resin'!$A841,'Resin Fractions'!$A$24:$A$41,0),MATCH('Disposed Waste by Resin'!M$1,'Resin Fractions'!$A$24:$I$24,0)))*$E841</f>
        <v>62542.830902971386</v>
      </c>
    </row>
    <row r="842" spans="1:13" x14ac:dyDescent="0.2">
      <c r="A842" s="37">
        <v>2006</v>
      </c>
      <c r="B842" s="68" t="s">
        <v>242</v>
      </c>
      <c r="C842" s="68" t="s">
        <v>193</v>
      </c>
      <c r="D842" s="68">
        <v>412271</v>
      </c>
      <c r="E842" s="81">
        <v>401182.41379310342</v>
      </c>
      <c r="F842" s="9">
        <f>(INDEX('Resin Fractions'!$A$24:$I$41,MATCH('Disposed Waste by Resin'!$A842,'Resin Fractions'!$A$24:$A$41,0),MATCH('Disposed Waste by Resin'!F$1,'Resin Fractions'!$A$24:$I$24,0)))*$E842</f>
        <v>3226.0226796118518</v>
      </c>
      <c r="G842" s="9">
        <f>(INDEX('Resin Fractions'!$A$24:$I$41,MATCH('Disposed Waste by Resin'!$A842,'Resin Fractions'!$A$24:$A$41,0),MATCH('Disposed Waste by Resin'!G$1,'Resin Fractions'!$A$24:$I$24,0)))*$E842</f>
        <v>6347.1797836136993</v>
      </c>
      <c r="H842" s="9">
        <f>(INDEX('Resin Fractions'!$A$24:$I$41,MATCH('Disposed Waste by Resin'!$A842,'Resin Fractions'!$A$24:$A$41,0),MATCH('Disposed Waste by Resin'!H$1,'Resin Fractions'!$A$24:$I$24,0)))*$E842</f>
        <v>8211.8127016160415</v>
      </c>
      <c r="I842" s="9">
        <f>(INDEX('Resin Fractions'!$A$24:$I$41,MATCH('Disposed Waste by Resin'!$A842,'Resin Fractions'!$A$24:$A$41,0),MATCH('Disposed Waste by Resin'!I$1,'Resin Fractions'!$A$24:$I$24,0)))*$E842</f>
        <v>13569.469399618025</v>
      </c>
      <c r="J842" s="9">
        <f>(INDEX('Resin Fractions'!$A$24:$I$41,MATCH('Disposed Waste by Resin'!$A842,'Resin Fractions'!$A$24:$A$41,0),MATCH('Disposed Waste by Resin'!J$1,'Resin Fractions'!$A$24:$I$24,0)))*$E842</f>
        <v>741.77680332813452</v>
      </c>
      <c r="K842" s="9">
        <f>(INDEX('Resin Fractions'!$A$24:$I$41,MATCH('Disposed Waste by Resin'!$A842,'Resin Fractions'!$A$24:$A$41,0),MATCH('Disposed Waste by Resin'!K$1,'Resin Fractions'!$A$24:$I$24,0)))*$E842</f>
        <v>2153.1429957576993</v>
      </c>
      <c r="L842" s="9">
        <f>(INDEX('Resin Fractions'!$A$24:$I$41,MATCH('Disposed Waste by Resin'!$A842,'Resin Fractions'!$A$24:$A$41,0),MATCH('Disposed Waste by Resin'!L$1,'Resin Fractions'!$A$24:$I$24,0)))*$E842</f>
        <v>4018.7436329946177</v>
      </c>
      <c r="M842" s="9">
        <f>(INDEX('Resin Fractions'!$A$24:$I$41,MATCH('Disposed Waste by Resin'!$A842,'Resin Fractions'!$A$24:$A$41,0),MATCH('Disposed Waste by Resin'!M$1,'Resin Fractions'!$A$24:$I$24,0)))*$E842</f>
        <v>38268.147996540072</v>
      </c>
    </row>
    <row r="843" spans="1:13" x14ac:dyDescent="0.2">
      <c r="A843" s="37">
        <v>2006</v>
      </c>
      <c r="B843" s="68" t="s">
        <v>243</v>
      </c>
      <c r="C843" s="68" t="s">
        <v>190</v>
      </c>
      <c r="D843" s="68">
        <v>1706676</v>
      </c>
      <c r="E843" s="81">
        <v>1366298.7840290379</v>
      </c>
      <c r="F843" s="9">
        <f>(INDEX('Resin Fractions'!$A$24:$I$41,MATCH('Disposed Waste by Resin'!$A843,'Resin Fractions'!$A$24:$A$41,0),MATCH('Disposed Waste by Resin'!F$1,'Resin Fractions'!$A$24:$I$24,0)))*$E843</f>
        <v>10986.799801939731</v>
      </c>
      <c r="G843" s="9">
        <f>(INDEX('Resin Fractions'!$A$24:$I$41,MATCH('Disposed Waste by Resin'!$A843,'Resin Fractions'!$A$24:$A$41,0),MATCH('Disposed Waste by Resin'!G$1,'Resin Fractions'!$A$24:$I$24,0)))*$E843</f>
        <v>21616.461046663579</v>
      </c>
      <c r="H843" s="9">
        <f>(INDEX('Resin Fractions'!$A$24:$I$41,MATCH('Disposed Waste by Resin'!$A843,'Resin Fractions'!$A$24:$A$41,0),MATCH('Disposed Waste by Resin'!H$1,'Resin Fractions'!$A$24:$I$24,0)))*$E843</f>
        <v>27966.803436898514</v>
      </c>
      <c r="I843" s="9">
        <f>(INDEX('Resin Fractions'!$A$24:$I$41,MATCH('Disposed Waste by Resin'!$A843,'Resin Fractions'!$A$24:$A$41,0),MATCH('Disposed Waste by Resin'!I$1,'Resin Fractions'!$A$24:$I$24,0)))*$E843</f>
        <v>46213.265844147179</v>
      </c>
      <c r="J843" s="9">
        <f>(INDEX('Resin Fractions'!$A$24:$I$41,MATCH('Disposed Waste by Resin'!$A843,'Resin Fractions'!$A$24:$A$41,0),MATCH('Disposed Waste by Resin'!J$1,'Resin Fractions'!$A$24:$I$24,0)))*$E843</f>
        <v>2526.2541665917847</v>
      </c>
      <c r="K843" s="9">
        <f>(INDEX('Resin Fractions'!$A$24:$I$41,MATCH('Disposed Waste by Resin'!$A843,'Resin Fractions'!$A$24:$A$41,0),MATCH('Disposed Waste by Resin'!K$1,'Resin Fractions'!$A$24:$I$24,0)))*$E843</f>
        <v>7332.9152918989612</v>
      </c>
      <c r="L843" s="9">
        <f>(INDEX('Resin Fractions'!$A$24:$I$41,MATCH('Disposed Waste by Resin'!$A843,'Resin Fractions'!$A$24:$A$41,0),MATCH('Disposed Waste by Resin'!L$1,'Resin Fractions'!$A$24:$I$24,0)))*$E843</f>
        <v>13686.553423841468</v>
      </c>
      <c r="M843" s="9">
        <f>(INDEX('Resin Fractions'!$A$24:$I$41,MATCH('Disposed Waste by Resin'!$A843,'Resin Fractions'!$A$24:$A$41,0),MATCH('Disposed Waste by Resin'!M$1,'Resin Fractions'!$A$24:$I$24,0)))*$E843</f>
        <v>130329.05301198123</v>
      </c>
    </row>
    <row r="844" spans="1:13" x14ac:dyDescent="0.2">
      <c r="A844" s="37">
        <v>2006</v>
      </c>
      <c r="B844" s="68" t="s">
        <v>244</v>
      </c>
      <c r="C844" s="68" t="s">
        <v>193</v>
      </c>
      <c r="D844" s="68">
        <v>255107</v>
      </c>
      <c r="E844" s="81">
        <v>200544.67332123409</v>
      </c>
      <c r="F844" s="9">
        <f>(INDEX('Resin Fractions'!$A$24:$I$41,MATCH('Disposed Waste by Resin'!$A844,'Resin Fractions'!$A$24:$A$41,0),MATCH('Disposed Waste by Resin'!F$1,'Resin Fractions'!$A$24:$I$24,0)))*$E844</f>
        <v>1612.6371500005487</v>
      </c>
      <c r="G844" s="9">
        <f>(INDEX('Resin Fractions'!$A$24:$I$41,MATCH('Disposed Waste by Resin'!$A844,'Resin Fractions'!$A$24:$A$41,0),MATCH('Disposed Waste by Resin'!G$1,'Resin Fractions'!$A$24:$I$24,0)))*$E844</f>
        <v>3172.8536756658609</v>
      </c>
      <c r="H844" s="9">
        <f>(INDEX('Resin Fractions'!$A$24:$I$41,MATCH('Disposed Waste by Resin'!$A844,'Resin Fractions'!$A$24:$A$41,0),MATCH('Disposed Waste by Resin'!H$1,'Resin Fractions'!$A$24:$I$24,0)))*$E844</f>
        <v>4104.9538539095847</v>
      </c>
      <c r="I844" s="9">
        <f>(INDEX('Resin Fractions'!$A$24:$I$41,MATCH('Disposed Waste by Resin'!$A844,'Resin Fractions'!$A$24:$A$41,0),MATCH('Disposed Waste by Resin'!I$1,'Resin Fractions'!$A$24:$I$24,0)))*$E844</f>
        <v>6783.1607626058403</v>
      </c>
      <c r="J844" s="9">
        <f>(INDEX('Resin Fractions'!$A$24:$I$41,MATCH('Disposed Waste by Resin'!$A844,'Resin Fractions'!$A$24:$A$41,0),MATCH('Disposed Waste by Resin'!J$1,'Resin Fractions'!$A$24:$I$24,0)))*$E844</f>
        <v>370.80236218287422</v>
      </c>
      <c r="K844" s="9">
        <f>(INDEX('Resin Fractions'!$A$24:$I$41,MATCH('Disposed Waste by Resin'!$A844,'Resin Fractions'!$A$24:$A$41,0),MATCH('Disposed Waste by Resin'!K$1,'Resin Fractions'!$A$24:$I$24,0)))*$E844</f>
        <v>1076.3217525303053</v>
      </c>
      <c r="L844" s="9">
        <f>(INDEX('Resin Fractions'!$A$24:$I$41,MATCH('Disposed Waste by Resin'!$A844,'Resin Fractions'!$A$24:$A$41,0),MATCH('Disposed Waste by Resin'!L$1,'Resin Fractions'!$A$24:$I$24,0)))*$E844</f>
        <v>2008.9056781445329</v>
      </c>
      <c r="M844" s="9">
        <f>(INDEX('Resin Fractions'!$A$24:$I$41,MATCH('Disposed Waste by Resin'!$A844,'Resin Fractions'!$A$24:$A$41,0),MATCH('Disposed Waste by Resin'!M$1,'Resin Fractions'!$A$24:$I$24,0)))*$E844</f>
        <v>19129.63523503955</v>
      </c>
    </row>
    <row r="845" spans="1:13" x14ac:dyDescent="0.2">
      <c r="A845" s="37">
        <v>2006</v>
      </c>
      <c r="B845" s="68" t="s">
        <v>245</v>
      </c>
      <c r="C845" s="68" t="s">
        <v>192</v>
      </c>
      <c r="D845" s="68">
        <v>174747</v>
      </c>
      <c r="E845" s="81">
        <v>170516.41560798549</v>
      </c>
      <c r="F845" s="9">
        <f>(INDEX('Resin Fractions'!$A$24:$I$41,MATCH('Disposed Waste by Resin'!$A845,'Resin Fractions'!$A$24:$A$41,0),MATCH('Disposed Waste by Resin'!F$1,'Resin Fractions'!$A$24:$I$24,0)))*$E845</f>
        <v>1371.1713302596863</v>
      </c>
      <c r="G845" s="9">
        <f>(INDEX('Resin Fractions'!$A$24:$I$41,MATCH('Disposed Waste by Resin'!$A845,'Resin Fractions'!$A$24:$A$41,0),MATCH('Disposed Waste by Resin'!G$1,'Resin Fractions'!$A$24:$I$24,0)))*$E845</f>
        <v>2697.7711602269696</v>
      </c>
      <c r="H845" s="9">
        <f>(INDEX('Resin Fractions'!$A$24:$I$41,MATCH('Disposed Waste by Resin'!$A845,'Resin Fractions'!$A$24:$A$41,0),MATCH('Disposed Waste by Resin'!H$1,'Resin Fractions'!$A$24:$I$24,0)))*$E845</f>
        <v>3490.3047077378301</v>
      </c>
      <c r="I845" s="9">
        <f>(INDEX('Resin Fractions'!$A$24:$I$41,MATCH('Disposed Waste by Resin'!$A845,'Resin Fractions'!$A$24:$A$41,0),MATCH('Disposed Waste by Resin'!I$1,'Resin Fractions'!$A$24:$I$24,0)))*$E845</f>
        <v>5767.4942972908657</v>
      </c>
      <c r="J845" s="9">
        <f>(INDEX('Resin Fractions'!$A$24:$I$41,MATCH('Disposed Waste by Resin'!$A845,'Resin Fractions'!$A$24:$A$41,0),MATCH('Disposed Waste by Resin'!J$1,'Resin Fractions'!$A$24:$I$24,0)))*$E845</f>
        <v>315.28082322644786</v>
      </c>
      <c r="K845" s="9">
        <f>(INDEX('Resin Fractions'!$A$24:$I$41,MATCH('Disposed Waste by Resin'!$A845,'Resin Fractions'!$A$24:$A$41,0),MATCH('Disposed Waste by Resin'!K$1,'Resin Fractions'!$A$24:$I$24,0)))*$E845</f>
        <v>915.16031935882995</v>
      </c>
      <c r="L845" s="9">
        <f>(INDEX('Resin Fractions'!$A$24:$I$41,MATCH('Disposed Waste by Resin'!$A845,'Resin Fractions'!$A$24:$A$41,0),MATCH('Disposed Waste by Resin'!L$1,'Resin Fractions'!$A$24:$I$24,0)))*$E845</f>
        <v>1708.1051810487804</v>
      </c>
      <c r="M845" s="9">
        <f>(INDEX('Resin Fractions'!$A$24:$I$41,MATCH('Disposed Waste by Resin'!$A845,'Resin Fractions'!$A$24:$A$41,0),MATCH('Disposed Waste by Resin'!M$1,'Resin Fractions'!$A$24:$I$24,0)))*$E845</f>
        <v>16265.287819149413</v>
      </c>
    </row>
    <row r="846" spans="1:13" x14ac:dyDescent="0.2">
      <c r="A846" s="37">
        <v>2006</v>
      </c>
      <c r="B846" s="68" t="s">
        <v>246</v>
      </c>
      <c r="C846" s="68" t="s">
        <v>191</v>
      </c>
      <c r="D846" s="68">
        <v>3427</v>
      </c>
      <c r="E846" s="81">
        <v>3140.68058076225</v>
      </c>
      <c r="F846" s="9">
        <f>(INDEX('Resin Fractions'!$A$24:$I$41,MATCH('Disposed Waste by Resin'!$A846,'Resin Fractions'!$A$24:$A$41,0),MATCH('Disposed Waste by Resin'!F$1,'Resin Fractions'!$A$24:$I$24,0)))*$E846</f>
        <v>25.255111975523278</v>
      </c>
      <c r="G846" s="9">
        <f>(INDEX('Resin Fractions'!$A$24:$I$41,MATCH('Disposed Waste by Resin'!$A846,'Resin Fractions'!$A$24:$A$41,0),MATCH('Disposed Waste by Resin'!G$1,'Resin Fractions'!$A$24:$I$24,0)))*$E846</f>
        <v>49.689277504778232</v>
      </c>
      <c r="H846" s="9">
        <f>(INDEX('Resin Fractions'!$A$24:$I$41,MATCH('Disposed Waste by Resin'!$A846,'Resin Fractions'!$A$24:$A$41,0),MATCH('Disposed Waste by Resin'!H$1,'Resin Fractions'!$A$24:$I$24,0)))*$E846</f>
        <v>64.286668104357588</v>
      </c>
      <c r="I846" s="9">
        <f>(INDEX('Resin Fractions'!$A$24:$I$41,MATCH('Disposed Waste by Resin'!$A846,'Resin Fractions'!$A$24:$A$41,0),MATCH('Disposed Waste by Resin'!I$1,'Resin Fractions'!$A$24:$I$24,0)))*$E846</f>
        <v>106.22940480288953</v>
      </c>
      <c r="J846" s="9">
        <f>(INDEX('Resin Fractions'!$A$24:$I$41,MATCH('Disposed Waste by Resin'!$A846,'Resin Fractions'!$A$24:$A$41,0),MATCH('Disposed Waste by Resin'!J$1,'Resin Fractions'!$A$24:$I$24,0)))*$E846</f>
        <v>5.807044180839962</v>
      </c>
      <c r="K846" s="9">
        <f>(INDEX('Resin Fractions'!$A$24:$I$41,MATCH('Disposed Waste by Resin'!$A846,'Resin Fractions'!$A$24:$A$41,0),MATCH('Disposed Waste by Resin'!K$1,'Resin Fractions'!$A$24:$I$24,0)))*$E846</f>
        <v>16.85600904198137</v>
      </c>
      <c r="L846" s="9">
        <f>(INDEX('Resin Fractions'!$A$24:$I$41,MATCH('Disposed Waste by Resin'!$A846,'Resin Fractions'!$A$24:$A$41,0),MATCH('Disposed Waste by Resin'!L$1,'Resin Fractions'!$A$24:$I$24,0)))*$E846</f>
        <v>31.460975489611808</v>
      </c>
      <c r="M846" s="9">
        <f>(INDEX('Resin Fractions'!$A$24:$I$41,MATCH('Disposed Waste by Resin'!$A846,'Resin Fractions'!$A$24:$A$41,0),MATCH('Disposed Waste by Resin'!M$1,'Resin Fractions'!$A$24:$I$24,0)))*$E846</f>
        <v>299.58449109998179</v>
      </c>
    </row>
    <row r="847" spans="1:13" x14ac:dyDescent="0.2">
      <c r="A847" s="37">
        <v>2006</v>
      </c>
      <c r="B847" s="68" t="s">
        <v>247</v>
      </c>
      <c r="C847" s="68" t="s">
        <v>191</v>
      </c>
      <c r="D847" s="68">
        <v>44918</v>
      </c>
      <c r="E847" s="81">
        <v>31258.647912885659</v>
      </c>
      <c r="F847" s="9">
        <f>(INDEX('Resin Fractions'!$A$24:$I$41,MATCH('Disposed Waste by Resin'!$A847,'Resin Fractions'!$A$24:$A$41,0),MATCH('Disposed Waste by Resin'!F$1,'Resin Fractions'!$A$24:$I$24,0)))*$E847</f>
        <v>251.35973969431345</v>
      </c>
      <c r="G847" s="9">
        <f>(INDEX('Resin Fractions'!$A$24:$I$41,MATCH('Disposed Waste by Resin'!$A847,'Resin Fractions'!$A$24:$A$41,0),MATCH('Disposed Waste by Resin'!G$1,'Resin Fractions'!$A$24:$I$24,0)))*$E847</f>
        <v>494.54874210435071</v>
      </c>
      <c r="H847" s="9">
        <f>(INDEX('Resin Fractions'!$A$24:$I$41,MATCH('Disposed Waste by Resin'!$A847,'Resin Fractions'!$A$24:$A$41,0),MATCH('Disposed Waste by Resin'!H$1,'Resin Fractions'!$A$24:$I$24,0)))*$E847</f>
        <v>639.83403344982537</v>
      </c>
      <c r="I847" s="9">
        <f>(INDEX('Resin Fractions'!$A$24:$I$41,MATCH('Disposed Waste by Resin'!$A847,'Resin Fractions'!$A$24:$A$41,0),MATCH('Disposed Waste by Resin'!I$1,'Resin Fractions'!$A$24:$I$24,0)))*$E847</f>
        <v>1057.2828013993753</v>
      </c>
      <c r="J847" s="9">
        <f>(INDEX('Resin Fractions'!$A$24:$I$41,MATCH('Disposed Waste by Resin'!$A847,'Resin Fractions'!$A$24:$A$41,0),MATCH('Disposed Waste by Resin'!J$1,'Resin Fractions'!$A$24:$I$24,0)))*$E847</f>
        <v>57.796501361941274</v>
      </c>
      <c r="K847" s="9">
        <f>(INDEX('Resin Fractions'!$A$24:$I$41,MATCH('Disposed Waste by Resin'!$A847,'Resin Fractions'!$A$24:$A$41,0),MATCH('Disposed Waste by Resin'!K$1,'Resin Fractions'!$A$24:$I$24,0)))*$E847</f>
        <v>167.76492811371281</v>
      </c>
      <c r="L847" s="9">
        <f>(INDEX('Resin Fractions'!$A$24:$I$41,MATCH('Disposed Waste by Resin'!$A847,'Resin Fractions'!$A$24:$A$41,0),MATCH('Disposed Waste by Resin'!L$1,'Resin Fractions'!$A$24:$I$24,0)))*$E847</f>
        <v>313.12562055801965</v>
      </c>
      <c r="M847" s="9">
        <f>(INDEX('Resin Fractions'!$A$24:$I$41,MATCH('Disposed Waste by Resin'!$A847,'Resin Fractions'!$A$24:$A$41,0),MATCH('Disposed Waste by Resin'!M$1,'Resin Fractions'!$A$24:$I$24,0)))*$E847</f>
        <v>2981.7123666815392</v>
      </c>
    </row>
    <row r="848" spans="1:13" x14ac:dyDescent="0.2">
      <c r="A848" s="37">
        <v>2006</v>
      </c>
      <c r="B848" s="68" t="s">
        <v>248</v>
      </c>
      <c r="C848" s="68" t="s">
        <v>190</v>
      </c>
      <c r="D848" s="68">
        <v>410964</v>
      </c>
      <c r="E848" s="81">
        <v>422560.60798548092</v>
      </c>
      <c r="F848" s="9">
        <f>(INDEX('Resin Fractions'!$A$24:$I$41,MATCH('Disposed Waste by Resin'!$A848,'Resin Fractions'!$A$24:$A$41,0),MATCH('Disposed Waste by Resin'!F$1,'Resin Fractions'!$A$24:$I$24,0)))*$E848</f>
        <v>3397.9308613830585</v>
      </c>
      <c r="G848" s="9">
        <f>(INDEX('Resin Fractions'!$A$24:$I$41,MATCH('Disposed Waste by Resin'!$A848,'Resin Fractions'!$A$24:$A$41,0),MATCH('Disposed Waste by Resin'!G$1,'Resin Fractions'!$A$24:$I$24,0)))*$E848</f>
        <v>6685.4080740940608</v>
      </c>
      <c r="H848" s="9">
        <f>(INDEX('Resin Fractions'!$A$24:$I$41,MATCH('Disposed Waste by Resin'!$A848,'Resin Fractions'!$A$24:$A$41,0),MATCH('Disposed Waste by Resin'!H$1,'Resin Fractions'!$A$24:$I$24,0)))*$E848</f>
        <v>8649.4034846883915</v>
      </c>
      <c r="I848" s="9">
        <f>(INDEX('Resin Fractions'!$A$24:$I$41,MATCH('Disposed Waste by Resin'!$A848,'Resin Fractions'!$A$24:$A$41,0),MATCH('Disposed Waste by Resin'!I$1,'Resin Fractions'!$A$24:$I$24,0)))*$E848</f>
        <v>14292.558802191297</v>
      </c>
      <c r="J848" s="9">
        <f>(INDEX('Resin Fractions'!$A$24:$I$41,MATCH('Disposed Waste by Resin'!$A848,'Resin Fractions'!$A$24:$A$41,0),MATCH('Disposed Waste by Resin'!J$1,'Resin Fractions'!$A$24:$I$24,0)))*$E848</f>
        <v>781.30457923191091</v>
      </c>
      <c r="K848" s="9">
        <f>(INDEX('Resin Fractions'!$A$24:$I$41,MATCH('Disposed Waste by Resin'!$A848,'Resin Fractions'!$A$24:$A$41,0),MATCH('Disposed Waste by Resin'!K$1,'Resin Fractions'!$A$24:$I$24,0)))*$E848</f>
        <v>2267.8796031081006</v>
      </c>
      <c r="L848" s="9">
        <f>(INDEX('Resin Fractions'!$A$24:$I$41,MATCH('Disposed Waste by Resin'!$A848,'Resin Fractions'!$A$24:$A$41,0),MATCH('Disposed Waste by Resin'!L$1,'Resin Fractions'!$A$24:$I$24,0)))*$E848</f>
        <v>4232.8943007251492</v>
      </c>
      <c r="M848" s="9">
        <f>(INDEX('Resin Fractions'!$A$24:$I$41,MATCH('Disposed Waste by Resin'!$A848,'Resin Fractions'!$A$24:$A$41,0),MATCH('Disposed Waste by Resin'!M$1,'Resin Fractions'!$A$24:$I$24,0)))*$E848</f>
        <v>40307.379705421976</v>
      </c>
    </row>
    <row r="849" spans="1:13" x14ac:dyDescent="0.2">
      <c r="A849" s="37">
        <v>2006</v>
      </c>
      <c r="B849" s="68" t="s">
        <v>249</v>
      </c>
      <c r="C849" s="68" t="s">
        <v>190</v>
      </c>
      <c r="D849" s="68">
        <v>469751</v>
      </c>
      <c r="E849" s="81">
        <v>452868.21234119782</v>
      </c>
      <c r="F849" s="9">
        <f>(INDEX('Resin Fractions'!$A$24:$I$41,MATCH('Disposed Waste by Resin'!$A849,'Resin Fractions'!$A$24:$A$41,0),MATCH('Disposed Waste by Resin'!F$1,'Resin Fractions'!$A$24:$I$24,0)))*$E849</f>
        <v>3641.6429874750784</v>
      </c>
      <c r="G849" s="9">
        <f>(INDEX('Resin Fractions'!$A$24:$I$41,MATCH('Disposed Waste by Resin'!$A849,'Resin Fractions'!$A$24:$A$41,0),MATCH('Disposed Waste by Resin'!G$1,'Resin Fractions'!$A$24:$I$24,0)))*$E849</f>
        <v>7164.9101834651265</v>
      </c>
      <c r="H849" s="9">
        <f>(INDEX('Resin Fractions'!$A$24:$I$41,MATCH('Disposed Waste by Resin'!$A849,'Resin Fractions'!$A$24:$A$41,0),MATCH('Disposed Waste by Resin'!H$1,'Resin Fractions'!$A$24:$I$24,0)))*$E849</f>
        <v>9269.77058415996</v>
      </c>
      <c r="I849" s="9">
        <f>(INDEX('Resin Fractions'!$A$24:$I$41,MATCH('Disposed Waste by Resin'!$A849,'Resin Fractions'!$A$24:$A$41,0),MATCH('Disposed Waste by Resin'!I$1,'Resin Fractions'!$A$24:$I$24,0)))*$E849</f>
        <v>15317.67380160581</v>
      </c>
      <c r="J849" s="9">
        <f>(INDEX('Resin Fractions'!$A$24:$I$41,MATCH('Disposed Waste by Resin'!$A849,'Resin Fractions'!$A$24:$A$41,0),MATCH('Disposed Waste by Resin'!J$1,'Resin Fractions'!$A$24:$I$24,0)))*$E849</f>
        <v>837.34262352941494</v>
      </c>
      <c r="K849" s="9">
        <f>(INDEX('Resin Fractions'!$A$24:$I$41,MATCH('Disposed Waste by Resin'!$A849,'Resin Fractions'!$A$24:$A$41,0),MATCH('Disposed Waste by Resin'!K$1,'Resin Fractions'!$A$24:$I$24,0)))*$E849</f>
        <v>2430.5402876075</v>
      </c>
      <c r="L849" s="9">
        <f>(INDEX('Resin Fractions'!$A$24:$I$41,MATCH('Disposed Waste by Resin'!$A849,'Resin Fractions'!$A$24:$A$41,0),MATCH('Disposed Waste by Resin'!L$1,'Resin Fractions'!$A$24:$I$24,0)))*$E849</f>
        <v>4536.4930823473933</v>
      </c>
      <c r="M849" s="9">
        <f>(INDEX('Resin Fractions'!$A$24:$I$41,MATCH('Disposed Waste by Resin'!$A849,'Resin Fractions'!$A$24:$A$41,0),MATCH('Disposed Waste by Resin'!M$1,'Resin Fractions'!$A$24:$I$24,0)))*$E849</f>
        <v>43198.373550190285</v>
      </c>
    </row>
    <row r="850" spans="1:13" x14ac:dyDescent="0.2">
      <c r="A850" s="37">
        <v>2006</v>
      </c>
      <c r="B850" s="68" t="s">
        <v>250</v>
      </c>
      <c r="C850" s="68" t="s">
        <v>192</v>
      </c>
      <c r="D850" s="68">
        <v>500780</v>
      </c>
      <c r="E850" s="81">
        <v>344056.388384755</v>
      </c>
      <c r="F850" s="9">
        <f>(INDEX('Resin Fractions'!$A$24:$I$41,MATCH('Disposed Waste by Resin'!$A850,'Resin Fractions'!$A$24:$A$41,0),MATCH('Disposed Waste by Resin'!F$1,'Resin Fractions'!$A$24:$I$24,0)))*$E850</f>
        <v>2766.6559495974693</v>
      </c>
      <c r="G850" s="9">
        <f>(INDEX('Resin Fractions'!$A$24:$I$41,MATCH('Disposed Waste by Resin'!$A850,'Resin Fractions'!$A$24:$A$41,0),MATCH('Disposed Waste by Resin'!G$1,'Resin Fractions'!$A$24:$I$24,0)))*$E850</f>
        <v>5443.3785671997985</v>
      </c>
      <c r="H850" s="9">
        <f>(INDEX('Resin Fractions'!$A$24:$I$41,MATCH('Disposed Waste by Resin'!$A850,'Resin Fractions'!$A$24:$A$41,0),MATCH('Disposed Waste by Resin'!H$1,'Resin Fractions'!$A$24:$I$24,0)))*$E850</f>
        <v>7042.4986815776574</v>
      </c>
      <c r="I850" s="9">
        <f>(INDEX('Resin Fractions'!$A$24:$I$41,MATCH('Disposed Waste by Resin'!$A850,'Resin Fractions'!$A$24:$A$41,0),MATCH('Disposed Waste by Resin'!I$1,'Resin Fractions'!$A$24:$I$24,0)))*$E850</f>
        <v>11637.256453463924</v>
      </c>
      <c r="J850" s="9">
        <f>(INDEX('Resin Fractions'!$A$24:$I$41,MATCH('Disposed Waste by Resin'!$A850,'Resin Fractions'!$A$24:$A$41,0),MATCH('Disposed Waste by Resin'!J$1,'Resin Fractions'!$A$24:$I$24,0)))*$E850</f>
        <v>636.15213221256602</v>
      </c>
      <c r="K850" s="9">
        <f>(INDEX('Resin Fractions'!$A$24:$I$41,MATCH('Disposed Waste by Resin'!$A850,'Resin Fractions'!$A$24:$A$41,0),MATCH('Disposed Waste by Resin'!K$1,'Resin Fractions'!$A$24:$I$24,0)))*$E850</f>
        <v>1846.5480472889581</v>
      </c>
      <c r="L850" s="9">
        <f>(INDEX('Resin Fractions'!$A$24:$I$41,MATCH('Disposed Waste by Resin'!$A850,'Resin Fractions'!$A$24:$A$41,0),MATCH('Disposed Waste by Resin'!L$1,'Resin Fractions'!$A$24:$I$24,0)))*$E850</f>
        <v>3446.4980833517448</v>
      </c>
      <c r="M850" s="9">
        <f>(INDEX('Resin Fractions'!$A$24:$I$41,MATCH('Disposed Waste by Resin'!$A850,'Resin Fractions'!$A$24:$A$41,0),MATCH('Disposed Waste by Resin'!M$1,'Resin Fractions'!$A$24:$I$24,0)))*$E850</f>
        <v>32818.987914692123</v>
      </c>
    </row>
    <row r="851" spans="1:13" x14ac:dyDescent="0.2">
      <c r="A851" s="37">
        <v>2006</v>
      </c>
      <c r="B851" s="68" t="s">
        <v>251</v>
      </c>
      <c r="C851" s="68" t="s">
        <v>192</v>
      </c>
      <c r="D851" s="68">
        <v>61000</v>
      </c>
      <c r="E851" s="81">
        <v>49590.417422867511</v>
      </c>
      <c r="F851" s="9">
        <f>(INDEX('Resin Fractions'!$A$24:$I$41,MATCH('Disposed Waste by Resin'!$A851,'Resin Fractions'!$A$24:$A$41,0),MATCH('Disposed Waste by Resin'!F$1,'Resin Fractions'!$A$24:$I$24,0)))*$E851</f>
        <v>398.77074816169193</v>
      </c>
      <c r="G851" s="9">
        <f>(INDEX('Resin Fractions'!$A$24:$I$41,MATCH('Disposed Waste by Resin'!$A851,'Resin Fractions'!$A$24:$A$41,0),MATCH('Disposed Waste by Resin'!G$1,'Resin Fractions'!$A$24:$I$24,0)))*$E851</f>
        <v>784.57899475552767</v>
      </c>
      <c r="H851" s="9">
        <f>(INDEX('Resin Fractions'!$A$24:$I$41,MATCH('Disposed Waste by Resin'!$A851,'Resin Fractions'!$A$24:$A$41,0),MATCH('Disposed Waste by Resin'!H$1,'Resin Fractions'!$A$24:$I$24,0)))*$E851</f>
        <v>1015.0674747212595</v>
      </c>
      <c r="I851" s="9">
        <f>(INDEX('Resin Fractions'!$A$24:$I$41,MATCH('Disposed Waste by Resin'!$A851,'Resin Fractions'!$A$24:$A$41,0),MATCH('Disposed Waste by Resin'!I$1,'Resin Fractions'!$A$24:$I$24,0)))*$E851</f>
        <v>1677.3308814102686</v>
      </c>
      <c r="J851" s="9">
        <f>(INDEX('Resin Fractions'!$A$24:$I$41,MATCH('Disposed Waste by Resin'!$A851,'Resin Fractions'!$A$24:$A$41,0),MATCH('Disposed Waste by Resin'!J$1,'Resin Fractions'!$A$24:$I$24,0)))*$E851</f>
        <v>91.691510013729442</v>
      </c>
      <c r="K851" s="9">
        <f>(INDEX('Resin Fractions'!$A$24:$I$41,MATCH('Disposed Waste by Resin'!$A851,'Resin Fractions'!$A$24:$A$41,0),MATCH('Disposed Waste by Resin'!K$1,'Resin Fractions'!$A$24:$I$24,0)))*$E851</f>
        <v>266.15139711935024</v>
      </c>
      <c r="L851" s="9">
        <f>(INDEX('Resin Fractions'!$A$24:$I$41,MATCH('Disposed Waste by Resin'!$A851,'Resin Fractions'!$A$24:$A$41,0),MATCH('Disposed Waste by Resin'!L$1,'Resin Fractions'!$A$24:$I$24,0)))*$E851</f>
        <v>496.75949748503183</v>
      </c>
      <c r="M851" s="9">
        <f>(INDEX('Resin Fractions'!$A$24:$I$41,MATCH('Disposed Waste by Resin'!$A851,'Resin Fractions'!$A$24:$A$41,0),MATCH('Disposed Waste by Resin'!M$1,'Resin Fractions'!$A$24:$I$24,0)))*$E851</f>
        <v>4730.3505036668594</v>
      </c>
    </row>
    <row r="852" spans="1:13" x14ac:dyDescent="0.2">
      <c r="A852" s="37">
        <v>2006</v>
      </c>
      <c r="B852" s="68" t="s">
        <v>252</v>
      </c>
      <c r="C852" s="68" t="s">
        <v>191</v>
      </c>
      <c r="D852" s="68">
        <v>13806</v>
      </c>
      <c r="E852" s="81">
        <v>7595.7622504537203</v>
      </c>
      <c r="F852" s="9">
        <f>(INDEX('Resin Fractions'!$A$24:$I$41,MATCH('Disposed Waste by Resin'!$A852,'Resin Fractions'!$A$24:$A$41,0),MATCH('Disposed Waste by Resin'!F$1,'Resin Fractions'!$A$24:$I$24,0)))*$E852</f>
        <v>61.079699524267888</v>
      </c>
      <c r="G852" s="9">
        <f>(INDEX('Resin Fractions'!$A$24:$I$41,MATCH('Disposed Waste by Resin'!$A852,'Resin Fractions'!$A$24:$A$41,0),MATCH('Disposed Waste by Resin'!G$1,'Resin Fractions'!$A$24:$I$24,0)))*$E852</f>
        <v>120.17393320256437</v>
      </c>
      <c r="H852" s="9">
        <f>(INDEX('Resin Fractions'!$A$24:$I$41,MATCH('Disposed Waste by Resin'!$A852,'Resin Fractions'!$A$24:$A$41,0),MATCH('Disposed Waste by Resin'!H$1,'Resin Fractions'!$A$24:$I$24,0)))*$E852</f>
        <v>155.47784444733747</v>
      </c>
      <c r="I852" s="9">
        <f>(INDEX('Resin Fractions'!$A$24:$I$41,MATCH('Disposed Waste by Resin'!$A852,'Resin Fractions'!$A$24:$A$41,0),MATCH('Disposed Waste by Resin'!I$1,'Resin Fractions'!$A$24:$I$24,0)))*$E852</f>
        <v>256.9167039247655</v>
      </c>
      <c r="J852" s="9">
        <f>(INDEX('Resin Fractions'!$A$24:$I$41,MATCH('Disposed Waste by Resin'!$A852,'Resin Fractions'!$A$24:$A$41,0),MATCH('Disposed Waste by Resin'!J$1,'Resin Fractions'!$A$24:$I$24,0)))*$E852</f>
        <v>14.044384916353321</v>
      </c>
      <c r="K852" s="9">
        <f>(INDEX('Resin Fractions'!$A$24:$I$41,MATCH('Disposed Waste by Resin'!$A852,'Resin Fractions'!$A$24:$A$41,0),MATCH('Disposed Waste by Resin'!K$1,'Resin Fractions'!$A$24:$I$24,0)))*$E852</f>
        <v>40.766398836813408</v>
      </c>
      <c r="L852" s="9">
        <f>(INDEX('Resin Fractions'!$A$24:$I$41,MATCH('Disposed Waste by Resin'!$A852,'Resin Fractions'!$A$24:$A$41,0),MATCH('Disposed Waste by Resin'!L$1,'Resin Fractions'!$A$24:$I$24,0)))*$E852</f>
        <v>76.088632333455749</v>
      </c>
      <c r="M852" s="9">
        <f>(INDEX('Resin Fractions'!$A$24:$I$41,MATCH('Disposed Waste by Resin'!$A852,'Resin Fractions'!$A$24:$A$41,0),MATCH('Disposed Waste by Resin'!M$1,'Resin Fractions'!$A$24:$I$24,0)))*$E852</f>
        <v>724.54759718555783</v>
      </c>
    </row>
    <row r="853" spans="1:13" x14ac:dyDescent="0.2">
      <c r="A853" s="37">
        <v>2006</v>
      </c>
      <c r="B853" s="68" t="s">
        <v>253</v>
      </c>
      <c r="C853" s="68" t="s">
        <v>192</v>
      </c>
      <c r="D853" s="68">
        <v>412239</v>
      </c>
      <c r="E853" s="81">
        <v>392095.29945553542</v>
      </c>
      <c r="F853" s="9">
        <f>(INDEX('Resin Fractions'!$A$24:$I$41,MATCH('Disposed Waste by Resin'!$A853,'Resin Fractions'!$A$24:$A$41,0),MATCH('Disposed Waste by Resin'!F$1,'Resin Fractions'!$A$24:$I$24,0)))*$E853</f>
        <v>3152.9505908628703</v>
      </c>
      <c r="G853" s="9">
        <f>(INDEX('Resin Fractions'!$A$24:$I$41,MATCH('Disposed Waste by Resin'!$A853,'Resin Fractions'!$A$24:$A$41,0),MATCH('Disposed Waste by Resin'!G$1,'Resin Fractions'!$A$24:$I$24,0)))*$E853</f>
        <v>6203.410898359065</v>
      </c>
      <c r="H853" s="9">
        <f>(INDEX('Resin Fractions'!$A$24:$I$41,MATCH('Disposed Waste by Resin'!$A853,'Resin Fractions'!$A$24:$A$41,0),MATCH('Disposed Waste by Resin'!H$1,'Resin Fractions'!$A$24:$I$24,0)))*$E853</f>
        <v>8025.8083345932091</v>
      </c>
      <c r="I853" s="9">
        <f>(INDEX('Resin Fractions'!$A$24:$I$41,MATCH('Disposed Waste by Resin'!$A853,'Resin Fractions'!$A$24:$A$41,0),MATCH('Disposed Waste by Resin'!I$1,'Resin Fractions'!$A$24:$I$24,0)))*$E853</f>
        <v>13262.109665753791</v>
      </c>
      <c r="J853" s="9">
        <f>(INDEX('Resin Fractions'!$A$24:$I$41,MATCH('Disposed Waste by Resin'!$A853,'Resin Fractions'!$A$24:$A$41,0),MATCH('Disposed Waste by Resin'!J$1,'Resin Fractions'!$A$24:$I$24,0)))*$E853</f>
        <v>724.97494364274291</v>
      </c>
      <c r="K853" s="9">
        <f>(INDEX('Resin Fractions'!$A$24:$I$41,MATCH('Disposed Waste by Resin'!$A853,'Resin Fractions'!$A$24:$A$41,0),MATCH('Disposed Waste by Resin'!K$1,'Resin Fractions'!$A$24:$I$24,0)))*$E853</f>
        <v>2104.3725214924084</v>
      </c>
      <c r="L853" s="9">
        <f>(INDEX('Resin Fractions'!$A$24:$I$41,MATCH('Disposed Waste by Resin'!$A853,'Resin Fractions'!$A$24:$A$41,0),MATCH('Disposed Waste by Resin'!L$1,'Resin Fractions'!$A$24:$I$24,0)))*$E853</f>
        <v>3927.7157573180211</v>
      </c>
      <c r="M853" s="9">
        <f>(INDEX('Resin Fractions'!$A$24:$I$41,MATCH('Disposed Waste by Resin'!$A853,'Resin Fractions'!$A$24:$A$41,0),MATCH('Disposed Waste by Resin'!M$1,'Resin Fractions'!$A$24:$I$24,0)))*$E853</f>
        <v>37401.342712022109</v>
      </c>
    </row>
    <row r="854" spans="1:13" x14ac:dyDescent="0.2">
      <c r="A854" s="37">
        <v>2006</v>
      </c>
      <c r="B854" s="68" t="s">
        <v>254</v>
      </c>
      <c r="C854" s="68" t="s">
        <v>191</v>
      </c>
      <c r="D854" s="68">
        <v>56506</v>
      </c>
      <c r="E854" s="81">
        <v>44489.201451905617</v>
      </c>
      <c r="F854" s="9">
        <f>(INDEX('Resin Fractions'!$A$24:$I$41,MATCH('Disposed Waste by Resin'!$A854,'Resin Fractions'!$A$24:$A$41,0),MATCH('Disposed Waste by Resin'!F$1,'Resin Fractions'!$A$24:$I$24,0)))*$E854</f>
        <v>357.75040965700305</v>
      </c>
      <c r="G854" s="9">
        <f>(INDEX('Resin Fractions'!$A$24:$I$41,MATCH('Disposed Waste by Resin'!$A854,'Resin Fractions'!$A$24:$A$41,0),MATCH('Disposed Waste by Resin'!G$1,'Resin Fractions'!$A$24:$I$24,0)))*$E854</f>
        <v>703.87173100334655</v>
      </c>
      <c r="H854" s="9">
        <f>(INDEX('Resin Fractions'!$A$24:$I$41,MATCH('Disposed Waste by Resin'!$A854,'Resin Fractions'!$A$24:$A$41,0),MATCH('Disposed Waste by Resin'!H$1,'Resin Fractions'!$A$24:$I$24,0)))*$E854</f>
        <v>910.65055946326663</v>
      </c>
      <c r="I854" s="9">
        <f>(INDEX('Resin Fractions'!$A$24:$I$41,MATCH('Disposed Waste by Resin'!$A854,'Resin Fractions'!$A$24:$A$41,0),MATCH('Disposed Waste by Resin'!I$1,'Resin Fractions'!$A$24:$I$24,0)))*$E854</f>
        <v>1504.7889363027034</v>
      </c>
      <c r="J854" s="9">
        <f>(INDEX('Resin Fractions'!$A$24:$I$41,MATCH('Disposed Waste by Resin'!$A854,'Resin Fractions'!$A$24:$A$41,0),MATCH('Disposed Waste by Resin'!J$1,'Resin Fractions'!$A$24:$I$24,0)))*$E854</f>
        <v>82.259482223054661</v>
      </c>
      <c r="K854" s="9">
        <f>(INDEX('Resin Fractions'!$A$24:$I$41,MATCH('Disposed Waste by Resin'!$A854,'Resin Fractions'!$A$24:$A$41,0),MATCH('Disposed Waste by Resin'!K$1,'Resin Fractions'!$A$24:$I$24,0)))*$E854</f>
        <v>238.77320939203784</v>
      </c>
      <c r="L854" s="9">
        <f>(INDEX('Resin Fractions'!$A$24:$I$41,MATCH('Disposed Waste by Resin'!$A854,'Resin Fractions'!$A$24:$A$41,0),MATCH('Disposed Waste by Resin'!L$1,'Resin Fractions'!$A$24:$I$24,0)))*$E854</f>
        <v>445.65935326383971</v>
      </c>
      <c r="M854" s="9">
        <f>(INDEX('Resin Fractions'!$A$24:$I$41,MATCH('Disposed Waste by Resin'!$A854,'Resin Fractions'!$A$24:$A$41,0),MATCH('Disposed Waste by Resin'!M$1,'Resin Fractions'!$A$24:$I$24,0)))*$E854</f>
        <v>4243.753681305252</v>
      </c>
    </row>
    <row r="855" spans="1:13" x14ac:dyDescent="0.2">
      <c r="A855" s="37">
        <v>2006</v>
      </c>
      <c r="B855" s="68" t="s">
        <v>255</v>
      </c>
      <c r="C855" s="68" t="s">
        <v>194</v>
      </c>
      <c r="D855" s="68">
        <v>799049</v>
      </c>
      <c r="E855" s="81">
        <v>935092.05989110691</v>
      </c>
      <c r="F855" s="9">
        <f>(INDEX('Resin Fractions'!$A$24:$I$41,MATCH('Disposed Waste by Resin'!$A855,'Resin Fractions'!$A$24:$A$41,0),MATCH('Disposed Waste by Resin'!F$1,'Resin Fractions'!$A$24:$I$24,0)))*$E855</f>
        <v>7519.3430445069343</v>
      </c>
      <c r="G855" s="9">
        <f>(INDEX('Resin Fractions'!$A$24:$I$41,MATCH('Disposed Waste by Resin'!$A855,'Resin Fractions'!$A$24:$A$41,0),MATCH('Disposed Waste by Resin'!G$1,'Resin Fractions'!$A$24:$I$24,0)))*$E855</f>
        <v>14794.261199643228</v>
      </c>
      <c r="H855" s="9">
        <f>(INDEX('Resin Fractions'!$A$24:$I$41,MATCH('Disposed Waste by Resin'!$A855,'Resin Fractions'!$A$24:$A$41,0),MATCH('Disposed Waste by Resin'!H$1,'Resin Fractions'!$A$24:$I$24,0)))*$E855</f>
        <v>19140.422387892078</v>
      </c>
      <c r="I855" s="9">
        <f>(INDEX('Resin Fractions'!$A$24:$I$41,MATCH('Disposed Waste by Resin'!$A855,'Resin Fractions'!$A$24:$A$41,0),MATCH('Disposed Waste by Resin'!I$1,'Resin Fractions'!$A$24:$I$24,0)))*$E855</f>
        <v>31628.26349377802</v>
      </c>
      <c r="J855" s="9">
        <f>(INDEX('Resin Fractions'!$A$24:$I$41,MATCH('Disposed Waste by Resin'!$A855,'Resin Fractions'!$A$24:$A$41,0),MATCH('Disposed Waste by Resin'!J$1,'Resin Fractions'!$A$24:$I$24,0)))*$E855</f>
        <v>1728.9631228981598</v>
      </c>
      <c r="K855" s="9">
        <f>(INDEX('Resin Fractions'!$A$24:$I$41,MATCH('Disposed Waste by Resin'!$A855,'Resin Fractions'!$A$24:$A$41,0),MATCH('Disposed Waste by Resin'!K$1,'Resin Fractions'!$A$24:$I$24,0)))*$E855</f>
        <v>5018.6320484663966</v>
      </c>
      <c r="L855" s="9">
        <f>(INDEX('Resin Fractions'!$A$24:$I$41,MATCH('Disposed Waste by Resin'!$A855,'Resin Fractions'!$A$24:$A$41,0),MATCH('Disposed Waste by Resin'!L$1,'Resin Fractions'!$A$24:$I$24,0)))*$E855</f>
        <v>9367.0488355185425</v>
      </c>
      <c r="M855" s="9">
        <f>(INDEX('Resin Fractions'!$A$24:$I$41,MATCH('Disposed Waste by Resin'!$A855,'Resin Fractions'!$A$24:$A$41,0),MATCH('Disposed Waste by Resin'!M$1,'Resin Fractions'!$A$24:$I$24,0)))*$E855</f>
        <v>89196.934132703376</v>
      </c>
    </row>
    <row r="856" spans="1:13" x14ac:dyDescent="0.2">
      <c r="A856" s="37">
        <v>2006</v>
      </c>
      <c r="B856" s="68" t="s">
        <v>256</v>
      </c>
      <c r="C856" s="68" t="s">
        <v>192</v>
      </c>
      <c r="D856" s="68">
        <v>189078</v>
      </c>
      <c r="E856" s="81">
        <v>189078.1397459165</v>
      </c>
      <c r="F856" s="9">
        <f>(INDEX('Resin Fractions'!$A$24:$I$41,MATCH('Disposed Waste by Resin'!$A856,'Resin Fractions'!$A$24:$A$41,0),MATCH('Disposed Waste by Resin'!F$1,'Resin Fractions'!$A$24:$I$24,0)))*$E856</f>
        <v>1520.431469744628</v>
      </c>
      <c r="G856" s="9">
        <f>(INDEX('Resin Fractions'!$A$24:$I$41,MATCH('Disposed Waste by Resin'!$A856,'Resin Fractions'!$A$24:$A$41,0),MATCH('Disposed Waste by Resin'!G$1,'Resin Fractions'!$A$24:$I$24,0)))*$E856</f>
        <v>2991.4395667839162</v>
      </c>
      <c r="H856" s="9">
        <f>(INDEX('Resin Fractions'!$A$24:$I$41,MATCH('Disposed Waste by Resin'!$A856,'Resin Fractions'!$A$24:$A$41,0),MATCH('Disposed Waste by Resin'!H$1,'Resin Fractions'!$A$24:$I$24,0)))*$E856</f>
        <v>3870.2450959482749</v>
      </c>
      <c r="I856" s="9">
        <f>(INDEX('Resin Fractions'!$A$24:$I$41,MATCH('Disposed Waste by Resin'!$A856,'Resin Fractions'!$A$24:$A$41,0),MATCH('Disposed Waste by Resin'!I$1,'Resin Fractions'!$A$24:$I$24,0)))*$E856</f>
        <v>6395.3202912381012</v>
      </c>
      <c r="J856" s="9">
        <f>(INDEX('Resin Fractions'!$A$24:$I$41,MATCH('Disposed Waste by Resin'!$A856,'Resin Fractions'!$A$24:$A$41,0),MATCH('Disposed Waste by Resin'!J$1,'Resin Fractions'!$A$24:$I$24,0)))*$E856</f>
        <v>349.60101255158082</v>
      </c>
      <c r="K856" s="9">
        <f>(INDEX('Resin Fractions'!$A$24:$I$41,MATCH('Disposed Waste by Resin'!$A856,'Resin Fractions'!$A$24:$A$41,0),MATCH('Disposed Waste by Resin'!K$1,'Resin Fractions'!$A$24:$I$24,0)))*$E856</f>
        <v>1014.7809531221633</v>
      </c>
      <c r="L856" s="9">
        <f>(INDEX('Resin Fractions'!$A$24:$I$41,MATCH('Disposed Waste by Resin'!$A856,'Resin Fractions'!$A$24:$A$41,0),MATCH('Disposed Waste by Resin'!L$1,'Resin Fractions'!$A$24:$I$24,0)))*$E856</f>
        <v>1894.0425704558411</v>
      </c>
      <c r="M856" s="9">
        <f>(INDEX('Resin Fractions'!$A$24:$I$41,MATCH('Disposed Waste by Resin'!$A856,'Resin Fractions'!$A$24:$A$41,0),MATCH('Disposed Waste by Resin'!M$1,'Resin Fractions'!$A$24:$I$24,0)))*$E856</f>
        <v>18035.860959844507</v>
      </c>
    </row>
    <row r="857" spans="1:13" x14ac:dyDescent="0.2">
      <c r="A857" s="38">
        <v>2006</v>
      </c>
      <c r="B857" s="69" t="s">
        <v>257</v>
      </c>
      <c r="C857" s="69" t="s">
        <v>192</v>
      </c>
      <c r="D857" s="69">
        <v>68464</v>
      </c>
      <c r="E857" s="82">
        <v>126723.4210526316</v>
      </c>
      <c r="F857" s="40">
        <f>(INDEX('Resin Fractions'!$A$24:$I$41,MATCH('Disposed Waste by Resin'!$A857,'Resin Fractions'!$A$24:$A$41,0),MATCH('Disposed Waste by Resin'!F$1,'Resin Fractions'!$A$24:$I$24,0)))*$E857</f>
        <v>1019.0193196370346</v>
      </c>
      <c r="G857" s="40">
        <f>(INDEX('Resin Fractions'!$A$24:$I$41,MATCH('Disposed Waste by Resin'!$A857,'Resin Fractions'!$A$24:$A$41,0),MATCH('Disposed Waste by Resin'!G$1,'Resin Fractions'!$A$24:$I$24,0)))*$E857</f>
        <v>2004.9142448961879</v>
      </c>
      <c r="H857" s="40">
        <f>(INDEX('Resin Fractions'!$A$24:$I$41,MATCH('Disposed Waste by Resin'!$A857,'Resin Fractions'!$A$24:$A$41,0),MATCH('Disposed Waste by Resin'!H$1,'Resin Fractions'!$A$24:$I$24,0)))*$E857</f>
        <v>2593.9048243747493</v>
      </c>
      <c r="I857" s="40">
        <f>(INDEX('Resin Fractions'!$A$24:$I$41,MATCH('Disposed Waste by Resin'!$A857,'Resin Fractions'!$A$24:$A$41,0),MATCH('Disposed Waste by Resin'!I$1,'Resin Fractions'!$A$24:$I$24,0)))*$E857</f>
        <v>4286.2536468894332</v>
      </c>
      <c r="J857" s="40">
        <f>(INDEX('Resin Fractions'!$A$24:$I$41,MATCH('Disposed Waste by Resin'!$A857,'Resin Fractions'!$A$24:$A$41,0),MATCH('Disposed Waste by Resin'!J$1,'Resin Fractions'!$A$24:$I$24,0)))*$E857</f>
        <v>234.30861110403495</v>
      </c>
      <c r="K857" s="40">
        <f>(INDEX('Resin Fractions'!$A$24:$I$41,MATCH('Disposed Waste by Resin'!$A857,'Resin Fractions'!$A$24:$A$41,0),MATCH('Disposed Waste by Resin'!K$1,'Resin Fractions'!$A$24:$I$24,0)))*$E857</f>
        <v>680.12364714132957</v>
      </c>
      <c r="L857" s="40">
        <f>(INDEX('Resin Fractions'!$A$24:$I$41,MATCH('Disposed Waste by Resin'!$A857,'Resin Fractions'!$A$24:$A$41,0),MATCH('Disposed Waste by Resin'!L$1,'Resin Fractions'!$A$24:$I$24,0)))*$E857</f>
        <v>1269.4199047548429</v>
      </c>
      <c r="M857" s="40">
        <f>(INDEX('Resin Fractions'!$A$24:$I$41,MATCH('Disposed Waste by Resin'!$A857,'Resin Fractions'!$A$24:$A$41,0),MATCH('Disposed Waste by Resin'!M$1,'Resin Fractions'!$A$24:$I$24,0)))*$E857</f>
        <v>12087.944198797613</v>
      </c>
    </row>
    <row r="858" spans="1:13" x14ac:dyDescent="0.2">
      <c r="A858">
        <v>2005</v>
      </c>
      <c r="B858" t="s">
        <v>201</v>
      </c>
      <c r="C858" t="s">
        <v>190</v>
      </c>
      <c r="D858">
        <v>1462736</v>
      </c>
      <c r="E858">
        <v>1505919.4555353899</v>
      </c>
    </row>
    <row r="859" spans="1:13" x14ac:dyDescent="0.2">
      <c r="A859">
        <v>2005</v>
      </c>
      <c r="B859" t="s">
        <v>202</v>
      </c>
      <c r="C859" t="s">
        <v>191</v>
      </c>
      <c r="D859">
        <v>1237</v>
      </c>
      <c r="E859">
        <v>1734.5735027223229</v>
      </c>
    </row>
    <row r="860" spans="1:13" x14ac:dyDescent="0.2">
      <c r="A860">
        <v>2005</v>
      </c>
      <c r="B860" t="s">
        <v>203</v>
      </c>
      <c r="C860" t="s">
        <v>191</v>
      </c>
      <c r="D860">
        <v>37434</v>
      </c>
      <c r="E860">
        <v>48684.927404718692</v>
      </c>
    </row>
    <row r="861" spans="1:13" x14ac:dyDescent="0.2">
      <c r="A861">
        <v>2005</v>
      </c>
      <c r="B861" t="s">
        <v>204</v>
      </c>
      <c r="C861" t="s">
        <v>192</v>
      </c>
      <c r="D861">
        <v>212955</v>
      </c>
      <c r="E861">
        <v>200104.61887477309</v>
      </c>
    </row>
    <row r="862" spans="1:13" x14ac:dyDescent="0.2">
      <c r="A862">
        <v>2005</v>
      </c>
      <c r="B862" t="s">
        <v>205</v>
      </c>
      <c r="C862" t="s">
        <v>191</v>
      </c>
      <c r="D862">
        <v>44348</v>
      </c>
      <c r="E862">
        <v>48271.606170598912</v>
      </c>
    </row>
    <row r="863" spans="1:13" x14ac:dyDescent="0.2">
      <c r="A863">
        <v>2005</v>
      </c>
      <c r="B863" t="s">
        <v>206</v>
      </c>
      <c r="C863" t="s">
        <v>192</v>
      </c>
      <c r="D863">
        <v>20374</v>
      </c>
      <c r="E863">
        <v>21832.640653357528</v>
      </c>
    </row>
    <row r="864" spans="1:13" x14ac:dyDescent="0.2">
      <c r="A864">
        <v>2005</v>
      </c>
      <c r="B864" t="s">
        <v>207</v>
      </c>
      <c r="C864" t="s">
        <v>190</v>
      </c>
      <c r="D864">
        <v>1001216</v>
      </c>
      <c r="E864">
        <v>985959.60980036284</v>
      </c>
    </row>
    <row r="865" spans="1:5" x14ac:dyDescent="0.2">
      <c r="A865">
        <v>2005</v>
      </c>
      <c r="B865" t="s">
        <v>208</v>
      </c>
      <c r="C865" t="s">
        <v>193</v>
      </c>
      <c r="D865">
        <v>28251</v>
      </c>
      <c r="E865">
        <v>5226.1796733212341</v>
      </c>
    </row>
    <row r="866" spans="1:5" x14ac:dyDescent="0.2">
      <c r="A866">
        <v>2005</v>
      </c>
      <c r="B866" t="s">
        <v>209</v>
      </c>
      <c r="C866" t="s">
        <v>191</v>
      </c>
      <c r="D866">
        <v>171739</v>
      </c>
      <c r="E866">
        <v>55704.328493647903</v>
      </c>
    </row>
    <row r="867" spans="1:5" x14ac:dyDescent="0.2">
      <c r="A867">
        <v>2005</v>
      </c>
      <c r="B867" t="s">
        <v>210</v>
      </c>
      <c r="C867" t="s">
        <v>192</v>
      </c>
      <c r="D867">
        <v>866058</v>
      </c>
      <c r="E867">
        <v>792377.77676951</v>
      </c>
    </row>
    <row r="868" spans="1:5" x14ac:dyDescent="0.2">
      <c r="A868">
        <v>2005</v>
      </c>
      <c r="B868" t="s">
        <v>211</v>
      </c>
      <c r="C868" t="s">
        <v>192</v>
      </c>
      <c r="D868">
        <v>27394</v>
      </c>
      <c r="E868">
        <v>21133.094373865701</v>
      </c>
    </row>
    <row r="869" spans="1:5" x14ac:dyDescent="0.2">
      <c r="A869">
        <v>2005</v>
      </c>
      <c r="B869" t="s">
        <v>212</v>
      </c>
      <c r="C869" t="s">
        <v>193</v>
      </c>
      <c r="D869">
        <v>131467</v>
      </c>
      <c r="E869">
        <v>73043.148820326678</v>
      </c>
    </row>
    <row r="870" spans="1:5" x14ac:dyDescent="0.2">
      <c r="A870">
        <v>2005</v>
      </c>
      <c r="B870" t="s">
        <v>213</v>
      </c>
      <c r="C870" t="s">
        <v>194</v>
      </c>
      <c r="D870">
        <v>155793</v>
      </c>
      <c r="E870">
        <v>247727.64065335749</v>
      </c>
    </row>
    <row r="871" spans="1:5" x14ac:dyDescent="0.2">
      <c r="A871">
        <v>2005</v>
      </c>
      <c r="B871" t="s">
        <v>214</v>
      </c>
      <c r="C871" t="s">
        <v>191</v>
      </c>
      <c r="D871">
        <v>18511</v>
      </c>
      <c r="E871">
        <v>18124.872958257711</v>
      </c>
    </row>
    <row r="872" spans="1:5" x14ac:dyDescent="0.2">
      <c r="A872">
        <v>2005</v>
      </c>
      <c r="B872" t="s">
        <v>215</v>
      </c>
      <c r="C872" t="s">
        <v>192</v>
      </c>
      <c r="D872">
        <v>750969</v>
      </c>
      <c r="E872">
        <v>779786.1070780399</v>
      </c>
    </row>
    <row r="873" spans="1:5" x14ac:dyDescent="0.2">
      <c r="A873">
        <v>2005</v>
      </c>
      <c r="B873" t="s">
        <v>216</v>
      </c>
      <c r="C873" t="s">
        <v>192</v>
      </c>
      <c r="D873">
        <v>143607</v>
      </c>
      <c r="E873">
        <v>115569.945553539</v>
      </c>
    </row>
    <row r="874" spans="1:5" x14ac:dyDescent="0.2">
      <c r="A874">
        <v>2005</v>
      </c>
      <c r="B874" t="s">
        <v>217</v>
      </c>
      <c r="C874" t="s">
        <v>193</v>
      </c>
      <c r="D874">
        <v>62870</v>
      </c>
      <c r="E874">
        <v>45778.33938294011</v>
      </c>
    </row>
    <row r="875" spans="1:5" x14ac:dyDescent="0.2">
      <c r="A875">
        <v>2005</v>
      </c>
      <c r="B875" t="s">
        <v>218</v>
      </c>
      <c r="C875" t="s">
        <v>191</v>
      </c>
      <c r="D875">
        <v>34552</v>
      </c>
      <c r="E875">
        <v>22125.961887477319</v>
      </c>
    </row>
    <row r="876" spans="1:5" x14ac:dyDescent="0.2">
      <c r="A876">
        <v>2005</v>
      </c>
      <c r="B876" t="s">
        <v>219</v>
      </c>
      <c r="C876" t="s">
        <v>194</v>
      </c>
      <c r="D876">
        <v>9816153</v>
      </c>
      <c r="E876">
        <v>12003313.19419238</v>
      </c>
    </row>
    <row r="877" spans="1:5" x14ac:dyDescent="0.2">
      <c r="A877">
        <v>2005</v>
      </c>
      <c r="B877" t="s">
        <v>220</v>
      </c>
      <c r="C877" t="s">
        <v>192</v>
      </c>
      <c r="D877">
        <v>138174</v>
      </c>
      <c r="E877">
        <v>130778.3393829401</v>
      </c>
    </row>
    <row r="878" spans="1:5" x14ac:dyDescent="0.2">
      <c r="A878">
        <v>2005</v>
      </c>
      <c r="B878" t="s">
        <v>221</v>
      </c>
      <c r="C878" t="s">
        <v>190</v>
      </c>
      <c r="D878">
        <v>246688</v>
      </c>
      <c r="E878">
        <v>215195.8711433757</v>
      </c>
    </row>
    <row r="879" spans="1:5" x14ac:dyDescent="0.2">
      <c r="A879">
        <v>2005</v>
      </c>
      <c r="B879" t="s">
        <v>222</v>
      </c>
      <c r="C879" t="s">
        <v>191</v>
      </c>
      <c r="D879">
        <v>17965</v>
      </c>
      <c r="E879">
        <v>14126.60617059891</v>
      </c>
    </row>
    <row r="880" spans="1:5" x14ac:dyDescent="0.2">
      <c r="A880">
        <v>2005</v>
      </c>
      <c r="B880" t="s">
        <v>223</v>
      </c>
      <c r="C880" t="s">
        <v>193</v>
      </c>
      <c r="D880">
        <v>88129</v>
      </c>
      <c r="E880">
        <v>66306.488203266781</v>
      </c>
    </row>
    <row r="881" spans="1:5" x14ac:dyDescent="0.2">
      <c r="A881">
        <v>2005</v>
      </c>
      <c r="B881" t="s">
        <v>224</v>
      </c>
      <c r="C881" t="s">
        <v>192</v>
      </c>
      <c r="D881">
        <v>238069</v>
      </c>
      <c r="E881">
        <v>263753.51179673319</v>
      </c>
    </row>
    <row r="882" spans="1:5" x14ac:dyDescent="0.2">
      <c r="A882">
        <v>2005</v>
      </c>
      <c r="B882" t="s">
        <v>225</v>
      </c>
      <c r="C882" t="s">
        <v>191</v>
      </c>
      <c r="D882">
        <v>9595</v>
      </c>
      <c r="E882">
        <v>0</v>
      </c>
    </row>
    <row r="883" spans="1:5" x14ac:dyDescent="0.2">
      <c r="A883">
        <v>2005</v>
      </c>
      <c r="B883" t="s">
        <v>226</v>
      </c>
      <c r="C883" t="s">
        <v>191</v>
      </c>
      <c r="D883">
        <v>13763</v>
      </c>
      <c r="E883">
        <v>31072.186932849359</v>
      </c>
    </row>
    <row r="884" spans="1:5" x14ac:dyDescent="0.2">
      <c r="A884">
        <v>2005</v>
      </c>
      <c r="B884" t="s">
        <v>227</v>
      </c>
      <c r="C884" t="s">
        <v>193</v>
      </c>
      <c r="D884">
        <v>409557</v>
      </c>
      <c r="E884">
        <v>425325.09981851169</v>
      </c>
    </row>
    <row r="885" spans="1:5" x14ac:dyDescent="0.2">
      <c r="A885">
        <v>2005</v>
      </c>
      <c r="B885" t="s">
        <v>228</v>
      </c>
      <c r="C885" t="s">
        <v>190</v>
      </c>
      <c r="D885">
        <v>130472</v>
      </c>
      <c r="E885">
        <v>161848.93829401091</v>
      </c>
    </row>
    <row r="886" spans="1:5" x14ac:dyDescent="0.2">
      <c r="A886">
        <v>2005</v>
      </c>
      <c r="B886" t="s">
        <v>229</v>
      </c>
      <c r="C886" t="s">
        <v>191</v>
      </c>
      <c r="D886">
        <v>97454</v>
      </c>
      <c r="E886">
        <v>61030.58983666062</v>
      </c>
    </row>
    <row r="887" spans="1:5" x14ac:dyDescent="0.2">
      <c r="A887">
        <v>2005</v>
      </c>
      <c r="B887" t="s">
        <v>230</v>
      </c>
      <c r="C887" t="s">
        <v>194</v>
      </c>
      <c r="D887">
        <v>2956847</v>
      </c>
      <c r="E887">
        <v>3893634.43738657</v>
      </c>
    </row>
    <row r="888" spans="1:5" x14ac:dyDescent="0.2">
      <c r="A888">
        <v>2005</v>
      </c>
      <c r="B888" t="s">
        <v>231</v>
      </c>
      <c r="C888" t="s">
        <v>192</v>
      </c>
      <c r="D888">
        <v>307710</v>
      </c>
      <c r="E888">
        <v>277399.32849364792</v>
      </c>
    </row>
    <row r="889" spans="1:5" x14ac:dyDescent="0.2">
      <c r="A889">
        <v>2005</v>
      </c>
      <c r="B889" t="s">
        <v>232</v>
      </c>
      <c r="C889" t="s">
        <v>191</v>
      </c>
      <c r="D889">
        <v>20880</v>
      </c>
      <c r="E889">
        <v>133.80217785843919</v>
      </c>
    </row>
    <row r="890" spans="1:5" x14ac:dyDescent="0.2">
      <c r="A890">
        <v>2005</v>
      </c>
      <c r="B890" t="s">
        <v>233</v>
      </c>
      <c r="C890" t="s">
        <v>194</v>
      </c>
      <c r="D890">
        <v>1895695</v>
      </c>
      <c r="E890">
        <v>2292114.7912885658</v>
      </c>
    </row>
    <row r="891" spans="1:5" x14ac:dyDescent="0.2">
      <c r="A891">
        <v>2005</v>
      </c>
      <c r="B891" t="s">
        <v>234</v>
      </c>
      <c r="C891" t="s">
        <v>192</v>
      </c>
      <c r="D891">
        <v>1350523</v>
      </c>
      <c r="E891">
        <v>1331042.8312159709</v>
      </c>
    </row>
    <row r="892" spans="1:5" x14ac:dyDescent="0.2">
      <c r="A892">
        <v>2005</v>
      </c>
      <c r="B892" t="s">
        <v>235</v>
      </c>
      <c r="C892" t="s">
        <v>193</v>
      </c>
      <c r="D892">
        <v>55221</v>
      </c>
      <c r="E892">
        <v>54268.829401088922</v>
      </c>
    </row>
    <row r="893" spans="1:5" x14ac:dyDescent="0.2">
      <c r="A893">
        <v>2005</v>
      </c>
      <c r="B893" t="s">
        <v>236</v>
      </c>
      <c r="C893" t="s">
        <v>194</v>
      </c>
      <c r="D893">
        <v>1921423</v>
      </c>
      <c r="E893">
        <v>2131581.515426497</v>
      </c>
    </row>
    <row r="894" spans="1:5" x14ac:dyDescent="0.2">
      <c r="A894">
        <v>2005</v>
      </c>
      <c r="B894" t="s">
        <v>237</v>
      </c>
      <c r="C894" t="s">
        <v>194</v>
      </c>
      <c r="D894">
        <v>2966783</v>
      </c>
      <c r="E894">
        <v>3794675.490018148</v>
      </c>
    </row>
    <row r="895" spans="1:5" x14ac:dyDescent="0.2">
      <c r="A895">
        <v>2005</v>
      </c>
      <c r="B895" t="s">
        <v>238</v>
      </c>
      <c r="C895" t="s">
        <v>190</v>
      </c>
      <c r="D895">
        <v>780187</v>
      </c>
      <c r="E895">
        <v>612775.31760435563</v>
      </c>
    </row>
    <row r="896" spans="1:5" x14ac:dyDescent="0.2">
      <c r="A896">
        <v>2005</v>
      </c>
      <c r="B896" t="s">
        <v>239</v>
      </c>
      <c r="C896" t="s">
        <v>192</v>
      </c>
      <c r="D896">
        <v>645059</v>
      </c>
      <c r="E896">
        <v>711803.79310344823</v>
      </c>
    </row>
    <row r="897" spans="1:5" x14ac:dyDescent="0.2">
      <c r="A897">
        <v>2005</v>
      </c>
      <c r="B897" t="s">
        <v>240</v>
      </c>
      <c r="C897" t="s">
        <v>193</v>
      </c>
      <c r="D897">
        <v>259213</v>
      </c>
      <c r="E897">
        <v>262456.37931034481</v>
      </c>
    </row>
    <row r="898" spans="1:5" x14ac:dyDescent="0.2">
      <c r="A898">
        <v>2005</v>
      </c>
      <c r="B898" t="s">
        <v>241</v>
      </c>
      <c r="C898" t="s">
        <v>190</v>
      </c>
      <c r="D898">
        <v>700350</v>
      </c>
      <c r="E898">
        <v>690511.34301270416</v>
      </c>
    </row>
    <row r="899" spans="1:5" x14ac:dyDescent="0.2">
      <c r="A899">
        <v>2005</v>
      </c>
      <c r="B899" t="s">
        <v>242</v>
      </c>
      <c r="C899" t="s">
        <v>193</v>
      </c>
      <c r="D899">
        <v>411440</v>
      </c>
      <c r="E899">
        <v>447568.01270417421</v>
      </c>
    </row>
    <row r="900" spans="1:5" x14ac:dyDescent="0.2">
      <c r="A900">
        <v>2005</v>
      </c>
      <c r="B900" t="s">
        <v>243</v>
      </c>
      <c r="C900" t="s">
        <v>190</v>
      </c>
      <c r="D900">
        <v>1698234</v>
      </c>
      <c r="E900">
        <v>1309590.1361161519</v>
      </c>
    </row>
    <row r="901" spans="1:5" x14ac:dyDescent="0.2">
      <c r="A901">
        <v>2005</v>
      </c>
      <c r="B901" t="s">
        <v>244</v>
      </c>
      <c r="C901" t="s">
        <v>193</v>
      </c>
      <c r="D901">
        <v>254783</v>
      </c>
      <c r="E901">
        <v>219737.9128856624</v>
      </c>
    </row>
    <row r="902" spans="1:5" x14ac:dyDescent="0.2">
      <c r="A902">
        <v>2005</v>
      </c>
      <c r="B902" t="s">
        <v>245</v>
      </c>
      <c r="C902" t="s">
        <v>192</v>
      </c>
      <c r="D902">
        <v>173862</v>
      </c>
      <c r="E902">
        <v>169300.5172413793</v>
      </c>
    </row>
    <row r="903" spans="1:5" x14ac:dyDescent="0.2">
      <c r="A903">
        <v>2005</v>
      </c>
      <c r="B903" t="s">
        <v>246</v>
      </c>
      <c r="C903" t="s">
        <v>191</v>
      </c>
      <c r="D903">
        <v>3449</v>
      </c>
      <c r="E903">
        <v>3224.3738656987289</v>
      </c>
    </row>
    <row r="904" spans="1:5" x14ac:dyDescent="0.2">
      <c r="A904">
        <v>2005</v>
      </c>
      <c r="B904" t="s">
        <v>247</v>
      </c>
      <c r="C904" t="s">
        <v>191</v>
      </c>
      <c r="D904">
        <v>44865</v>
      </c>
      <c r="E904">
        <v>28581.397459165149</v>
      </c>
    </row>
    <row r="905" spans="1:5" x14ac:dyDescent="0.2">
      <c r="A905">
        <v>2005</v>
      </c>
      <c r="B905" t="s">
        <v>248</v>
      </c>
      <c r="C905" t="s">
        <v>190</v>
      </c>
      <c r="D905">
        <v>410985</v>
      </c>
      <c r="E905">
        <v>413929.76406533568</v>
      </c>
    </row>
    <row r="906" spans="1:5" x14ac:dyDescent="0.2">
      <c r="A906">
        <v>2005</v>
      </c>
      <c r="B906" t="s">
        <v>249</v>
      </c>
      <c r="C906" t="s">
        <v>190</v>
      </c>
      <c r="D906">
        <v>469734</v>
      </c>
      <c r="E906">
        <v>483013.78402903798</v>
      </c>
    </row>
    <row r="907" spans="1:5" x14ac:dyDescent="0.2">
      <c r="A907">
        <v>2005</v>
      </c>
      <c r="B907" t="s">
        <v>250</v>
      </c>
      <c r="C907" t="s">
        <v>192</v>
      </c>
      <c r="D907">
        <v>494144</v>
      </c>
      <c r="E907">
        <v>303539.63702359342</v>
      </c>
    </row>
    <row r="908" spans="1:5" x14ac:dyDescent="0.2">
      <c r="A908">
        <v>2005</v>
      </c>
      <c r="B908" t="s">
        <v>251</v>
      </c>
      <c r="C908" t="s">
        <v>192</v>
      </c>
      <c r="D908">
        <v>59976</v>
      </c>
      <c r="E908">
        <v>50405.090744101632</v>
      </c>
    </row>
    <row r="909" spans="1:5" x14ac:dyDescent="0.2">
      <c r="A909">
        <v>2005</v>
      </c>
      <c r="B909" t="s">
        <v>252</v>
      </c>
      <c r="C909" t="s">
        <v>191</v>
      </c>
      <c r="D909">
        <v>13654</v>
      </c>
      <c r="E909">
        <v>6953.720508166969</v>
      </c>
    </row>
    <row r="910" spans="1:5" x14ac:dyDescent="0.2">
      <c r="A910">
        <v>2005</v>
      </c>
      <c r="B910" t="s">
        <v>253</v>
      </c>
      <c r="C910" t="s">
        <v>192</v>
      </c>
      <c r="D910">
        <v>404148</v>
      </c>
      <c r="E910">
        <v>396493.36660617049</v>
      </c>
    </row>
    <row r="911" spans="1:5" x14ac:dyDescent="0.2">
      <c r="A911">
        <v>2005</v>
      </c>
      <c r="B911" t="s">
        <v>254</v>
      </c>
      <c r="C911" t="s">
        <v>191</v>
      </c>
      <c r="D911">
        <v>56411</v>
      </c>
      <c r="E911">
        <v>44739.41016333938</v>
      </c>
    </row>
    <row r="912" spans="1:5" x14ac:dyDescent="0.2">
      <c r="A912">
        <v>2005</v>
      </c>
      <c r="B912" t="s">
        <v>255</v>
      </c>
      <c r="C912" t="s">
        <v>194</v>
      </c>
      <c r="D912">
        <v>795962</v>
      </c>
      <c r="E912">
        <v>977991.5063520869</v>
      </c>
    </row>
    <row r="913" spans="1:5" x14ac:dyDescent="0.2">
      <c r="A913">
        <v>2005</v>
      </c>
      <c r="B913" t="s">
        <v>256</v>
      </c>
      <c r="C913" t="s">
        <v>192</v>
      </c>
      <c r="D913">
        <v>186530</v>
      </c>
      <c r="E913">
        <v>199737.57713248639</v>
      </c>
    </row>
    <row r="914" spans="1:5" x14ac:dyDescent="0.2">
      <c r="A914">
        <v>2005</v>
      </c>
      <c r="B914" t="s">
        <v>257</v>
      </c>
      <c r="C914" t="s">
        <v>192</v>
      </c>
      <c r="D914">
        <v>66478</v>
      </c>
      <c r="E914">
        <v>133186.93284936479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5C3E-012D-2946-B9A9-DDA980C7F57B}">
  <dimension ref="A1:AD71"/>
  <sheetViews>
    <sheetView tabSelected="1" topLeftCell="B1" workbookViewId="0">
      <selection activeCell="T31" sqref="T31"/>
    </sheetView>
  </sheetViews>
  <sheetFormatPr baseColWidth="10" defaultColWidth="10.1640625" defaultRowHeight="16" x14ac:dyDescent="0.2"/>
  <cols>
    <col min="1" max="1" width="22" style="94" customWidth="1"/>
    <col min="2" max="2" width="91.33203125" style="94" bestFit="1" customWidth="1"/>
    <col min="3" max="6" width="12.5" style="94" hidden="1" customWidth="1"/>
    <col min="7" max="10" width="16.6640625" style="94" hidden="1" customWidth="1"/>
    <col min="11" max="11" width="14" style="94" bestFit="1" customWidth="1"/>
    <col min="12" max="12" width="17.33203125" style="94" bestFit="1" customWidth="1"/>
    <col min="13" max="13" width="10.1640625" style="94"/>
    <col min="14" max="14" width="11.33203125" style="94" bestFit="1" customWidth="1"/>
    <col min="15" max="16384" width="10.1640625" style="94"/>
  </cols>
  <sheetData>
    <row r="1" spans="1:30" x14ac:dyDescent="0.2">
      <c r="A1" s="94" t="s">
        <v>266</v>
      </c>
      <c r="B1" s="94" t="s">
        <v>267</v>
      </c>
      <c r="C1" s="94" t="s">
        <v>268</v>
      </c>
      <c r="D1" s="94" t="s">
        <v>269</v>
      </c>
      <c r="E1" s="94" t="s">
        <v>270</v>
      </c>
      <c r="F1" s="94" t="s">
        <v>271</v>
      </c>
      <c r="G1" s="94" t="s">
        <v>272</v>
      </c>
      <c r="H1" s="94" t="s">
        <v>273</v>
      </c>
      <c r="I1" s="94" t="s">
        <v>274</v>
      </c>
      <c r="J1" s="94" t="s">
        <v>275</v>
      </c>
      <c r="K1" s="95" t="s">
        <v>276</v>
      </c>
      <c r="L1" s="95" t="s">
        <v>277</v>
      </c>
      <c r="O1" s="96" t="s">
        <v>1</v>
      </c>
      <c r="P1" s="96" t="s">
        <v>2</v>
      </c>
      <c r="Q1" s="96" t="s">
        <v>3</v>
      </c>
      <c r="R1" s="96" t="s">
        <v>48</v>
      </c>
      <c r="S1" s="96" t="s">
        <v>4</v>
      </c>
      <c r="T1" s="96" t="s">
        <v>49</v>
      </c>
      <c r="U1" s="96" t="s">
        <v>5</v>
      </c>
      <c r="V1" s="97" t="s">
        <v>263</v>
      </c>
      <c r="X1" s="96" t="s">
        <v>278</v>
      </c>
      <c r="Y1" s="96" t="s">
        <v>279</v>
      </c>
      <c r="Z1" s="96" t="s">
        <v>280</v>
      </c>
      <c r="AA1" s="96" t="s">
        <v>281</v>
      </c>
      <c r="AB1" s="96" t="s">
        <v>282</v>
      </c>
      <c r="AC1" s="96" t="s">
        <v>283</v>
      </c>
      <c r="AD1" s="96" t="s">
        <v>284</v>
      </c>
    </row>
    <row r="2" spans="1:30" x14ac:dyDescent="0.2">
      <c r="A2" s="94" t="s">
        <v>278</v>
      </c>
      <c r="B2" s="94" t="s">
        <v>285</v>
      </c>
      <c r="C2" s="94">
        <v>2194.0900000000006</v>
      </c>
      <c r="D2" s="94">
        <v>715.23</v>
      </c>
      <c r="E2" s="94">
        <v>1256.1499999999999</v>
      </c>
      <c r="F2" s="94">
        <v>1215.27</v>
      </c>
      <c r="G2" s="94">
        <v>0</v>
      </c>
      <c r="H2" s="94">
        <v>0</v>
      </c>
      <c r="I2" s="94">
        <v>306.32000000000005</v>
      </c>
      <c r="J2" s="94">
        <v>0</v>
      </c>
      <c r="K2" s="98">
        <f>SUM(Table1[[#This Row],[In-state 1Q21]:[In-state 4Q21]])/1.102</f>
        <v>4882.7041742286747</v>
      </c>
      <c r="L2" s="98">
        <f>SUM(Table1[[#This Row],[Out-of-state 1Q21]:[Out-of-state 4Q21]])/1.102</f>
        <v>277.96733212341201</v>
      </c>
      <c r="N2" s="94" t="s">
        <v>286</v>
      </c>
      <c r="O2" s="99">
        <f>SUMIF($A2:$A70,O1,$K$2:$K$70)</f>
        <v>185196.86025408344</v>
      </c>
      <c r="P2" s="99">
        <f t="shared" ref="P2:U2" si="0">SUMIF($A2:$A70,P1,$K$2:$K$70)</f>
        <v>44567.241379310348</v>
      </c>
      <c r="Q2" s="99">
        <f t="shared" si="0"/>
        <v>15143.076225045372</v>
      </c>
      <c r="R2" s="99">
        <f t="shared" si="0"/>
        <v>42069.382940108888</v>
      </c>
      <c r="S2" s="99">
        <f t="shared" si="0"/>
        <v>7.6225045372050815</v>
      </c>
      <c r="T2" s="99">
        <f>SUM(X2:AD2)</f>
        <v>45211.724137931029</v>
      </c>
      <c r="U2" s="99">
        <f t="shared" si="0"/>
        <v>392.42286751361155</v>
      </c>
      <c r="V2" s="99">
        <f>SUM(O2:U2)</f>
        <v>332588.3303085299</v>
      </c>
      <c r="X2" s="99">
        <f>SUMIF($A2:$A70,X1,$K$2:$K$70)</f>
        <v>4882.7041742286747</v>
      </c>
      <c r="Y2" s="99">
        <f t="shared" ref="Y2:AD2" si="1">SUMIF($A2:$A70,Y1,$K$2:$K$70)</f>
        <v>408.55716878402905</v>
      </c>
      <c r="Z2" s="99">
        <f t="shared" si="1"/>
        <v>76.488203266787664</v>
      </c>
      <c r="AA2" s="99">
        <f t="shared" si="1"/>
        <v>1269.6188747731396</v>
      </c>
      <c r="AB2" s="99">
        <f t="shared" si="1"/>
        <v>18653.058076225043</v>
      </c>
      <c r="AC2" s="99">
        <f t="shared" si="1"/>
        <v>540.99818511796718</v>
      </c>
      <c r="AD2" s="99">
        <f t="shared" si="1"/>
        <v>19380.299455535387</v>
      </c>
    </row>
    <row r="3" spans="1:30" x14ac:dyDescent="0.2">
      <c r="A3" s="94" t="s">
        <v>279</v>
      </c>
      <c r="B3" s="94" t="s">
        <v>279</v>
      </c>
      <c r="C3" s="94">
        <v>30.28</v>
      </c>
      <c r="D3" s="94">
        <v>12</v>
      </c>
      <c r="E3" s="94">
        <v>163.32999999999998</v>
      </c>
      <c r="F3" s="94">
        <v>244.62</v>
      </c>
      <c r="G3" s="94">
        <v>115.68</v>
      </c>
      <c r="H3" s="94">
        <v>139.32999999999998</v>
      </c>
      <c r="I3" s="94">
        <v>22.59</v>
      </c>
      <c r="J3" s="94">
        <v>10.029999999999999</v>
      </c>
      <c r="K3" s="98">
        <f>SUM(Table1[[#This Row],[In-state 1Q21]:[In-state 4Q21]])/1.102</f>
        <v>408.55716878402905</v>
      </c>
      <c r="L3" s="98">
        <f>SUM(Table1[[#This Row],[Out-of-state 1Q21]:[Out-of-state 4Q21]])/1.102</f>
        <v>261.00725952813059</v>
      </c>
      <c r="N3" s="94" t="s">
        <v>287</v>
      </c>
      <c r="O3" s="99">
        <f>SUMIF($A2:$A70,O1,$L$2:$L$70)</f>
        <v>39901.705989110706</v>
      </c>
      <c r="P3" s="99">
        <f>SUMIF($A2:$A70,P1,$L$2:$L$70)</f>
        <v>39901.705989110706</v>
      </c>
      <c r="Q3" s="99">
        <f t="shared" ref="Q3:S3" si="2">SUMIF($A2:$A70,Q1,$L$2:$L$70)</f>
        <v>5231.125226860253</v>
      </c>
      <c r="R3" s="99">
        <f t="shared" si="2"/>
        <v>19123.829401088929</v>
      </c>
      <c r="S3" s="99">
        <f t="shared" si="2"/>
        <v>118.78402903811251</v>
      </c>
      <c r="T3" s="99">
        <f>SUM(X3:AD3)</f>
        <v>16976.515426497277</v>
      </c>
      <c r="U3" s="99">
        <f>SUMIF($A2:$A70,U1,$L$2:$L$70)</f>
        <v>63.865698729582569</v>
      </c>
      <c r="V3" s="99">
        <f>SUM(O3:U3)</f>
        <v>121317.53176043558</v>
      </c>
      <c r="X3" s="99">
        <f>SUMIF($A2:$A70,X1,$L$2:$L$70)</f>
        <v>277.96733212341201</v>
      </c>
      <c r="Y3" s="99">
        <f t="shared" ref="Y3:AD3" si="3">SUMIF($A2:$A70,Y1,$L$2:$L$70)</f>
        <v>261.00725952813059</v>
      </c>
      <c r="Z3" s="99">
        <f t="shared" si="3"/>
        <v>7.9219600725952812</v>
      </c>
      <c r="AA3" s="99">
        <f t="shared" si="3"/>
        <v>240.39927404718691</v>
      </c>
      <c r="AB3" s="99">
        <f t="shared" si="3"/>
        <v>12220.644283121595</v>
      </c>
      <c r="AC3" s="99">
        <f t="shared" si="3"/>
        <v>1.4156079854809436</v>
      </c>
      <c r="AD3" s="99">
        <f t="shared" si="3"/>
        <v>3967.1597096188748</v>
      </c>
    </row>
    <row r="4" spans="1:30" x14ac:dyDescent="0.2">
      <c r="A4" s="94" t="s">
        <v>280</v>
      </c>
      <c r="B4" s="94" t="s">
        <v>280</v>
      </c>
      <c r="C4" s="94">
        <v>0.34</v>
      </c>
      <c r="D4" s="94">
        <v>83.95</v>
      </c>
      <c r="E4" s="94">
        <v>0</v>
      </c>
      <c r="F4" s="94">
        <v>0</v>
      </c>
      <c r="G4" s="94">
        <v>8.73</v>
      </c>
      <c r="H4" s="94">
        <v>0</v>
      </c>
      <c r="I4" s="94">
        <v>0</v>
      </c>
      <c r="J4" s="94">
        <v>0</v>
      </c>
      <c r="K4" s="98">
        <f>SUM(Table1[[#This Row],[In-state 1Q21]:[In-state 4Q21]])/1.102</f>
        <v>76.488203266787664</v>
      </c>
      <c r="L4" s="98">
        <f>SUM(Table1[[#This Row],[Out-of-state 1Q21]:[Out-of-state 4Q21]])/1.102</f>
        <v>7.9219600725952812</v>
      </c>
      <c r="N4" s="94" t="s">
        <v>263</v>
      </c>
      <c r="O4" s="99">
        <f>SUM(O2:O3)</f>
        <v>225098.56624319416</v>
      </c>
      <c r="P4" s="99">
        <f t="shared" ref="P4:U4" si="4">SUM(P2:P3)</f>
        <v>84468.947368421053</v>
      </c>
      <c r="Q4" s="99">
        <f t="shared" si="4"/>
        <v>20374.201451905625</v>
      </c>
      <c r="R4" s="99">
        <f t="shared" si="4"/>
        <v>61193.212341197817</v>
      </c>
      <c r="S4" s="99">
        <f t="shared" si="4"/>
        <v>126.40653357531758</v>
      </c>
      <c r="T4" s="99">
        <f t="shared" si="4"/>
        <v>62188.23956442831</v>
      </c>
      <c r="U4" s="99">
        <f t="shared" si="4"/>
        <v>456.28856624319411</v>
      </c>
      <c r="V4" s="99">
        <f>SUM(O4:U4)</f>
        <v>453905.86206896551</v>
      </c>
    </row>
    <row r="5" spans="1:30" x14ac:dyDescent="0.2">
      <c r="A5" s="94" t="s">
        <v>281</v>
      </c>
      <c r="B5" s="94" t="s">
        <v>288</v>
      </c>
      <c r="C5" s="94">
        <v>0.09</v>
      </c>
      <c r="D5" s="94">
        <v>0</v>
      </c>
      <c r="E5" s="94">
        <v>0</v>
      </c>
      <c r="F5" s="94">
        <v>0</v>
      </c>
      <c r="G5" s="94">
        <v>0</v>
      </c>
      <c r="H5" s="94">
        <v>0</v>
      </c>
      <c r="I5" s="94">
        <v>0</v>
      </c>
      <c r="J5" s="94">
        <v>0</v>
      </c>
      <c r="K5" s="98">
        <f>SUM(Table1[[#This Row],[In-state 1Q21]:[In-state 4Q21]])/1.102</f>
        <v>8.1669691470054442E-2</v>
      </c>
      <c r="L5" s="98">
        <f>SUM(Table1[[#This Row],[Out-of-state 1Q21]:[Out-of-state 4Q21]])/1.102</f>
        <v>0</v>
      </c>
    </row>
    <row r="6" spans="1:30" x14ac:dyDescent="0.2">
      <c r="A6" s="94" t="s">
        <v>281</v>
      </c>
      <c r="B6" s="94" t="s">
        <v>289</v>
      </c>
      <c r="C6" s="94">
        <v>0</v>
      </c>
      <c r="D6" s="94">
        <v>0.12</v>
      </c>
      <c r="E6" s="94">
        <v>0</v>
      </c>
      <c r="F6" s="94">
        <v>0</v>
      </c>
      <c r="G6" s="94">
        <v>0</v>
      </c>
      <c r="H6" s="94">
        <v>0</v>
      </c>
      <c r="I6" s="94">
        <v>0</v>
      </c>
      <c r="J6" s="94">
        <v>0</v>
      </c>
      <c r="K6" s="98">
        <f>SUM(Table1[[#This Row],[In-state 1Q21]:[In-state 4Q21]])/1.102</f>
        <v>0.10889292196007258</v>
      </c>
      <c r="L6" s="98">
        <f>SUM(Table1[[#This Row],[Out-of-state 1Q21]:[Out-of-state 4Q21]])/1.102</f>
        <v>0</v>
      </c>
    </row>
    <row r="7" spans="1:30" x14ac:dyDescent="0.2">
      <c r="A7" s="94" t="s">
        <v>281</v>
      </c>
      <c r="B7" s="94" t="s">
        <v>290</v>
      </c>
      <c r="C7" s="94">
        <v>0</v>
      </c>
      <c r="D7" s="94">
        <v>0</v>
      </c>
      <c r="E7" s="94">
        <v>0</v>
      </c>
      <c r="F7" s="94">
        <v>7.0000000000000007E-2</v>
      </c>
      <c r="G7" s="94">
        <v>0</v>
      </c>
      <c r="H7" s="94">
        <v>0</v>
      </c>
      <c r="I7" s="94">
        <v>0</v>
      </c>
      <c r="J7" s="94">
        <v>0</v>
      </c>
      <c r="K7" s="98">
        <f>SUM(Table1[[#This Row],[In-state 1Q21]:[In-state 4Q21]])/1.102</f>
        <v>6.3520871143375679E-2</v>
      </c>
      <c r="L7" s="98">
        <f>SUM(Table1[[#This Row],[Out-of-state 1Q21]:[Out-of-state 4Q21]])/1.102</f>
        <v>0</v>
      </c>
    </row>
    <row r="8" spans="1:30" x14ac:dyDescent="0.2">
      <c r="A8" s="94" t="s">
        <v>281</v>
      </c>
      <c r="B8" s="94" t="s">
        <v>291</v>
      </c>
      <c r="C8" s="94">
        <v>0</v>
      </c>
      <c r="D8" s="94">
        <v>0</v>
      </c>
      <c r="E8" s="94">
        <v>0.08</v>
      </c>
      <c r="F8" s="94">
        <v>0</v>
      </c>
      <c r="G8" s="94">
        <v>0</v>
      </c>
      <c r="H8" s="94">
        <v>0</v>
      </c>
      <c r="I8" s="94">
        <v>0</v>
      </c>
      <c r="J8" s="94">
        <v>0</v>
      </c>
      <c r="K8" s="98">
        <f>SUM(Table1[[#This Row],[In-state 1Q21]:[In-state 4Q21]])/1.102</f>
        <v>7.2595281306715054E-2</v>
      </c>
      <c r="L8" s="98">
        <f>SUM(Table1[[#This Row],[Out-of-state 1Q21]:[Out-of-state 4Q21]])/1.102</f>
        <v>0</v>
      </c>
    </row>
    <row r="9" spans="1:30" x14ac:dyDescent="0.2">
      <c r="A9" s="94" t="s">
        <v>281</v>
      </c>
      <c r="B9" s="94" t="s">
        <v>292</v>
      </c>
      <c r="C9" s="94">
        <v>14.02</v>
      </c>
      <c r="D9" s="94">
        <v>0</v>
      </c>
      <c r="E9" s="94">
        <v>0</v>
      </c>
      <c r="F9" s="94">
        <v>0</v>
      </c>
      <c r="G9" s="94">
        <v>0</v>
      </c>
      <c r="H9" s="94">
        <v>0</v>
      </c>
      <c r="I9" s="94">
        <v>0</v>
      </c>
      <c r="J9" s="94">
        <v>0</v>
      </c>
      <c r="K9" s="98">
        <f>SUM(Table1[[#This Row],[In-state 1Q21]:[In-state 4Q21]])/1.102</f>
        <v>12.722323049001814</v>
      </c>
      <c r="L9" s="98">
        <f>SUM(Table1[[#This Row],[Out-of-state 1Q21]:[Out-of-state 4Q21]])/1.102</f>
        <v>0</v>
      </c>
    </row>
    <row r="10" spans="1:30" x14ac:dyDescent="0.2">
      <c r="A10" s="94" t="s">
        <v>281</v>
      </c>
      <c r="B10" s="94" t="s">
        <v>293</v>
      </c>
      <c r="C10" s="94">
        <v>0</v>
      </c>
      <c r="D10" s="94">
        <v>0.8</v>
      </c>
      <c r="E10" s="94">
        <v>0.72</v>
      </c>
      <c r="F10" s="94">
        <v>1.04</v>
      </c>
      <c r="G10" s="94">
        <v>0</v>
      </c>
      <c r="H10" s="94">
        <v>0</v>
      </c>
      <c r="I10" s="94">
        <v>0</v>
      </c>
      <c r="J10" s="94">
        <v>0</v>
      </c>
      <c r="K10" s="98">
        <f>SUM(Table1[[#This Row],[In-state 1Q21]:[In-state 4Q21]])/1.102</f>
        <v>2.3230490018148817</v>
      </c>
      <c r="L10" s="98">
        <f>SUM(Table1[[#This Row],[Out-of-state 1Q21]:[Out-of-state 4Q21]])/1.102</f>
        <v>0</v>
      </c>
    </row>
    <row r="11" spans="1:30" x14ac:dyDescent="0.2">
      <c r="A11" s="94" t="s">
        <v>281</v>
      </c>
      <c r="B11" s="94" t="s">
        <v>294</v>
      </c>
      <c r="C11" s="94">
        <v>0.44</v>
      </c>
      <c r="D11" s="94">
        <v>0</v>
      </c>
      <c r="E11" s="94">
        <v>0</v>
      </c>
      <c r="F11" s="94">
        <v>0</v>
      </c>
      <c r="G11" s="94">
        <v>0</v>
      </c>
      <c r="H11" s="94">
        <v>0</v>
      </c>
      <c r="I11" s="94">
        <v>0</v>
      </c>
      <c r="J11" s="94">
        <v>0</v>
      </c>
      <c r="K11" s="98">
        <f>SUM(Table1[[#This Row],[In-state 1Q21]:[In-state 4Q21]])/1.102</f>
        <v>0.39927404718693282</v>
      </c>
      <c r="L11" s="98">
        <f>SUM(Table1[[#This Row],[Out-of-state 1Q21]:[Out-of-state 4Q21]])/1.102</f>
        <v>0</v>
      </c>
    </row>
    <row r="12" spans="1:30" x14ac:dyDescent="0.2">
      <c r="A12" s="94" t="s">
        <v>281</v>
      </c>
      <c r="B12" s="94" t="s">
        <v>295</v>
      </c>
      <c r="C12" s="94">
        <v>0</v>
      </c>
      <c r="D12" s="94">
        <v>0</v>
      </c>
      <c r="E12" s="94">
        <v>0</v>
      </c>
      <c r="F12" s="94">
        <v>19.23</v>
      </c>
      <c r="G12" s="94">
        <v>0</v>
      </c>
      <c r="H12" s="94">
        <v>0</v>
      </c>
      <c r="I12" s="94">
        <v>0</v>
      </c>
      <c r="J12" s="94">
        <v>0</v>
      </c>
      <c r="K12" s="98">
        <f>SUM(Table1[[#This Row],[In-state 1Q21]:[In-state 4Q21]])/1.102</f>
        <v>17.450090744101633</v>
      </c>
      <c r="L12" s="98">
        <f>SUM(Table1[[#This Row],[Out-of-state 1Q21]:[Out-of-state 4Q21]])/1.102</f>
        <v>0</v>
      </c>
    </row>
    <row r="13" spans="1:30" x14ac:dyDescent="0.2">
      <c r="A13" s="94" t="s">
        <v>281</v>
      </c>
      <c r="B13" s="94" t="s">
        <v>296</v>
      </c>
      <c r="C13" s="94">
        <v>6.16</v>
      </c>
      <c r="D13" s="94">
        <v>7.44</v>
      </c>
      <c r="E13" s="94">
        <v>4.7300000000000004</v>
      </c>
      <c r="F13" s="94">
        <v>19.68</v>
      </c>
      <c r="G13" s="94">
        <v>0</v>
      </c>
      <c r="H13" s="94">
        <v>0</v>
      </c>
      <c r="I13" s="94">
        <v>0</v>
      </c>
      <c r="J13" s="94">
        <v>0</v>
      </c>
      <c r="K13" s="98">
        <f>SUM(Table1[[#This Row],[In-state 1Q21]:[In-state 4Q21]])/1.102</f>
        <v>34.491833030852995</v>
      </c>
      <c r="L13" s="98">
        <f>SUM(Table1[[#This Row],[Out-of-state 1Q21]:[Out-of-state 4Q21]])/1.102</f>
        <v>0</v>
      </c>
    </row>
    <row r="14" spans="1:30" x14ac:dyDescent="0.2">
      <c r="A14" s="94" t="s">
        <v>281</v>
      </c>
      <c r="B14" s="94" t="s">
        <v>297</v>
      </c>
      <c r="C14" s="94">
        <v>245.14999999999998</v>
      </c>
      <c r="D14" s="94">
        <v>242.04</v>
      </c>
      <c r="E14" s="94">
        <v>590.98</v>
      </c>
      <c r="F14" s="94">
        <v>246.32999999999998</v>
      </c>
      <c r="G14" s="94">
        <v>20.3</v>
      </c>
      <c r="H14" s="94">
        <v>0</v>
      </c>
      <c r="I14" s="94">
        <v>52.42</v>
      </c>
      <c r="J14" s="94">
        <v>7.46</v>
      </c>
      <c r="K14" s="98">
        <f>SUM(Table1[[#This Row],[In-state 1Q21]:[In-state 4Q21]])/1.102</f>
        <v>1201.9056261343012</v>
      </c>
      <c r="L14" s="98">
        <f>SUM(Table1[[#This Row],[Out-of-state 1Q21]:[Out-of-state 4Q21]])/1.102</f>
        <v>72.75862068965516</v>
      </c>
    </row>
    <row r="15" spans="1:30" x14ac:dyDescent="0.2">
      <c r="A15" s="94" t="s">
        <v>281</v>
      </c>
      <c r="B15" s="94" t="s">
        <v>298</v>
      </c>
      <c r="C15" s="94">
        <v>0</v>
      </c>
      <c r="D15" s="94">
        <v>0</v>
      </c>
      <c r="E15" s="94">
        <v>0</v>
      </c>
      <c r="F15" s="94">
        <v>0</v>
      </c>
      <c r="G15" s="94">
        <v>20</v>
      </c>
      <c r="H15" s="94">
        <v>0</v>
      </c>
      <c r="I15" s="94">
        <v>0</v>
      </c>
      <c r="J15" s="94">
        <v>164.74</v>
      </c>
      <c r="K15" s="98">
        <f>SUM(Table1[[#This Row],[In-state 1Q21]:[In-state 4Q21]])/1.102</f>
        <v>0</v>
      </c>
      <c r="L15" s="98">
        <f>SUM(Table1[[#This Row],[Out-of-state 1Q21]:[Out-of-state 4Q21]])/1.102</f>
        <v>167.64065335753176</v>
      </c>
    </row>
    <row r="16" spans="1:30" x14ac:dyDescent="0.2">
      <c r="A16" s="94" t="s">
        <v>2</v>
      </c>
      <c r="B16" s="94" t="s">
        <v>299</v>
      </c>
      <c r="C16" s="94">
        <v>233.17999999999998</v>
      </c>
      <c r="D16" s="94">
        <v>469.91999999999996</v>
      </c>
      <c r="E16" s="94">
        <v>468.32</v>
      </c>
      <c r="F16" s="94">
        <v>74.22999999999999</v>
      </c>
      <c r="G16" s="94">
        <v>881</v>
      </c>
      <c r="H16" s="94">
        <v>921</v>
      </c>
      <c r="I16" s="94">
        <v>542</v>
      </c>
      <c r="J16" s="94">
        <v>874.48</v>
      </c>
      <c r="K16" s="98">
        <f>SUM(Table1[[#This Row],[In-state 1Q21]:[In-state 4Q21]])/1.102</f>
        <v>1130.35390199637</v>
      </c>
      <c r="L16" s="98">
        <f>SUM(Table1[[#This Row],[Out-of-state 1Q21]:[Out-of-state 4Q21]])/1.102</f>
        <v>2920.5807622504535</v>
      </c>
    </row>
    <row r="17" spans="1:22" x14ac:dyDescent="0.2">
      <c r="A17" s="94" t="s">
        <v>2</v>
      </c>
      <c r="B17" s="94" t="s">
        <v>285</v>
      </c>
      <c r="C17" s="94">
        <v>3451.2799999999993</v>
      </c>
      <c r="D17" s="94">
        <v>3464.5600000000004</v>
      </c>
      <c r="E17" s="94">
        <v>3663.8000000000006</v>
      </c>
      <c r="F17" s="94">
        <v>3658.2699999999995</v>
      </c>
      <c r="G17" s="94">
        <v>3561.76</v>
      </c>
      <c r="H17" s="94">
        <v>2355.33</v>
      </c>
      <c r="I17" s="94">
        <v>2912.5599999999995</v>
      </c>
      <c r="J17" s="94">
        <v>2014.1200000000001</v>
      </c>
      <c r="K17" s="98">
        <f>SUM(Table1[[#This Row],[In-state 1Q21]:[In-state 4Q21]])/1.102</f>
        <v>12920.063520871143</v>
      </c>
      <c r="L17" s="98">
        <f>SUM(Table1[[#This Row],[Out-of-state 1Q21]:[Out-of-state 4Q21]])/1.102</f>
        <v>9840.0816696914699</v>
      </c>
    </row>
    <row r="18" spans="1:22" x14ac:dyDescent="0.2">
      <c r="A18" s="94" t="s">
        <v>2</v>
      </c>
      <c r="B18" s="94" t="s">
        <v>300</v>
      </c>
      <c r="C18" s="94">
        <v>1050.31</v>
      </c>
      <c r="D18" s="94">
        <v>970.16</v>
      </c>
      <c r="E18" s="94">
        <v>2987.4199999999996</v>
      </c>
      <c r="F18" s="94">
        <v>2223.84</v>
      </c>
      <c r="G18" s="94">
        <v>81.96</v>
      </c>
      <c r="H18" s="94">
        <v>222.11</v>
      </c>
      <c r="I18" s="94">
        <v>58.86</v>
      </c>
      <c r="J18" s="94">
        <v>0</v>
      </c>
      <c r="K18" s="98">
        <f>SUM(Table1[[#This Row],[In-state 1Q21]:[In-state 4Q21]])/1.102</f>
        <v>6562.3684210526308</v>
      </c>
      <c r="L18" s="98">
        <f>SUM(Table1[[#This Row],[Out-of-state 1Q21]:[Out-of-state 4Q21]])/1.102</f>
        <v>329.33756805807622</v>
      </c>
    </row>
    <row r="19" spans="1:22" x14ac:dyDescent="0.2">
      <c r="A19" s="94" t="s">
        <v>2</v>
      </c>
      <c r="B19" s="94" t="s">
        <v>2</v>
      </c>
      <c r="C19" s="94">
        <v>3188.29</v>
      </c>
      <c r="D19" s="94">
        <v>3072.2600000000007</v>
      </c>
      <c r="E19" s="94">
        <v>3067.67</v>
      </c>
      <c r="F19" s="94">
        <v>3464.9399999999996</v>
      </c>
      <c r="G19" s="94">
        <v>4307.93</v>
      </c>
      <c r="H19" s="94">
        <v>3063.7</v>
      </c>
      <c r="I19" s="94">
        <v>2909.94</v>
      </c>
      <c r="J19" s="94">
        <v>1752.94</v>
      </c>
      <c r="K19" s="98">
        <f>SUM(Table1[[#This Row],[In-state 1Q21]:[In-state 4Q21]])/1.102</f>
        <v>11609.038112522685</v>
      </c>
      <c r="L19" s="98">
        <f>SUM(Table1[[#This Row],[Out-of-state 1Q21]:[Out-of-state 4Q21]])/1.102</f>
        <v>10920.607985480943</v>
      </c>
    </row>
    <row r="20" spans="1:22" x14ac:dyDescent="0.2">
      <c r="A20" s="94" t="s">
        <v>2</v>
      </c>
      <c r="B20" s="94" t="s">
        <v>298</v>
      </c>
      <c r="C20" s="94">
        <v>400.48</v>
      </c>
      <c r="D20" s="94">
        <v>192.78</v>
      </c>
      <c r="E20" s="94">
        <v>185.40000000000003</v>
      </c>
      <c r="F20" s="94">
        <v>305.15000000000003</v>
      </c>
      <c r="G20" s="94">
        <v>759.19</v>
      </c>
      <c r="H20" s="94">
        <v>114.63</v>
      </c>
      <c r="I20" s="94">
        <v>120.17999999999999</v>
      </c>
      <c r="J20" s="94">
        <v>21.27</v>
      </c>
      <c r="K20" s="98">
        <f>SUM(Table1[[#This Row],[In-state 1Q21]:[In-state 4Q21]])/1.102</f>
        <v>983.49364791288576</v>
      </c>
      <c r="L20" s="98">
        <f>SUM(Table1[[#This Row],[Out-of-state 1Q21]:[Out-of-state 4Q21]])/1.102</f>
        <v>921.29764065335746</v>
      </c>
    </row>
    <row r="21" spans="1:22" x14ac:dyDescent="0.2">
      <c r="A21" s="94" t="s">
        <v>2</v>
      </c>
      <c r="B21" s="94" t="s">
        <v>301</v>
      </c>
      <c r="C21" s="94">
        <v>2227.8000000000002</v>
      </c>
      <c r="D21" s="94">
        <v>2573.7000000000003</v>
      </c>
      <c r="E21" s="94">
        <v>4211.6799999999994</v>
      </c>
      <c r="F21" s="94">
        <v>3507.66</v>
      </c>
      <c r="G21" s="94">
        <v>4577.2900000000009</v>
      </c>
      <c r="H21" s="94">
        <v>3659.5000000000009</v>
      </c>
      <c r="I21" s="94">
        <v>4070.8900000000003</v>
      </c>
      <c r="J21" s="94">
        <v>4189.0400000000009</v>
      </c>
      <c r="K21" s="98">
        <f>SUM(Table1[[#This Row],[In-state 1Q21]:[In-state 4Q21]])/1.102</f>
        <v>11361.923774954626</v>
      </c>
      <c r="L21" s="98">
        <f>SUM(Table1[[#This Row],[Out-of-state 1Q21]:[Out-of-state 4Q21]])/1.102</f>
        <v>14969.800362976406</v>
      </c>
    </row>
    <row r="22" spans="1:22" x14ac:dyDescent="0.2">
      <c r="A22" s="94" t="s">
        <v>48</v>
      </c>
      <c r="B22" s="94" t="s">
        <v>302</v>
      </c>
      <c r="C22" s="94">
        <v>781.29000000000008</v>
      </c>
      <c r="D22" s="94">
        <v>565.64</v>
      </c>
      <c r="E22" s="94">
        <v>685.18000000000006</v>
      </c>
      <c r="F22" s="94">
        <v>764.57999999999993</v>
      </c>
      <c r="G22" s="94">
        <v>349.93</v>
      </c>
      <c r="H22" s="94">
        <v>481.24</v>
      </c>
      <c r="I22" s="94">
        <v>1007.47</v>
      </c>
      <c r="J22" s="94">
        <v>725.31999999999994</v>
      </c>
      <c r="K22" s="98">
        <f>SUM(Table1[[#This Row],[In-state 1Q21]:[In-state 4Q21]])/1.102</f>
        <v>2537.8312159709617</v>
      </c>
      <c r="L22" s="98">
        <f>SUM(Table1[[#This Row],[Out-of-state 1Q21]:[Out-of-state 4Q21]])/1.102</f>
        <v>2326.6424682395641</v>
      </c>
    </row>
    <row r="23" spans="1:22" x14ac:dyDescent="0.2">
      <c r="A23" s="94" t="s">
        <v>48</v>
      </c>
      <c r="B23" s="94" t="s">
        <v>303</v>
      </c>
      <c r="C23" s="94">
        <v>188.72000000000003</v>
      </c>
      <c r="D23" s="94">
        <v>0</v>
      </c>
      <c r="E23" s="94">
        <v>0</v>
      </c>
      <c r="F23" s="94">
        <v>0</v>
      </c>
      <c r="G23" s="94">
        <v>0</v>
      </c>
      <c r="H23" s="94">
        <v>0</v>
      </c>
      <c r="I23" s="94">
        <v>0</v>
      </c>
      <c r="J23" s="94">
        <v>0</v>
      </c>
      <c r="K23" s="98">
        <f>SUM(Table1[[#This Row],[In-state 1Q21]:[In-state 4Q21]])/1.102</f>
        <v>171.25226860254085</v>
      </c>
      <c r="L23" s="98">
        <f>SUM(Table1[[#This Row],[Out-of-state 1Q21]:[Out-of-state 4Q21]])/1.102</f>
        <v>0</v>
      </c>
    </row>
    <row r="24" spans="1:22" x14ac:dyDescent="0.2">
      <c r="A24" s="94" t="s">
        <v>48</v>
      </c>
      <c r="B24" s="94" t="s">
        <v>304</v>
      </c>
      <c r="C24" s="94">
        <v>485.59999999999997</v>
      </c>
      <c r="D24" s="94">
        <v>333.45</v>
      </c>
      <c r="E24" s="94">
        <v>786.93</v>
      </c>
      <c r="F24" s="94">
        <v>581.65</v>
      </c>
      <c r="G24" s="94">
        <v>291.21000000000004</v>
      </c>
      <c r="H24" s="94">
        <v>527.21</v>
      </c>
      <c r="I24" s="94">
        <v>447.53999999999996</v>
      </c>
      <c r="J24" s="94">
        <v>430.69</v>
      </c>
      <c r="K24" s="98">
        <f>SUM(Table1[[#This Row],[In-state 1Q21]:[In-state 4Q21]])/1.102</f>
        <v>1985.1451905626134</v>
      </c>
      <c r="L24" s="98">
        <f>SUM(Table1[[#This Row],[Out-of-state 1Q21]:[Out-of-state 4Q21]])/1.102</f>
        <v>1539.6098003629763</v>
      </c>
    </row>
    <row r="25" spans="1:22" x14ac:dyDescent="0.2">
      <c r="A25" s="94" t="s">
        <v>48</v>
      </c>
      <c r="B25" s="94" t="s">
        <v>48</v>
      </c>
      <c r="C25" s="94">
        <v>5084.34</v>
      </c>
      <c r="D25" s="94">
        <v>5083.8999999999996</v>
      </c>
      <c r="E25" s="94">
        <v>4789.34</v>
      </c>
      <c r="F25" s="94">
        <v>3682.04</v>
      </c>
      <c r="G25" s="94">
        <v>968.76</v>
      </c>
      <c r="H25" s="94">
        <v>34.44</v>
      </c>
      <c r="I25" s="94">
        <v>1466.08</v>
      </c>
      <c r="J25" s="94">
        <v>374.34999999999997</v>
      </c>
      <c r="K25" s="98">
        <f>SUM(Table1[[#This Row],[In-state 1Q21]:[In-state 4Q21]])/1.102</f>
        <v>16914.355716878399</v>
      </c>
      <c r="L25" s="98">
        <f>SUM(Table1[[#This Row],[Out-of-state 1Q21]:[Out-of-state 4Q21]])/1.102</f>
        <v>2580.4264972776764</v>
      </c>
    </row>
    <row r="26" spans="1:22" x14ac:dyDescent="0.2">
      <c r="A26" s="94" t="s">
        <v>48</v>
      </c>
      <c r="B26" s="94" t="s">
        <v>301</v>
      </c>
      <c r="C26" s="94">
        <v>4518.5200000000004</v>
      </c>
      <c r="D26" s="94">
        <v>5794.0099999999993</v>
      </c>
      <c r="E26" s="94">
        <v>6184.1100000000006</v>
      </c>
      <c r="F26" s="94">
        <v>5442.619999999999</v>
      </c>
      <c r="G26" s="94">
        <v>3947.1299999999997</v>
      </c>
      <c r="H26" s="94">
        <v>4379.1400000000003</v>
      </c>
      <c r="I26" s="94">
        <v>1936.9</v>
      </c>
      <c r="J26" s="94">
        <v>3508.05</v>
      </c>
      <c r="K26" s="98">
        <f>SUM(Table1[[#This Row],[In-state 1Q21]:[In-state 4Q21]])/1.102</f>
        <v>19908.584392014516</v>
      </c>
      <c r="L26" s="98">
        <f>SUM(Table1[[#This Row],[Out-of-state 1Q21]:[Out-of-state 4Q21]])/1.102</f>
        <v>12496.569872958258</v>
      </c>
    </row>
    <row r="27" spans="1:22" x14ac:dyDescent="0.2">
      <c r="A27" s="94" t="s">
        <v>48</v>
      </c>
      <c r="B27" s="94" t="s">
        <v>305</v>
      </c>
      <c r="C27" s="94">
        <v>90.730000000000018</v>
      </c>
      <c r="D27" s="94">
        <v>197.57000000000002</v>
      </c>
      <c r="E27" s="94">
        <v>192.26999999999998</v>
      </c>
      <c r="F27" s="94">
        <v>127.97</v>
      </c>
      <c r="G27" s="94">
        <v>78</v>
      </c>
      <c r="H27" s="94">
        <v>92.17</v>
      </c>
      <c r="I27" s="94">
        <v>28.83</v>
      </c>
      <c r="J27" s="94">
        <v>0</v>
      </c>
      <c r="K27" s="98">
        <f>SUM(Table1[[#This Row],[In-state 1Q21]:[In-state 4Q21]])/1.102</f>
        <v>552.21415607985489</v>
      </c>
      <c r="L27" s="98">
        <f>SUM(Table1[[#This Row],[Out-of-state 1Q21]:[Out-of-state 4Q21]])/1.102</f>
        <v>180.58076225045372</v>
      </c>
    </row>
    <row r="28" spans="1:22" x14ac:dyDescent="0.2">
      <c r="A28" s="94" t="s">
        <v>282</v>
      </c>
      <c r="B28" s="94" t="s">
        <v>285</v>
      </c>
      <c r="C28" s="94">
        <v>22.009999999999998</v>
      </c>
      <c r="D28" s="94">
        <v>0</v>
      </c>
      <c r="E28" s="94">
        <v>29.349999999999998</v>
      </c>
      <c r="F28" s="94">
        <v>151.21</v>
      </c>
      <c r="G28" s="94">
        <v>0</v>
      </c>
      <c r="H28" s="94">
        <v>67.69</v>
      </c>
      <c r="I28" s="94">
        <v>0</v>
      </c>
      <c r="J28" s="94">
        <v>1738.5500000000002</v>
      </c>
      <c r="K28" s="98">
        <f>SUM(Table1[[#This Row],[In-state 1Q21]:[In-state 4Q21]])/1.102</f>
        <v>183.82032667876587</v>
      </c>
      <c r="L28" s="98">
        <f>SUM(Table1[[#This Row],[Out-of-state 1Q21]:[Out-of-state 4Q21]])/1.102</f>
        <v>1639.0562613430127</v>
      </c>
    </row>
    <row r="29" spans="1:22" x14ac:dyDescent="0.2">
      <c r="A29" s="94" t="s">
        <v>282</v>
      </c>
      <c r="B29" s="94" t="s">
        <v>306</v>
      </c>
      <c r="C29" s="94">
        <v>80.66</v>
      </c>
      <c r="D29" s="94">
        <v>378.28</v>
      </c>
      <c r="E29" s="94">
        <v>361.15999999999997</v>
      </c>
      <c r="F29" s="94">
        <v>495.62</v>
      </c>
      <c r="G29" s="94">
        <v>63.69</v>
      </c>
      <c r="H29" s="94">
        <v>42.02</v>
      </c>
      <c r="I29" s="94">
        <v>215.23000000000002</v>
      </c>
      <c r="J29" s="94">
        <v>61.05</v>
      </c>
      <c r="K29" s="98">
        <f>SUM(Table1[[#This Row],[In-state 1Q21]:[In-state 4Q21]])/1.102</f>
        <v>1193.938294010889</v>
      </c>
      <c r="L29" s="98">
        <f>SUM(Table1[[#This Row],[Out-of-state 1Q21]:[Out-of-state 4Q21]])/1.102</f>
        <v>346.63339382940114</v>
      </c>
    </row>
    <row r="30" spans="1:22" x14ac:dyDescent="0.2">
      <c r="A30" s="94" t="s">
        <v>282</v>
      </c>
      <c r="B30" s="94" t="s">
        <v>297</v>
      </c>
      <c r="C30" s="94">
        <v>91.72</v>
      </c>
      <c r="D30" s="94">
        <v>71.289999999999992</v>
      </c>
      <c r="E30" s="94">
        <v>49.29</v>
      </c>
      <c r="F30" s="94">
        <v>33.1</v>
      </c>
      <c r="G30" s="94">
        <v>0</v>
      </c>
      <c r="H30" s="94">
        <v>0</v>
      </c>
      <c r="I30" s="94">
        <v>0</v>
      </c>
      <c r="J30" s="94">
        <v>0</v>
      </c>
      <c r="K30" s="98">
        <f>SUM(Table1[[#This Row],[In-state 1Q21]:[In-state 4Q21]])/1.102</f>
        <v>222.68602540834843</v>
      </c>
      <c r="L30" s="98">
        <f>SUM(Table1[[#This Row],[Out-of-state 1Q21]:[Out-of-state 4Q21]])/1.102</f>
        <v>0</v>
      </c>
      <c r="O30" s="94" t="s">
        <v>328</v>
      </c>
    </row>
    <row r="31" spans="1:22" x14ac:dyDescent="0.2">
      <c r="A31" s="94" t="s">
        <v>282</v>
      </c>
      <c r="B31" s="94" t="s">
        <v>307</v>
      </c>
      <c r="C31" s="94">
        <v>225.01999999999998</v>
      </c>
      <c r="D31" s="94">
        <v>41.28</v>
      </c>
      <c r="E31" s="94">
        <v>21.79</v>
      </c>
      <c r="F31" s="94">
        <v>190.86</v>
      </c>
      <c r="G31" s="94">
        <v>0</v>
      </c>
      <c r="H31" s="94">
        <v>0</v>
      </c>
      <c r="I31" s="94">
        <v>0</v>
      </c>
      <c r="J31" s="94">
        <v>0</v>
      </c>
      <c r="K31" s="98">
        <f>SUM(Table1[[#This Row],[In-state 1Q21]:[In-state 4Q21]])/1.102</f>
        <v>434.61887477313968</v>
      </c>
      <c r="L31" s="98">
        <f>SUM(Table1[[#This Row],[Out-of-state 1Q21]:[Out-of-state 4Q21]])/1.102</f>
        <v>0</v>
      </c>
      <c r="O31" s="100" t="s">
        <v>329</v>
      </c>
      <c r="P31" s="94" t="s">
        <v>330</v>
      </c>
      <c r="Q31" s="94" t="s">
        <v>331</v>
      </c>
      <c r="R31" s="94" t="s">
        <v>332</v>
      </c>
      <c r="S31" s="94" t="s">
        <v>3</v>
      </c>
      <c r="T31" s="94" t="s">
        <v>333</v>
      </c>
      <c r="U31" s="94" t="s">
        <v>334</v>
      </c>
      <c r="V31" s="94" t="s">
        <v>335</v>
      </c>
    </row>
    <row r="32" spans="1:22" x14ac:dyDescent="0.2">
      <c r="A32" s="94" t="s">
        <v>282</v>
      </c>
      <c r="B32" s="94" t="s">
        <v>308</v>
      </c>
      <c r="C32" s="94">
        <v>0</v>
      </c>
      <c r="D32" s="94">
        <v>0</v>
      </c>
      <c r="E32" s="94">
        <v>60.83</v>
      </c>
      <c r="F32" s="94">
        <v>205.16</v>
      </c>
      <c r="G32" s="94">
        <v>0</v>
      </c>
      <c r="H32" s="94">
        <v>0</v>
      </c>
      <c r="I32" s="94">
        <v>0</v>
      </c>
      <c r="J32" s="94">
        <v>0</v>
      </c>
      <c r="K32" s="98">
        <f>SUM(Table1[[#This Row],[In-state 1Q21]:[In-state 4Q21]])/1.102</f>
        <v>241.37023593466424</v>
      </c>
      <c r="L32" s="98">
        <f>SUM(Table1[[#This Row],[Out-of-state 1Q21]:[Out-of-state 4Q21]])/1.102</f>
        <v>0</v>
      </c>
      <c r="O32" s="101">
        <v>0.61</v>
      </c>
      <c r="P32" s="101">
        <v>0.14000000000000001</v>
      </c>
      <c r="Q32" s="101">
        <v>0.37</v>
      </c>
      <c r="R32" s="101">
        <v>0.33</v>
      </c>
      <c r="S32" s="101">
        <v>0.13</v>
      </c>
      <c r="T32" s="101">
        <v>0.02</v>
      </c>
      <c r="U32" s="101">
        <v>0.02</v>
      </c>
      <c r="V32" s="101">
        <v>5.0000000000000001E-3</v>
      </c>
    </row>
    <row r="33" spans="1:15" x14ac:dyDescent="0.2">
      <c r="A33" s="94" t="s">
        <v>282</v>
      </c>
      <c r="B33" s="94" t="s">
        <v>309</v>
      </c>
      <c r="C33" s="94">
        <v>52.629999999999995</v>
      </c>
      <c r="D33" s="94">
        <v>28.43</v>
      </c>
      <c r="E33" s="94">
        <v>85.949999999999989</v>
      </c>
      <c r="F33" s="94">
        <v>38.159999999999997</v>
      </c>
      <c r="G33" s="94">
        <v>0</v>
      </c>
      <c r="H33" s="94">
        <v>0</v>
      </c>
      <c r="I33" s="94">
        <v>20.53</v>
      </c>
      <c r="J33" s="94">
        <v>87.74</v>
      </c>
      <c r="K33" s="98">
        <f>SUM(Table1[[#This Row],[In-state 1Q21]:[In-state 4Q21]])/1.102</f>
        <v>186.17967332123411</v>
      </c>
      <c r="L33" s="98">
        <f>SUM(Table1[[#This Row],[Out-of-state 1Q21]:[Out-of-state 4Q21]])/1.102</f>
        <v>98.248638838475486</v>
      </c>
      <c r="O33" s="100"/>
    </row>
    <row r="34" spans="1:15" x14ac:dyDescent="0.2">
      <c r="A34" s="94" t="s">
        <v>282</v>
      </c>
      <c r="B34" s="94" t="s">
        <v>310</v>
      </c>
      <c r="C34" s="94">
        <v>85.83</v>
      </c>
      <c r="D34" s="94">
        <v>34.380000000000003</v>
      </c>
      <c r="E34" s="94">
        <v>25.39</v>
      </c>
      <c r="F34" s="94">
        <v>21.43</v>
      </c>
      <c r="G34" s="94">
        <v>0</v>
      </c>
      <c r="H34" s="94">
        <v>0</v>
      </c>
      <c r="I34" s="94">
        <v>0</v>
      </c>
      <c r="J34" s="94">
        <v>0</v>
      </c>
      <c r="K34" s="98">
        <f>SUM(Table1[[#This Row],[In-state 1Q21]:[In-state 4Q21]])/1.102</f>
        <v>151.56987295825772</v>
      </c>
      <c r="L34" s="98">
        <f>SUM(Table1[[#This Row],[Out-of-state 1Q21]:[Out-of-state 4Q21]])/1.102</f>
        <v>0</v>
      </c>
      <c r="O34" s="100"/>
    </row>
    <row r="35" spans="1:15" x14ac:dyDescent="0.2">
      <c r="A35" s="94" t="s">
        <v>282</v>
      </c>
      <c r="B35" s="94" t="s">
        <v>300</v>
      </c>
      <c r="C35" s="94">
        <v>54.03</v>
      </c>
      <c r="D35" s="94">
        <v>234.25</v>
      </c>
      <c r="E35" s="94">
        <v>190.63</v>
      </c>
      <c r="F35" s="94">
        <v>68.22</v>
      </c>
      <c r="G35" s="94">
        <v>17.09</v>
      </c>
      <c r="H35" s="94">
        <v>18.8</v>
      </c>
      <c r="I35" s="94">
        <v>159.34</v>
      </c>
      <c r="J35" s="94">
        <v>284.22000000000003</v>
      </c>
      <c r="K35" s="98">
        <f>SUM(Table1[[#This Row],[In-state 1Q21]:[In-state 4Q21]])/1.102</f>
        <v>496.48820326678759</v>
      </c>
      <c r="L35" s="98">
        <f>SUM(Table1[[#This Row],[Out-of-state 1Q21]:[Out-of-state 4Q21]])/1.102</f>
        <v>435.07259528130675</v>
      </c>
      <c r="O35" s="100"/>
    </row>
    <row r="36" spans="1:15" x14ac:dyDescent="0.2">
      <c r="A36" s="94" t="s">
        <v>282</v>
      </c>
      <c r="B36" s="94" t="s">
        <v>282</v>
      </c>
      <c r="C36" s="94">
        <v>752.01</v>
      </c>
      <c r="D36" s="94">
        <v>792.87</v>
      </c>
      <c r="E36" s="94">
        <v>986.26999999999987</v>
      </c>
      <c r="F36" s="94">
        <v>1091.4299999999998</v>
      </c>
      <c r="G36" s="94">
        <v>1673.1</v>
      </c>
      <c r="H36" s="94">
        <v>1900.8700000000001</v>
      </c>
      <c r="I36" s="94">
        <v>2176.19</v>
      </c>
      <c r="J36" s="94">
        <v>2292.4</v>
      </c>
      <c r="K36" s="98">
        <f>SUM(Table1[[#This Row],[In-state 1Q21]:[In-state 4Q21]])/1.102</f>
        <v>3287.2776769509978</v>
      </c>
      <c r="L36" s="98">
        <f>SUM(Table1[[#This Row],[Out-of-state 1Q21]:[Out-of-state 4Q21]])/1.102</f>
        <v>7298.1488203266781</v>
      </c>
      <c r="O36" s="100"/>
    </row>
    <row r="37" spans="1:15" x14ac:dyDescent="0.2">
      <c r="A37" s="94" t="s">
        <v>282</v>
      </c>
      <c r="B37" s="94" t="s">
        <v>301</v>
      </c>
      <c r="C37" s="94">
        <v>2.42</v>
      </c>
      <c r="D37" s="94">
        <v>184.97</v>
      </c>
      <c r="E37" s="94">
        <v>0</v>
      </c>
      <c r="F37" s="94">
        <v>0</v>
      </c>
      <c r="G37" s="94">
        <v>0</v>
      </c>
      <c r="H37" s="94">
        <v>0</v>
      </c>
      <c r="I37" s="94">
        <v>0</v>
      </c>
      <c r="J37" s="94">
        <v>0</v>
      </c>
      <c r="K37" s="98">
        <f>SUM(Table1[[#This Row],[In-state 1Q21]:[In-state 4Q21]])/1.102</f>
        <v>170.04537205081667</v>
      </c>
      <c r="L37" s="98">
        <f>SUM(Table1[[#This Row],[Out-of-state 1Q21]:[Out-of-state 4Q21]])/1.102</f>
        <v>0</v>
      </c>
      <c r="O37" s="100"/>
    </row>
    <row r="38" spans="1:15" x14ac:dyDescent="0.2">
      <c r="A38" s="94" t="s">
        <v>282</v>
      </c>
      <c r="B38" s="94" t="s">
        <v>305</v>
      </c>
      <c r="C38" s="94">
        <v>2200.9299999999994</v>
      </c>
      <c r="D38" s="94">
        <v>2850.47</v>
      </c>
      <c r="E38" s="94">
        <v>3273.5300000000007</v>
      </c>
      <c r="F38" s="94">
        <v>2085.58</v>
      </c>
      <c r="G38" s="94">
        <v>267.09000000000003</v>
      </c>
      <c r="H38" s="94">
        <v>893.65</v>
      </c>
      <c r="I38" s="94">
        <v>617.28</v>
      </c>
      <c r="J38" s="94">
        <v>489.73000000000008</v>
      </c>
      <c r="K38" s="98">
        <f>SUM(Table1[[#This Row],[In-state 1Q21]:[In-state 4Q21]])/1.102</f>
        <v>9446.9237749546282</v>
      </c>
      <c r="L38" s="98">
        <f>SUM(Table1[[#This Row],[Out-of-state 1Q21]:[Out-of-state 4Q21]])/1.102</f>
        <v>2057.8493647912883</v>
      </c>
      <c r="O38" s="100"/>
    </row>
    <row r="39" spans="1:15" x14ac:dyDescent="0.2">
      <c r="A39" s="94" t="s">
        <v>282</v>
      </c>
      <c r="B39" s="94" t="s">
        <v>311</v>
      </c>
      <c r="C39" s="94">
        <v>2.11</v>
      </c>
      <c r="D39" s="94">
        <v>0.8</v>
      </c>
      <c r="E39" s="94">
        <v>0</v>
      </c>
      <c r="F39" s="94">
        <v>0</v>
      </c>
      <c r="G39" s="94">
        <v>0</v>
      </c>
      <c r="H39" s="94">
        <v>0</v>
      </c>
      <c r="I39" s="94">
        <v>0</v>
      </c>
      <c r="J39" s="94">
        <v>42.37</v>
      </c>
      <c r="K39" s="98">
        <f>SUM(Table1[[#This Row],[In-state 1Q21]:[In-state 4Q21]])/1.102</f>
        <v>2.6406533575317606</v>
      </c>
      <c r="L39" s="98">
        <f>SUM(Table1[[#This Row],[Out-of-state 1Q21]:[Out-of-state 4Q21]])/1.102</f>
        <v>38.448275862068961</v>
      </c>
      <c r="O39" s="100"/>
    </row>
    <row r="40" spans="1:15" x14ac:dyDescent="0.2">
      <c r="A40" s="94" t="s">
        <v>282</v>
      </c>
      <c r="B40" s="94" t="s">
        <v>312</v>
      </c>
      <c r="C40" s="94">
        <v>379.25999999999993</v>
      </c>
      <c r="D40" s="94">
        <v>195.27</v>
      </c>
      <c r="E40" s="94">
        <v>440.99</v>
      </c>
      <c r="F40" s="94">
        <v>58.45</v>
      </c>
      <c r="G40" s="94">
        <v>0</v>
      </c>
      <c r="H40" s="94">
        <v>0</v>
      </c>
      <c r="I40" s="94">
        <v>39.67</v>
      </c>
      <c r="J40" s="94">
        <v>59.27</v>
      </c>
      <c r="K40" s="98">
        <f>SUM(Table1[[#This Row],[In-state 1Q21]:[In-state 4Q21]])/1.102</f>
        <v>974.56442831215963</v>
      </c>
      <c r="L40" s="98">
        <f>SUM(Table1[[#This Row],[Out-of-state 1Q21]:[Out-of-state 4Q21]])/1.102</f>
        <v>89.782214156079846</v>
      </c>
      <c r="O40" s="100"/>
    </row>
    <row r="41" spans="1:15" x14ac:dyDescent="0.2">
      <c r="A41" s="94" t="s">
        <v>282</v>
      </c>
      <c r="B41" s="94" t="s">
        <v>313</v>
      </c>
      <c r="C41" s="94">
        <v>196.18</v>
      </c>
      <c r="D41" s="94">
        <v>87.509999999999991</v>
      </c>
      <c r="E41" s="94">
        <v>63.34</v>
      </c>
      <c r="F41" s="94">
        <v>44.5</v>
      </c>
      <c r="G41" s="94">
        <v>0</v>
      </c>
      <c r="H41" s="94">
        <v>41.12</v>
      </c>
      <c r="I41" s="94">
        <v>0</v>
      </c>
      <c r="J41" s="94">
        <v>0</v>
      </c>
      <c r="K41" s="98">
        <f>SUM(Table1[[#This Row],[In-state 1Q21]:[In-state 4Q21]])/1.102</f>
        <v>355.29038112522682</v>
      </c>
      <c r="L41" s="98">
        <f>SUM(Table1[[#This Row],[Out-of-state 1Q21]:[Out-of-state 4Q21]])/1.102</f>
        <v>37.313974591651537</v>
      </c>
      <c r="O41" s="100"/>
    </row>
    <row r="42" spans="1:15" x14ac:dyDescent="0.2">
      <c r="A42" s="94" t="s">
        <v>282</v>
      </c>
      <c r="B42" s="94" t="s">
        <v>314</v>
      </c>
      <c r="C42" s="94">
        <v>0</v>
      </c>
      <c r="D42" s="94">
        <v>65</v>
      </c>
      <c r="E42" s="94">
        <v>0</v>
      </c>
      <c r="F42" s="94">
        <v>0</v>
      </c>
      <c r="G42" s="94">
        <v>0</v>
      </c>
      <c r="H42" s="94">
        <v>0</v>
      </c>
      <c r="I42" s="94">
        <v>0</v>
      </c>
      <c r="J42" s="94">
        <v>20</v>
      </c>
      <c r="K42" s="98">
        <f>SUM(Table1[[#This Row],[In-state 1Q21]:[In-state 4Q21]])/1.102</f>
        <v>58.983666061705982</v>
      </c>
      <c r="L42" s="98">
        <f>SUM(Table1[[#This Row],[Out-of-state 1Q21]:[Out-of-state 4Q21]])/1.102</f>
        <v>18.148820326678763</v>
      </c>
      <c r="O42" s="100"/>
    </row>
    <row r="43" spans="1:15" x14ac:dyDescent="0.2">
      <c r="A43" s="94" t="s">
        <v>282</v>
      </c>
      <c r="B43" s="94" t="s">
        <v>315</v>
      </c>
      <c r="C43" s="94">
        <v>339.91999999999996</v>
      </c>
      <c r="D43" s="94">
        <v>409.40000000000003</v>
      </c>
      <c r="E43" s="94">
        <v>372.68</v>
      </c>
      <c r="F43" s="94">
        <v>251.82</v>
      </c>
      <c r="G43" s="94">
        <v>120</v>
      </c>
      <c r="H43" s="94">
        <v>38.549999999999997</v>
      </c>
      <c r="I43" s="94">
        <v>19.91</v>
      </c>
      <c r="J43" s="94">
        <v>0</v>
      </c>
      <c r="K43" s="98">
        <f>SUM(Table1[[#This Row],[In-state 1Q21]:[In-state 4Q21]])/1.102</f>
        <v>1246.6606170598909</v>
      </c>
      <c r="L43" s="98">
        <f>SUM(Table1[[#This Row],[Out-of-state 1Q21]:[Out-of-state 4Q21]])/1.102</f>
        <v>161.94192377495463</v>
      </c>
      <c r="O43" s="100"/>
    </row>
    <row r="44" spans="1:15" x14ac:dyDescent="0.2">
      <c r="A44" s="94" t="s">
        <v>283</v>
      </c>
      <c r="B44" s="94" t="s">
        <v>300</v>
      </c>
      <c r="C44" s="94">
        <v>0</v>
      </c>
      <c r="D44" s="94">
        <v>0</v>
      </c>
      <c r="E44" s="94">
        <v>213.26</v>
      </c>
      <c r="F44" s="94">
        <v>0</v>
      </c>
      <c r="G44" s="94">
        <v>0</v>
      </c>
      <c r="H44" s="94">
        <v>0</v>
      </c>
      <c r="I44" s="94">
        <v>0</v>
      </c>
      <c r="J44" s="94">
        <v>0</v>
      </c>
      <c r="K44" s="98">
        <f>SUM(Table1[[#This Row],[In-state 1Q21]:[In-state 4Q21]])/1.102</f>
        <v>193.52087114337564</v>
      </c>
      <c r="L44" s="98">
        <f>SUM(Table1[[#This Row],[Out-of-state 1Q21]:[Out-of-state 4Q21]])/1.102</f>
        <v>0</v>
      </c>
      <c r="O44" s="100"/>
    </row>
    <row r="45" spans="1:15" x14ac:dyDescent="0.2">
      <c r="A45" s="94" t="s">
        <v>283</v>
      </c>
      <c r="B45" s="94" t="s">
        <v>316</v>
      </c>
      <c r="C45" s="94">
        <v>0</v>
      </c>
      <c r="D45" s="94">
        <v>3.73</v>
      </c>
      <c r="E45" s="94">
        <v>0</v>
      </c>
      <c r="F45" s="94">
        <v>0</v>
      </c>
      <c r="G45" s="94">
        <v>0</v>
      </c>
      <c r="H45" s="94">
        <v>0</v>
      </c>
      <c r="I45" s="94">
        <v>0</v>
      </c>
      <c r="J45" s="94">
        <v>0</v>
      </c>
      <c r="K45" s="98">
        <f>SUM(Table1[[#This Row],[In-state 1Q21]:[In-state 4Q21]])/1.102</f>
        <v>3.3847549909255896</v>
      </c>
      <c r="L45" s="98">
        <f>SUM(Table1[[#This Row],[Out-of-state 1Q21]:[Out-of-state 4Q21]])/1.102</f>
        <v>0</v>
      </c>
      <c r="O45" s="100"/>
    </row>
    <row r="46" spans="1:15" x14ac:dyDescent="0.2">
      <c r="A46" s="94" t="s">
        <v>283</v>
      </c>
      <c r="B46" s="94" t="s">
        <v>317</v>
      </c>
      <c r="C46" s="94">
        <v>0</v>
      </c>
      <c r="D46" s="94">
        <v>0</v>
      </c>
      <c r="E46" s="94">
        <v>0</v>
      </c>
      <c r="F46" s="94">
        <v>0</v>
      </c>
      <c r="G46" s="94">
        <v>0</v>
      </c>
      <c r="H46" s="94">
        <v>0.85</v>
      </c>
      <c r="I46" s="94">
        <v>0</v>
      </c>
      <c r="J46" s="94">
        <v>0</v>
      </c>
      <c r="K46" s="98">
        <f>SUM(Table1[[#This Row],[In-state 1Q21]:[In-state 4Q21]])/1.102</f>
        <v>0</v>
      </c>
      <c r="L46" s="98">
        <f>SUM(Table1[[#This Row],[Out-of-state 1Q21]:[Out-of-state 4Q21]])/1.102</f>
        <v>0.77132486388384747</v>
      </c>
      <c r="O46" s="100"/>
    </row>
    <row r="47" spans="1:15" x14ac:dyDescent="0.2">
      <c r="A47" s="94" t="s">
        <v>283</v>
      </c>
      <c r="B47" s="94" t="s">
        <v>318</v>
      </c>
      <c r="C47" s="94">
        <v>0</v>
      </c>
      <c r="D47" s="94">
        <v>0</v>
      </c>
      <c r="E47" s="94">
        <v>0.54</v>
      </c>
      <c r="F47" s="94">
        <v>0</v>
      </c>
      <c r="G47" s="94">
        <v>0</v>
      </c>
      <c r="H47" s="94">
        <v>0</v>
      </c>
      <c r="I47" s="94">
        <v>0.71</v>
      </c>
      <c r="J47" s="94">
        <v>0</v>
      </c>
      <c r="K47" s="98">
        <f>SUM(Table1[[#This Row],[In-state 1Q21]:[In-state 4Q21]])/1.102</f>
        <v>0.49001814882032668</v>
      </c>
      <c r="L47" s="98">
        <f>SUM(Table1[[#This Row],[Out-of-state 1Q21]:[Out-of-state 4Q21]])/1.102</f>
        <v>0.64428312159709611</v>
      </c>
      <c r="O47" s="100"/>
    </row>
    <row r="48" spans="1:15" x14ac:dyDescent="0.2">
      <c r="A48" s="94" t="s">
        <v>283</v>
      </c>
      <c r="B48" s="94" t="s">
        <v>319</v>
      </c>
      <c r="C48" s="94">
        <v>0</v>
      </c>
      <c r="D48" s="94">
        <v>266.69</v>
      </c>
      <c r="E48" s="94">
        <v>0</v>
      </c>
      <c r="F48" s="94">
        <v>0</v>
      </c>
      <c r="G48" s="94">
        <v>0</v>
      </c>
      <c r="H48" s="94">
        <v>0</v>
      </c>
      <c r="I48" s="94">
        <v>0</v>
      </c>
      <c r="J48" s="94">
        <v>0</v>
      </c>
      <c r="K48" s="98">
        <f>SUM(Table1[[#This Row],[In-state 1Q21]:[In-state 4Q21]])/1.102</f>
        <v>242.00544464609797</v>
      </c>
      <c r="L48" s="98">
        <f>SUM(Table1[[#This Row],[Out-of-state 1Q21]:[Out-of-state 4Q21]])/1.102</f>
        <v>0</v>
      </c>
      <c r="O48" s="100"/>
    </row>
    <row r="49" spans="1:15" x14ac:dyDescent="0.2">
      <c r="A49" s="94" t="s">
        <v>283</v>
      </c>
      <c r="B49" s="94" t="s">
        <v>320</v>
      </c>
      <c r="C49" s="94">
        <v>0</v>
      </c>
      <c r="D49" s="94">
        <v>0</v>
      </c>
      <c r="E49" s="94">
        <v>2.83</v>
      </c>
      <c r="F49" s="94">
        <v>0</v>
      </c>
      <c r="G49" s="94">
        <v>0</v>
      </c>
      <c r="H49" s="94">
        <v>0</v>
      </c>
      <c r="I49" s="94">
        <v>0</v>
      </c>
      <c r="J49" s="94">
        <v>0</v>
      </c>
      <c r="K49" s="98">
        <f>SUM(Table1[[#This Row],[In-state 1Q21]:[In-state 4Q21]])/1.102</f>
        <v>2.5680580762250451</v>
      </c>
      <c r="L49" s="98">
        <f>SUM(Table1[[#This Row],[Out-of-state 1Q21]:[Out-of-state 4Q21]])/1.102</f>
        <v>0</v>
      </c>
      <c r="O49" s="100"/>
    </row>
    <row r="50" spans="1:15" x14ac:dyDescent="0.2">
      <c r="A50" s="94" t="s">
        <v>283</v>
      </c>
      <c r="B50" s="94" t="s">
        <v>321</v>
      </c>
      <c r="C50" s="94">
        <v>0</v>
      </c>
      <c r="D50" s="94">
        <v>0</v>
      </c>
      <c r="E50" s="94">
        <v>0</v>
      </c>
      <c r="F50" s="94">
        <v>100.26</v>
      </c>
      <c r="G50" s="94">
        <v>0</v>
      </c>
      <c r="H50" s="94">
        <v>0</v>
      </c>
      <c r="I50" s="94">
        <v>0</v>
      </c>
      <c r="J50" s="94">
        <v>0</v>
      </c>
      <c r="K50" s="98">
        <f>SUM(Table1[[#This Row],[In-state 1Q21]:[In-state 4Q21]])/1.102</f>
        <v>90.980036297640652</v>
      </c>
      <c r="L50" s="98">
        <f>SUM(Table1[[#This Row],[Out-of-state 1Q21]:[Out-of-state 4Q21]])/1.102</f>
        <v>0</v>
      </c>
      <c r="O50" s="100"/>
    </row>
    <row r="51" spans="1:15" x14ac:dyDescent="0.2">
      <c r="A51" s="94" t="s">
        <v>283</v>
      </c>
      <c r="B51" s="94" t="s">
        <v>322</v>
      </c>
      <c r="C51" s="94">
        <v>1.56</v>
      </c>
      <c r="D51" s="94">
        <v>0</v>
      </c>
      <c r="E51" s="94">
        <v>1.62</v>
      </c>
      <c r="F51" s="94">
        <v>0</v>
      </c>
      <c r="G51" s="94">
        <v>0</v>
      </c>
      <c r="H51" s="94">
        <v>0</v>
      </c>
      <c r="I51" s="94">
        <v>0</v>
      </c>
      <c r="J51" s="94">
        <v>0</v>
      </c>
      <c r="K51" s="98">
        <f>SUM(Table1[[#This Row],[In-state 1Q21]:[In-state 4Q21]])/1.102</f>
        <v>2.8856624319419235</v>
      </c>
      <c r="L51" s="98">
        <f>SUM(Table1[[#This Row],[Out-of-state 1Q21]:[Out-of-state 4Q21]])/1.102</f>
        <v>0</v>
      </c>
      <c r="O51" s="100"/>
    </row>
    <row r="52" spans="1:15" x14ac:dyDescent="0.2">
      <c r="A52" s="94" t="s">
        <v>283</v>
      </c>
      <c r="B52" s="94" t="s">
        <v>301</v>
      </c>
      <c r="C52" s="94">
        <v>0</v>
      </c>
      <c r="D52" s="94">
        <v>0</v>
      </c>
      <c r="E52" s="94">
        <v>4.5</v>
      </c>
      <c r="F52" s="94">
        <v>1.19</v>
      </c>
      <c r="G52" s="94">
        <v>0</v>
      </c>
      <c r="H52" s="94">
        <v>0</v>
      </c>
      <c r="I52" s="94">
        <v>0</v>
      </c>
      <c r="J52" s="94">
        <v>0</v>
      </c>
      <c r="K52" s="98">
        <f>SUM(Table1[[#This Row],[In-state 1Q21]:[In-state 4Q21]])/1.102</f>
        <v>5.1633393829401077</v>
      </c>
      <c r="L52" s="98">
        <f>SUM(Table1[[#This Row],[Out-of-state 1Q21]:[Out-of-state 4Q21]])/1.102</f>
        <v>0</v>
      </c>
    </row>
    <row r="53" spans="1:15" x14ac:dyDescent="0.2">
      <c r="A53" s="94" t="s">
        <v>1</v>
      </c>
      <c r="B53" s="94" t="s">
        <v>285</v>
      </c>
      <c r="C53" s="94">
        <v>34113.280000000006</v>
      </c>
      <c r="D53" s="94">
        <v>33271.630000000005</v>
      </c>
      <c r="E53" s="94">
        <v>39168.930000000008</v>
      </c>
      <c r="F53" s="94">
        <v>34908.569999999985</v>
      </c>
      <c r="G53" s="94">
        <v>3527.7599999999998</v>
      </c>
      <c r="H53" s="94">
        <v>2706.66</v>
      </c>
      <c r="I53" s="94">
        <v>5480.17</v>
      </c>
      <c r="J53" s="94">
        <v>4610.6499999999996</v>
      </c>
      <c r="K53" s="98">
        <f>SUM(Table1[[#This Row],[In-state 1Q21]:[In-state 4Q21]])/1.102</f>
        <v>128368.79310344828</v>
      </c>
      <c r="L53" s="98">
        <f>SUM(Table1[[#This Row],[Out-of-state 1Q21]:[Out-of-state 4Q21]])/1.102</f>
        <v>14814.192377495461</v>
      </c>
    </row>
    <row r="54" spans="1:15" x14ac:dyDescent="0.2">
      <c r="A54" s="94" t="s">
        <v>1</v>
      </c>
      <c r="B54" s="94" t="s">
        <v>300</v>
      </c>
      <c r="C54" s="94">
        <v>6816.18</v>
      </c>
      <c r="D54" s="94">
        <v>5951.07</v>
      </c>
      <c r="E54" s="94">
        <v>3842.5599999999995</v>
      </c>
      <c r="F54" s="94">
        <v>4462.41</v>
      </c>
      <c r="G54" s="94">
        <v>2570.66</v>
      </c>
      <c r="H54" s="94">
        <v>3373.0200000000004</v>
      </c>
      <c r="I54" s="94">
        <v>814.85</v>
      </c>
      <c r="J54" s="94">
        <v>589.62</v>
      </c>
      <c r="K54" s="98">
        <f>SUM(Table1[[#This Row],[In-state 1Q21]:[In-state 4Q21]])/1.102</f>
        <v>19121.796733212337</v>
      </c>
      <c r="L54" s="98">
        <f>SUM(Table1[[#This Row],[Out-of-state 1Q21]:[Out-of-state 4Q21]])/1.102</f>
        <v>6668.0127041742289</v>
      </c>
    </row>
    <row r="55" spans="1:15" x14ac:dyDescent="0.2">
      <c r="A55" s="94" t="s">
        <v>1</v>
      </c>
      <c r="B55" s="94" t="s">
        <v>298</v>
      </c>
      <c r="C55" s="94">
        <v>9.16</v>
      </c>
      <c r="D55" s="94">
        <v>22.62</v>
      </c>
      <c r="E55" s="94">
        <v>33.1</v>
      </c>
      <c r="F55" s="94">
        <v>17.649999999999999</v>
      </c>
      <c r="G55" s="94">
        <v>0</v>
      </c>
      <c r="H55" s="94">
        <v>0</v>
      </c>
      <c r="I55" s="94">
        <v>18.07</v>
      </c>
      <c r="J55" s="94">
        <v>1.65</v>
      </c>
      <c r="K55" s="98">
        <f>SUM(Table1[[#This Row],[In-state 1Q21]:[In-state 4Q21]])/1.102</f>
        <v>74.891107078039923</v>
      </c>
      <c r="L55" s="98">
        <f>SUM(Table1[[#This Row],[Out-of-state 1Q21]:[Out-of-state 4Q21]])/1.102</f>
        <v>17.89473684210526</v>
      </c>
    </row>
    <row r="56" spans="1:15" x14ac:dyDescent="0.2">
      <c r="A56" s="94" t="s">
        <v>1</v>
      </c>
      <c r="B56" s="94" t="s">
        <v>301</v>
      </c>
      <c r="C56" s="94">
        <v>6753.26</v>
      </c>
      <c r="D56" s="94">
        <v>3765.9599999999996</v>
      </c>
      <c r="E56" s="94">
        <v>3015.02</v>
      </c>
      <c r="F56" s="94">
        <v>4412.6100000000006</v>
      </c>
      <c r="G56" s="94">
        <v>2573.7799999999997</v>
      </c>
      <c r="H56" s="94">
        <v>5024.25</v>
      </c>
      <c r="I56" s="94">
        <v>3832.82</v>
      </c>
      <c r="J56" s="94">
        <v>3562.1100000000006</v>
      </c>
      <c r="K56" s="98">
        <f>SUM(Table1[[#This Row],[In-state 1Q21]:[In-state 4Q21]])/1.102</f>
        <v>16285.707803992738</v>
      </c>
      <c r="L56" s="98">
        <f>SUM(Table1[[#This Row],[Out-of-state 1Q21]:[Out-of-state 4Q21]])/1.102</f>
        <v>13605.226860254083</v>
      </c>
    </row>
    <row r="57" spans="1:15" x14ac:dyDescent="0.2">
      <c r="A57" s="94" t="s">
        <v>1</v>
      </c>
      <c r="B57" s="94" t="s">
        <v>1</v>
      </c>
      <c r="C57" s="94">
        <v>5643.05</v>
      </c>
      <c r="D57" s="94">
        <v>5529.78</v>
      </c>
      <c r="E57" s="94">
        <v>6760.5500000000011</v>
      </c>
      <c r="F57" s="94">
        <v>5589.55</v>
      </c>
      <c r="G57" s="94">
        <v>917.26</v>
      </c>
      <c r="H57" s="94">
        <v>1173.3899999999999</v>
      </c>
      <c r="I57" s="94">
        <v>1717.85</v>
      </c>
      <c r="J57" s="94">
        <v>1477.11</v>
      </c>
      <c r="K57" s="98">
        <f>SUM(Table1[[#This Row],[In-state 1Q21]:[In-state 4Q21]])/1.102</f>
        <v>21345.671506352086</v>
      </c>
      <c r="L57" s="98">
        <f>SUM(Table1[[#This Row],[Out-of-state 1Q21]:[Out-of-state 4Q21]])/1.102</f>
        <v>4796.379310344827</v>
      </c>
    </row>
    <row r="58" spans="1:15" x14ac:dyDescent="0.2">
      <c r="A58" s="94" t="s">
        <v>284</v>
      </c>
      <c r="B58" s="94" t="s">
        <v>284</v>
      </c>
      <c r="C58" s="94">
        <v>4175.88</v>
      </c>
      <c r="D58" s="94">
        <v>5935.85</v>
      </c>
      <c r="E58" s="94">
        <v>5757.77</v>
      </c>
      <c r="F58" s="94">
        <v>5487.5899999999992</v>
      </c>
      <c r="G58" s="94">
        <v>1080.7900000000002</v>
      </c>
      <c r="H58" s="94">
        <v>1089.4000000000001</v>
      </c>
      <c r="I58" s="94">
        <v>918.04</v>
      </c>
      <c r="J58" s="94">
        <v>1283.5800000000002</v>
      </c>
      <c r="K58" s="98">
        <f>SUM(Table1[[#This Row],[In-state 1Q21]:[In-state 4Q21]])/1.102</f>
        <v>19380.299455535387</v>
      </c>
      <c r="L58" s="98">
        <f>SUM(Table1[[#This Row],[Out-of-state 1Q21]:[Out-of-state 4Q21]])/1.102</f>
        <v>3967.1597096188748</v>
      </c>
    </row>
    <row r="59" spans="1:15" x14ac:dyDescent="0.2">
      <c r="A59" s="94" t="s">
        <v>3</v>
      </c>
      <c r="B59" s="94" t="s">
        <v>285</v>
      </c>
      <c r="C59" s="94">
        <v>62.28</v>
      </c>
      <c r="D59" s="94">
        <v>0</v>
      </c>
      <c r="E59" s="94">
        <v>1.77</v>
      </c>
      <c r="F59" s="94">
        <v>0.7</v>
      </c>
      <c r="G59" s="94">
        <v>0</v>
      </c>
      <c r="H59" s="94">
        <v>21.1</v>
      </c>
      <c r="I59" s="94">
        <v>20.04</v>
      </c>
      <c r="J59" s="94">
        <v>0</v>
      </c>
      <c r="K59" s="98">
        <f>SUM(Table1[[#This Row],[In-state 1Q21]:[In-state 4Q21]])/1.102</f>
        <v>58.756805807622499</v>
      </c>
      <c r="L59" s="98">
        <f>SUM(Table1[[#This Row],[Out-of-state 1Q21]:[Out-of-state 4Q21]])/1.102</f>
        <v>37.332123411978216</v>
      </c>
    </row>
    <row r="60" spans="1:15" x14ac:dyDescent="0.2">
      <c r="A60" s="94" t="s">
        <v>3</v>
      </c>
      <c r="B60" s="94" t="s">
        <v>300</v>
      </c>
      <c r="C60" s="94">
        <v>414</v>
      </c>
      <c r="D60" s="94">
        <v>280</v>
      </c>
      <c r="E60" s="94">
        <v>514</v>
      </c>
      <c r="F60" s="94">
        <v>241.07999999999998</v>
      </c>
      <c r="G60" s="94">
        <v>0</v>
      </c>
      <c r="H60" s="94">
        <v>0</v>
      </c>
      <c r="I60" s="94">
        <v>0</v>
      </c>
      <c r="J60" s="94">
        <v>0</v>
      </c>
      <c r="K60" s="98">
        <f>SUM(Table1[[#This Row],[In-state 1Q21]:[In-state 4Q21]])/1.102</f>
        <v>1314.9546279491831</v>
      </c>
      <c r="L60" s="98">
        <f>SUM(Table1[[#This Row],[Out-of-state 1Q21]:[Out-of-state 4Q21]])/1.102</f>
        <v>0</v>
      </c>
    </row>
    <row r="61" spans="1:15" x14ac:dyDescent="0.2">
      <c r="A61" s="94" t="s">
        <v>3</v>
      </c>
      <c r="B61" s="94" t="s">
        <v>301</v>
      </c>
      <c r="C61" s="94">
        <v>1360.5</v>
      </c>
      <c r="D61" s="94">
        <v>2184.8500000000004</v>
      </c>
      <c r="E61" s="94">
        <v>996.93999999999994</v>
      </c>
      <c r="F61" s="94">
        <v>954.7700000000001</v>
      </c>
      <c r="G61" s="94">
        <v>388.95</v>
      </c>
      <c r="H61" s="94">
        <v>184.78</v>
      </c>
      <c r="I61" s="94">
        <v>209.43</v>
      </c>
      <c r="J61" s="94">
        <v>329.84999999999997</v>
      </c>
      <c r="K61" s="98">
        <f>SUM(Table1[[#This Row],[In-state 1Q21]:[In-state 4Q21]])/1.102</f>
        <v>4988.2577132486385</v>
      </c>
      <c r="L61" s="98">
        <f>SUM(Table1[[#This Row],[Out-of-state 1Q21]:[Out-of-state 4Q21]])/1.102</f>
        <v>1009.9909255898366</v>
      </c>
    </row>
    <row r="62" spans="1:15" x14ac:dyDescent="0.2">
      <c r="A62" s="94" t="s">
        <v>3</v>
      </c>
      <c r="B62" s="94" t="s">
        <v>3</v>
      </c>
      <c r="C62" s="94">
        <v>739.06000000000006</v>
      </c>
      <c r="D62" s="94">
        <v>446.74000000000007</v>
      </c>
      <c r="E62" s="94">
        <v>600.21</v>
      </c>
      <c r="F62" s="94">
        <v>425.8</v>
      </c>
      <c r="G62" s="94">
        <v>69.789999999999992</v>
      </c>
      <c r="H62" s="94">
        <v>10.51</v>
      </c>
      <c r="I62" s="94">
        <v>541.4</v>
      </c>
      <c r="J62" s="94">
        <v>504.05999999999995</v>
      </c>
      <c r="K62" s="98">
        <f>SUM(Table1[[#This Row],[In-state 1Q21]:[In-state 4Q21]])/1.102</f>
        <v>2007.0871143375682</v>
      </c>
      <c r="L62" s="98">
        <f>SUM(Table1[[#This Row],[Out-of-state 1Q21]:[Out-of-state 4Q21]])/1.102</f>
        <v>1021.5607985480941</v>
      </c>
    </row>
    <row r="63" spans="1:15" x14ac:dyDescent="0.2">
      <c r="A63" s="94" t="s">
        <v>3</v>
      </c>
      <c r="B63" s="94" t="s">
        <v>323</v>
      </c>
      <c r="C63" s="94">
        <v>1494.1200000000001</v>
      </c>
      <c r="D63" s="94">
        <v>1684.9099999999999</v>
      </c>
      <c r="E63" s="94">
        <v>1497.58</v>
      </c>
      <c r="F63" s="94">
        <v>2097.5700000000002</v>
      </c>
      <c r="G63" s="94">
        <v>886.25</v>
      </c>
      <c r="H63" s="94">
        <v>749.43999999999994</v>
      </c>
      <c r="I63" s="94">
        <v>551.13999999999987</v>
      </c>
      <c r="J63" s="94">
        <v>459.40999999999997</v>
      </c>
      <c r="K63" s="98">
        <f>SUM(Table1[[#This Row],[In-state 1Q21]:[In-state 4Q21]])/1.102</f>
        <v>6147.1687840290379</v>
      </c>
      <c r="L63" s="98">
        <f>SUM(Table1[[#This Row],[Out-of-state 1Q21]:[Out-of-state 4Q21]])/1.102</f>
        <v>2401.3067150635206</v>
      </c>
    </row>
    <row r="64" spans="1:15" x14ac:dyDescent="0.2">
      <c r="A64" s="94" t="s">
        <v>3</v>
      </c>
      <c r="B64" s="94" t="s">
        <v>324</v>
      </c>
      <c r="C64" s="94">
        <v>558.35</v>
      </c>
      <c r="D64" s="94">
        <v>12.09</v>
      </c>
      <c r="E64" s="94">
        <v>57.480000000000004</v>
      </c>
      <c r="F64" s="94">
        <v>62.870000000000005</v>
      </c>
      <c r="G64" s="94">
        <v>353.33000000000004</v>
      </c>
      <c r="H64" s="94">
        <v>158.26999999999998</v>
      </c>
      <c r="I64" s="94">
        <v>145.88</v>
      </c>
      <c r="J64" s="94">
        <v>181.07</v>
      </c>
      <c r="K64" s="98">
        <f>SUM(Table1[[#This Row],[In-state 1Q21]:[In-state 4Q21]])/1.102</f>
        <v>626.85117967332121</v>
      </c>
      <c r="L64" s="98">
        <f>SUM(Table1[[#This Row],[Out-of-state 1Q21]:[Out-of-state 4Q21]])/1.102</f>
        <v>760.9346642468239</v>
      </c>
    </row>
    <row r="65" spans="1:12" x14ac:dyDescent="0.2">
      <c r="A65" s="94" t="s">
        <v>5</v>
      </c>
      <c r="B65" s="94" t="s">
        <v>325</v>
      </c>
      <c r="C65" s="94">
        <v>0</v>
      </c>
      <c r="D65" s="94">
        <v>14</v>
      </c>
      <c r="E65" s="94">
        <v>14</v>
      </c>
      <c r="F65" s="94">
        <v>34.379999999999995</v>
      </c>
      <c r="G65" s="94">
        <v>30.9</v>
      </c>
      <c r="H65" s="94">
        <v>0</v>
      </c>
      <c r="I65" s="94">
        <v>1.79</v>
      </c>
      <c r="J65" s="94">
        <v>0</v>
      </c>
      <c r="K65" s="98">
        <f>SUM(Table1[[#This Row],[In-state 1Q21]:[In-state 4Q21]])/1.102</f>
        <v>56.606170598911064</v>
      </c>
      <c r="L65" s="98">
        <f>SUM(Table1[[#This Row],[Out-of-state 1Q21]:[Out-of-state 4Q21]])/1.102</f>
        <v>29.664246823956439</v>
      </c>
    </row>
    <row r="66" spans="1:12" x14ac:dyDescent="0.2">
      <c r="A66" s="94" t="s">
        <v>5</v>
      </c>
      <c r="B66" s="94" t="s">
        <v>326</v>
      </c>
      <c r="C66" s="94">
        <v>0</v>
      </c>
      <c r="D66" s="94">
        <v>7.15</v>
      </c>
      <c r="E66" s="94">
        <v>0</v>
      </c>
      <c r="F66" s="94">
        <v>16.509999999999998</v>
      </c>
      <c r="G66" s="94">
        <v>13.35</v>
      </c>
      <c r="H66" s="94">
        <v>12.91</v>
      </c>
      <c r="I66" s="94">
        <v>11.43</v>
      </c>
      <c r="J66" s="94">
        <v>0</v>
      </c>
      <c r="K66" s="98">
        <f>SUM(Table1[[#This Row],[In-state 1Q21]:[In-state 4Q21]])/1.102</f>
        <v>21.470054446460974</v>
      </c>
      <c r="L66" s="98">
        <f>SUM(Table1[[#This Row],[Out-of-state 1Q21]:[Out-of-state 4Q21]])/1.102</f>
        <v>34.201451905626129</v>
      </c>
    </row>
    <row r="67" spans="1:12" x14ac:dyDescent="0.2">
      <c r="A67" s="94" t="s">
        <v>5</v>
      </c>
      <c r="B67" s="94" t="s">
        <v>301</v>
      </c>
      <c r="C67" s="94">
        <v>8.9</v>
      </c>
      <c r="D67" s="94">
        <v>6.55</v>
      </c>
      <c r="E67" s="94">
        <v>5.6</v>
      </c>
      <c r="F67" s="94">
        <v>7.1</v>
      </c>
      <c r="G67" s="94">
        <v>0</v>
      </c>
      <c r="H67" s="94">
        <v>0</v>
      </c>
      <c r="I67" s="94">
        <v>0</v>
      </c>
      <c r="J67" s="94">
        <v>0</v>
      </c>
      <c r="K67" s="98">
        <f>SUM(Table1[[#This Row],[In-state 1Q21]:[In-state 4Q21]])/1.102</f>
        <v>25.544464609800361</v>
      </c>
      <c r="L67" s="98">
        <f>SUM(Table1[[#This Row],[Out-of-state 1Q21]:[Out-of-state 4Q21]])/1.102</f>
        <v>0</v>
      </c>
    </row>
    <row r="68" spans="1:12" x14ac:dyDescent="0.2">
      <c r="A68" s="94" t="s">
        <v>5</v>
      </c>
      <c r="B68" s="94" t="s">
        <v>5</v>
      </c>
      <c r="C68" s="94">
        <v>63.120000000000005</v>
      </c>
      <c r="D68" s="94">
        <v>90.85</v>
      </c>
      <c r="E68" s="94">
        <v>87.289999999999992</v>
      </c>
      <c r="F68" s="94">
        <v>77</v>
      </c>
      <c r="G68" s="94">
        <v>0</v>
      </c>
      <c r="H68" s="94">
        <v>0</v>
      </c>
      <c r="I68" s="94">
        <v>0</v>
      </c>
      <c r="J68" s="94">
        <v>0</v>
      </c>
      <c r="K68" s="98">
        <f>SUM(Table1[[#This Row],[In-state 1Q21]:[In-state 4Q21]])/1.102</f>
        <v>288.80217785843917</v>
      </c>
      <c r="L68" s="98">
        <f>SUM(Table1[[#This Row],[Out-of-state 1Q21]:[Out-of-state 4Q21]])/1.102</f>
        <v>0</v>
      </c>
    </row>
    <row r="69" spans="1:12" x14ac:dyDescent="0.2">
      <c r="A69" s="94" t="s">
        <v>4</v>
      </c>
      <c r="B69" s="94" t="s">
        <v>327</v>
      </c>
      <c r="C69" s="94">
        <v>6.15</v>
      </c>
      <c r="D69" s="94">
        <v>2.25</v>
      </c>
      <c r="E69" s="94">
        <v>0</v>
      </c>
      <c r="F69" s="94">
        <v>0</v>
      </c>
      <c r="G69" s="94">
        <v>0</v>
      </c>
      <c r="H69" s="94">
        <v>0</v>
      </c>
      <c r="I69" s="94">
        <v>21.2</v>
      </c>
      <c r="J69" s="94">
        <v>0</v>
      </c>
      <c r="K69" s="98">
        <f>SUM(Table1[[#This Row],[In-state 1Q21]:[In-state 4Q21]])/1.102</f>
        <v>7.6225045372050815</v>
      </c>
      <c r="L69" s="98">
        <f>SUM(Table1[[#This Row],[Out-of-state 1Q21]:[Out-of-state 4Q21]])/1.102</f>
        <v>19.237749546279488</v>
      </c>
    </row>
    <row r="70" spans="1:12" x14ac:dyDescent="0.2">
      <c r="A70" s="94" t="s">
        <v>4</v>
      </c>
      <c r="B70" s="94" t="s">
        <v>4</v>
      </c>
      <c r="C70" s="94">
        <v>0</v>
      </c>
      <c r="D70" s="94">
        <v>0</v>
      </c>
      <c r="E70" s="94">
        <v>0</v>
      </c>
      <c r="F70" s="94">
        <v>0</v>
      </c>
      <c r="G70" s="94">
        <v>6</v>
      </c>
      <c r="H70" s="94">
        <v>0</v>
      </c>
      <c r="I70" s="94">
        <v>0</v>
      </c>
      <c r="J70" s="94">
        <v>103.7</v>
      </c>
      <c r="K70" s="98">
        <f>SUM(Table1[[#This Row],[In-state 1Q21]:[In-state 4Q21]])/1.102</f>
        <v>0</v>
      </c>
      <c r="L70" s="98">
        <f>SUM(Table1[[#This Row],[Out-of-state 1Q21]:[Out-of-state 4Q21]])/1.102</f>
        <v>99.546279491833019</v>
      </c>
    </row>
    <row r="71" spans="1:12" x14ac:dyDescent="0.2">
      <c r="K71" s="95">
        <f>SUM(K2:K70)</f>
        <v>332588.3303085299</v>
      </c>
      <c r="L71" s="95">
        <f>SUM(L2:L70)</f>
        <v>121317.53176043558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8"/>
  <sheetViews>
    <sheetView zoomScale="139" workbookViewId="0">
      <selection activeCell="S2" sqref="S2"/>
    </sheetView>
  </sheetViews>
  <sheetFormatPr baseColWidth="10" defaultColWidth="8.83203125" defaultRowHeight="15" x14ac:dyDescent="0.2"/>
  <cols>
    <col min="1" max="1" width="40.1640625" bestFit="1" customWidth="1"/>
    <col min="2" max="2" width="11.5" customWidth="1"/>
    <col min="3" max="3" width="22" bestFit="1" customWidth="1"/>
    <col min="4" max="4" width="15.6640625" bestFit="1" customWidth="1"/>
    <col min="5" max="5" width="10.33203125" bestFit="1" customWidth="1"/>
    <col min="6" max="6" width="9.33203125" bestFit="1" customWidth="1"/>
    <col min="15" max="15" width="11.6640625" bestFit="1" customWidth="1"/>
    <col min="16" max="16" width="10.33203125" bestFit="1" customWidth="1"/>
    <col min="19" max="19" width="10.83203125" bestFit="1" customWidth="1"/>
  </cols>
  <sheetData>
    <row r="1" spans="1:20" s="1" customFormat="1" x14ac:dyDescent="0.2">
      <c r="A1" s="16" t="s">
        <v>53</v>
      </c>
      <c r="B1" s="16" t="s">
        <v>52</v>
      </c>
      <c r="C1" s="12" t="s">
        <v>55</v>
      </c>
      <c r="D1" s="12" t="s">
        <v>54</v>
      </c>
      <c r="E1" s="16" t="s">
        <v>51</v>
      </c>
      <c r="H1" s="86" t="s">
        <v>80</v>
      </c>
      <c r="I1" s="87"/>
      <c r="J1" s="87"/>
      <c r="K1" s="87"/>
      <c r="L1" s="87"/>
      <c r="M1" s="87"/>
      <c r="N1" s="87"/>
      <c r="O1" s="87"/>
    </row>
    <row r="2" spans="1:20" ht="16" x14ac:dyDescent="0.2">
      <c r="A2" s="27" t="s">
        <v>6</v>
      </c>
      <c r="B2" s="29" t="str">
        <f>VLOOKUP(A2,'Resin Conversion'!$A$2:$B$38,2,FALSE)</f>
        <v>All</v>
      </c>
      <c r="C2" s="30">
        <v>0.13700000000000001</v>
      </c>
      <c r="D2" s="31">
        <v>5445299</v>
      </c>
      <c r="E2" s="18">
        <f>D2/1.102</f>
        <v>4941287.6588021778</v>
      </c>
      <c r="H2" s="14" t="s">
        <v>50</v>
      </c>
      <c r="I2" s="15" t="s">
        <v>1</v>
      </c>
      <c r="J2" s="15" t="s">
        <v>2</v>
      </c>
      <c r="K2" s="15" t="s">
        <v>3</v>
      </c>
      <c r="L2" s="15" t="s">
        <v>48</v>
      </c>
      <c r="M2" s="15" t="s">
        <v>4</v>
      </c>
      <c r="N2" s="15" t="s">
        <v>5</v>
      </c>
      <c r="O2" s="15" t="s">
        <v>49</v>
      </c>
      <c r="Q2" s="28" t="s">
        <v>149</v>
      </c>
      <c r="S2" s="77" t="s">
        <v>165</v>
      </c>
      <c r="T2" t="s">
        <v>170</v>
      </c>
    </row>
    <row r="3" spans="1:20" ht="16" x14ac:dyDescent="0.2">
      <c r="A3" s="27" t="s">
        <v>27</v>
      </c>
      <c r="B3" s="29" t="str">
        <f>VLOOKUP(A3,'Resin Conversion'!$A$2:$B$38,2,FALSE)</f>
        <v>PETbc</v>
      </c>
      <c r="C3" s="30">
        <v>6.0000000000000001E-3</v>
      </c>
      <c r="D3" s="31">
        <v>240391</v>
      </c>
      <c r="E3" s="18">
        <f t="shared" ref="E3:E17" si="0">D3/1.102</f>
        <v>218140.65335753173</v>
      </c>
      <c r="H3" s="15" t="s">
        <v>37</v>
      </c>
      <c r="I3" s="28">
        <v>1</v>
      </c>
      <c r="J3" s="28">
        <v>0</v>
      </c>
      <c r="K3" s="28">
        <v>0</v>
      </c>
      <c r="L3" s="28">
        <v>0</v>
      </c>
      <c r="M3" s="28">
        <v>0</v>
      </c>
      <c r="N3" s="28">
        <v>0</v>
      </c>
      <c r="O3" s="28">
        <v>0</v>
      </c>
      <c r="Q3" s="11" t="s">
        <v>150</v>
      </c>
    </row>
    <row r="4" spans="1:20" ht="16" x14ac:dyDescent="0.2">
      <c r="A4" s="27" t="s">
        <v>28</v>
      </c>
      <c r="B4" s="29" t="str">
        <f>VLOOKUP(A4,'Resin Conversion'!$A$2:$B$38,2,FALSE)</f>
        <v>PETbc</v>
      </c>
      <c r="C4" s="30">
        <v>2E-3</v>
      </c>
      <c r="D4" s="31">
        <v>84250</v>
      </c>
      <c r="E4" s="18">
        <f t="shared" si="0"/>
        <v>76451.905626134292</v>
      </c>
      <c r="H4" s="15" t="s">
        <v>44</v>
      </c>
      <c r="I4" s="27">
        <v>4.5999999999999999E-2</v>
      </c>
      <c r="J4" s="28">
        <v>0.114</v>
      </c>
      <c r="K4" s="28">
        <v>0.33600000000000002</v>
      </c>
      <c r="L4" s="28">
        <v>0.15</v>
      </c>
      <c r="M4" s="28">
        <v>1.7999999999999999E-2</v>
      </c>
      <c r="N4" s="28">
        <v>5.7000000000000002E-2</v>
      </c>
      <c r="O4" s="28">
        <v>0.27900000000000003</v>
      </c>
    </row>
    <row r="5" spans="1:20" ht="16" x14ac:dyDescent="0.2">
      <c r="A5" s="27" t="s">
        <v>29</v>
      </c>
      <c r="B5" s="29" t="str">
        <f>VLOOKUP(A5,'Resin Conversion'!$A$2:$B$38,2,FALSE)</f>
        <v>HDPEbc</v>
      </c>
      <c r="C5" s="30">
        <v>1E-3</v>
      </c>
      <c r="D5" s="31">
        <v>24042</v>
      </c>
      <c r="E5" s="18">
        <f t="shared" si="0"/>
        <v>21816.696914700544</v>
      </c>
      <c r="H5" s="15" t="s">
        <v>47</v>
      </c>
      <c r="I5" s="27">
        <v>0.08</v>
      </c>
      <c r="J5" s="28">
        <v>0.12</v>
      </c>
      <c r="K5" s="28">
        <v>0.3</v>
      </c>
      <c r="L5" s="28">
        <v>0.18</v>
      </c>
      <c r="M5" s="28">
        <v>3.5999999999999997E-2</v>
      </c>
      <c r="N5" s="28">
        <v>0.09</v>
      </c>
      <c r="O5" s="28">
        <v>0.19400000000000001</v>
      </c>
    </row>
    <row r="6" spans="1:20" ht="16" x14ac:dyDescent="0.2">
      <c r="A6" s="27" t="s">
        <v>30</v>
      </c>
      <c r="B6" s="29" t="str">
        <f>VLOOKUP(A6,'Resin Conversion'!$A$2:$B$38,2,FALSE)</f>
        <v>HDPEbc</v>
      </c>
      <c r="C6" s="30">
        <v>4.0000000000000001E-3</v>
      </c>
      <c r="D6" s="31">
        <v>161107</v>
      </c>
      <c r="E6" s="18">
        <f t="shared" si="0"/>
        <v>146195.09981851178</v>
      </c>
      <c r="H6" s="15" t="s">
        <v>39</v>
      </c>
      <c r="I6" s="27">
        <v>0</v>
      </c>
      <c r="J6" s="28">
        <v>1</v>
      </c>
      <c r="K6" s="28">
        <v>0</v>
      </c>
      <c r="L6" s="28">
        <v>0</v>
      </c>
      <c r="M6" s="28">
        <v>0</v>
      </c>
      <c r="N6" s="28">
        <v>0</v>
      </c>
      <c r="O6" s="28">
        <v>0</v>
      </c>
    </row>
    <row r="7" spans="1:20" ht="16" x14ac:dyDescent="0.2">
      <c r="A7" s="27" t="s">
        <v>25</v>
      </c>
      <c r="B7" s="29" t="str">
        <f>VLOOKUP(A7,'Resin Conversion'!$A$2:$B$38,2,FALSE)</f>
        <v>FWB</v>
      </c>
      <c r="C7" s="30">
        <v>2E-3</v>
      </c>
      <c r="D7" s="31">
        <v>86555</v>
      </c>
      <c r="E7" s="18">
        <f t="shared" si="0"/>
        <v>78543.557168784027</v>
      </c>
      <c r="H7" s="15" t="s">
        <v>41</v>
      </c>
      <c r="I7" s="27">
        <v>0</v>
      </c>
      <c r="J7" s="28">
        <v>0.17</v>
      </c>
      <c r="K7" s="28">
        <v>0.1</v>
      </c>
      <c r="L7" s="28">
        <v>0.69</v>
      </c>
      <c r="M7" s="28">
        <v>1.2999999999999999E-2</v>
      </c>
      <c r="N7" s="28">
        <v>2.7E-2</v>
      </c>
      <c r="O7" s="28">
        <v>0</v>
      </c>
    </row>
    <row r="8" spans="1:20" ht="16" x14ac:dyDescent="0.2">
      <c r="A8" s="27" t="s">
        <v>10</v>
      </c>
      <c r="B8" s="29" t="str">
        <f>VLOOKUP(A8,'Resin Conversion'!$A$2:$B$38,2,FALSE)</f>
        <v>FWB</v>
      </c>
      <c r="C8" s="30">
        <v>1.4999999999999999E-2</v>
      </c>
      <c r="D8" s="31">
        <v>591581</v>
      </c>
      <c r="E8" s="18">
        <f t="shared" si="0"/>
        <v>536824.86388384749</v>
      </c>
      <c r="H8" s="15" t="s">
        <v>40</v>
      </c>
      <c r="I8" s="28">
        <v>0</v>
      </c>
      <c r="J8" s="28">
        <v>0</v>
      </c>
      <c r="K8" s="28">
        <v>0.65</v>
      </c>
      <c r="L8" s="28">
        <v>0.1</v>
      </c>
      <c r="M8" s="28">
        <v>2.5000000000000001E-2</v>
      </c>
      <c r="N8" s="28">
        <v>0.22500000000000001</v>
      </c>
      <c r="O8" s="28">
        <v>0</v>
      </c>
    </row>
    <row r="9" spans="1:20" ht="16" x14ac:dyDescent="0.2">
      <c r="A9" s="27" t="s">
        <v>11</v>
      </c>
      <c r="B9" s="29" t="str">
        <f>VLOOKUP(A9,'Resin Conversion'!$A$2:$B$38,2,FALSE)</f>
        <v>FWB</v>
      </c>
      <c r="C9" s="30">
        <v>6.0000000000000001E-3</v>
      </c>
      <c r="D9" s="31">
        <v>231072</v>
      </c>
      <c r="E9" s="18">
        <f t="shared" si="0"/>
        <v>209684.21052631579</v>
      </c>
      <c r="H9" s="15" t="s">
        <v>3</v>
      </c>
      <c r="I9" s="27">
        <v>0</v>
      </c>
      <c r="J9" s="28">
        <v>0</v>
      </c>
      <c r="K9" s="28">
        <v>1</v>
      </c>
      <c r="L9" s="28">
        <v>0</v>
      </c>
      <c r="M9" s="28">
        <v>0</v>
      </c>
      <c r="N9" s="28">
        <v>0</v>
      </c>
      <c r="O9" s="28">
        <v>0</v>
      </c>
    </row>
    <row r="10" spans="1:20" x14ac:dyDescent="0.2">
      <c r="A10" s="27" t="s">
        <v>31</v>
      </c>
      <c r="B10" s="29" t="str">
        <f>VLOOKUP(A10,'Resin Conversion'!$A$2:$B$38,2,FALSE)</f>
        <v>FWB</v>
      </c>
      <c r="C10" s="30">
        <v>5.0000000000000001E-3</v>
      </c>
      <c r="D10" s="31">
        <v>203940</v>
      </c>
      <c r="E10" s="18">
        <f t="shared" si="0"/>
        <v>185063.52087114335</v>
      </c>
    </row>
    <row r="11" spans="1:20" x14ac:dyDescent="0.2">
      <c r="A11" s="27" t="s">
        <v>26</v>
      </c>
      <c r="B11" s="29" t="str">
        <f>VLOOKUP(A11,'Resin Conversion'!$A$2:$B$38,2,FALSE)</f>
        <v>FWB</v>
      </c>
      <c r="C11" s="30">
        <v>0</v>
      </c>
      <c r="D11" s="31">
        <v>15464</v>
      </c>
      <c r="E11" s="18">
        <f t="shared" si="0"/>
        <v>14032.667876588021</v>
      </c>
      <c r="H11" s="89" t="s">
        <v>147</v>
      </c>
      <c r="I11" s="89"/>
      <c r="J11" s="89"/>
      <c r="K11" s="89"/>
      <c r="L11" s="89"/>
      <c r="M11" s="89"/>
      <c r="N11" s="89"/>
      <c r="O11" s="89"/>
      <c r="P11" s="89"/>
      <c r="Q11" s="89"/>
    </row>
    <row r="12" spans="1:20" x14ac:dyDescent="0.2">
      <c r="A12" s="27" t="s">
        <v>12</v>
      </c>
      <c r="B12" s="29" t="str">
        <f>VLOOKUP(A12,'Resin Conversion'!$A$2:$B$38,2,FALSE)</f>
        <v>FWB</v>
      </c>
      <c r="C12" s="30">
        <v>1.4E-2</v>
      </c>
      <c r="D12" s="31">
        <v>557528</v>
      </c>
      <c r="E12" s="18">
        <f t="shared" si="0"/>
        <v>505923.77495462791</v>
      </c>
      <c r="H12" s="88"/>
      <c r="I12" s="17" t="s">
        <v>1</v>
      </c>
      <c r="J12" s="17" t="s">
        <v>2</v>
      </c>
      <c r="K12" s="17" t="s">
        <v>3</v>
      </c>
      <c r="L12" s="17" t="s">
        <v>48</v>
      </c>
      <c r="M12" s="17" t="s">
        <v>4</v>
      </c>
      <c r="N12" s="17" t="s">
        <v>5</v>
      </c>
      <c r="O12" s="17" t="s">
        <v>49</v>
      </c>
      <c r="P12" s="17" t="s">
        <v>6</v>
      </c>
      <c r="Q12" s="17" t="s">
        <v>146</v>
      </c>
    </row>
    <row r="13" spans="1:20" x14ac:dyDescent="0.2">
      <c r="A13" s="27" t="s">
        <v>32</v>
      </c>
      <c r="B13" s="29" t="str">
        <f>VLOOKUP(A13,'Resin Conversion'!$A$2:$B$38,2,FALSE)</f>
        <v>FWB</v>
      </c>
      <c r="C13" s="30">
        <v>4.0000000000000001E-3</v>
      </c>
      <c r="D13" s="31">
        <v>155443</v>
      </c>
      <c r="E13" s="18">
        <f t="shared" si="0"/>
        <v>141055.35390199636</v>
      </c>
      <c r="H13" s="88"/>
      <c r="I13" s="18">
        <f>(E4*I3)+(E3*I3)+(I4*E16)+(I5*E17)+(I5*E15)</f>
        <v>454817.93284936476</v>
      </c>
      <c r="J13" s="18">
        <f>(J4*E16)+(J5*E15)+(J5*E17)+(J6*E5)+(J6*E6)+(J7*SUM(E7:E13))</f>
        <v>729262.6751361161</v>
      </c>
      <c r="K13" s="18">
        <f>(K4*$E$16)+(K5*SUM($E$15,$E$17)+(K7*SUM($E$7:$E$13)+(K8*$E$14)))</f>
        <v>1198781.1270417422</v>
      </c>
      <c r="L13" s="18">
        <f>(L4*$E$16)+(L5*SUM($E$15,$E$17)+(L7*SUM($E$7:$E$13)+(L8*$E$14)))</f>
        <v>1597332.2686025405</v>
      </c>
      <c r="M13" s="18">
        <f>(M4*$E$16)+(M5*SUM($E$15,$E$17)+(M7*SUM($E$7:$E$13)+(M8*$E$14)))</f>
        <v>103041.43194192376</v>
      </c>
      <c r="N13" s="18">
        <f>(N4*$E$16)+(N5*SUM($E$15,$E$17)+(N7*SUM($E$7:$E$13)+(N8*$E$14)))</f>
        <v>332491.32032667875</v>
      </c>
      <c r="O13" s="18">
        <f>(O4*$E$16)+(O5*SUM($E$15,$E$17)+(O7*SUM($E$7:$E$13)+(O8*$E$14)))</f>
        <v>525561.81034482759</v>
      </c>
      <c r="P13" s="18">
        <f>SUM(I13:O13)</f>
        <v>4941288.5662431931</v>
      </c>
      <c r="Q13" s="18">
        <f>P13-E2</f>
        <v>0.90744101535528898</v>
      </c>
    </row>
    <row r="14" spans="1:20" x14ac:dyDescent="0.2">
      <c r="A14" s="27" t="s">
        <v>33</v>
      </c>
      <c r="B14" s="29" t="str">
        <f>VLOOKUP(A14,'Resin Conversion'!$A$2:$B$38,2,FALSE)</f>
        <v>MP</v>
      </c>
      <c r="C14" s="30">
        <v>1.2999999999999999E-2</v>
      </c>
      <c r="D14" s="31">
        <v>503597</v>
      </c>
      <c r="E14" s="18">
        <f t="shared" si="0"/>
        <v>456984.57350272231</v>
      </c>
    </row>
    <row r="15" spans="1:20" x14ac:dyDescent="0.2">
      <c r="A15" s="27" t="s">
        <v>34</v>
      </c>
      <c r="B15" s="29" t="str">
        <f>VLOOKUP(A15,'Resin Conversion'!$A$2:$B$38,2,FALSE)</f>
        <v>RC</v>
      </c>
      <c r="C15" s="30">
        <v>3.1E-2</v>
      </c>
      <c r="D15" s="31">
        <v>1247468</v>
      </c>
      <c r="E15" s="18">
        <f t="shared" si="0"/>
        <v>1132003.6297640651</v>
      </c>
    </row>
    <row r="16" spans="1:20" x14ac:dyDescent="0.2">
      <c r="A16" s="27" t="s">
        <v>15</v>
      </c>
      <c r="B16" s="29" t="str">
        <f>VLOOKUP(A16,'Resin Conversion'!$A$2:$B$38,2,FALSE)</f>
        <v>DP</v>
      </c>
      <c r="C16" s="30">
        <v>2.3E-2</v>
      </c>
      <c r="D16" s="31">
        <v>901707</v>
      </c>
      <c r="E16" s="18">
        <f t="shared" si="0"/>
        <v>818245.91651542648</v>
      </c>
    </row>
    <row r="17" spans="1:5" x14ac:dyDescent="0.2">
      <c r="A17" s="27" t="s">
        <v>16</v>
      </c>
      <c r="B17" s="29" t="str">
        <f>VLOOKUP(A17,'Resin Conversion'!$A$2:$B$38,2,FALSE)</f>
        <v>RC</v>
      </c>
      <c r="C17" s="30">
        <v>1.0999999999999999E-2</v>
      </c>
      <c r="D17" s="31">
        <v>441155</v>
      </c>
      <c r="E17" s="18">
        <f t="shared" si="0"/>
        <v>400322.14156079851</v>
      </c>
    </row>
    <row r="18" spans="1:5" x14ac:dyDescent="0.2">
      <c r="A18" s="27" t="s">
        <v>81</v>
      </c>
      <c r="B18" s="29" t="s">
        <v>148</v>
      </c>
      <c r="C18" s="30">
        <v>1</v>
      </c>
      <c r="D18" s="31">
        <v>39878983</v>
      </c>
      <c r="E18" s="18">
        <f>D18/1.102</f>
        <v>36187824.863883846</v>
      </c>
    </row>
  </sheetData>
  <mergeCells count="3">
    <mergeCell ref="H1:O1"/>
    <mergeCell ref="H12:H13"/>
    <mergeCell ref="H11:Q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2"/>
  <sheetViews>
    <sheetView zoomScale="125" workbookViewId="0">
      <selection activeCell="R2" sqref="R2"/>
    </sheetView>
  </sheetViews>
  <sheetFormatPr baseColWidth="10" defaultColWidth="8.83203125" defaultRowHeight="15" x14ac:dyDescent="0.2"/>
  <cols>
    <col min="1" max="1" width="40.1640625" bestFit="1" customWidth="1"/>
    <col min="2" max="2" width="17" customWidth="1"/>
    <col min="3" max="3" width="22.6640625" bestFit="1" customWidth="1"/>
    <col min="4" max="4" width="16.33203125" bestFit="1" customWidth="1"/>
    <col min="5" max="5" width="10.33203125" bestFit="1" customWidth="1"/>
    <col min="14" max="14" width="11.6640625" bestFit="1" customWidth="1"/>
    <col min="15" max="15" width="10.33203125" bestFit="1" customWidth="1"/>
    <col min="18" max="18" width="11.1640625" bestFit="1" customWidth="1"/>
  </cols>
  <sheetData>
    <row r="1" spans="1:19" s="1" customFormat="1" x14ac:dyDescent="0.2">
      <c r="A1" s="19" t="s">
        <v>53</v>
      </c>
      <c r="B1" s="19" t="s">
        <v>52</v>
      </c>
      <c r="C1" s="19" t="s">
        <v>55</v>
      </c>
      <c r="D1" s="19" t="s">
        <v>54</v>
      </c>
      <c r="E1" s="19" t="s">
        <v>51</v>
      </c>
      <c r="G1" s="86" t="s">
        <v>80</v>
      </c>
      <c r="H1" s="87"/>
      <c r="I1" s="87"/>
      <c r="J1" s="87"/>
      <c r="K1" s="87"/>
      <c r="L1" s="87"/>
      <c r="M1" s="87"/>
      <c r="N1" s="87"/>
    </row>
    <row r="2" spans="1:19" ht="16" x14ac:dyDescent="0.2">
      <c r="A2" s="27" t="s">
        <v>6</v>
      </c>
      <c r="B2" s="27" t="str">
        <f>VLOOKUP(A2,'Resin Conversion'!$A$2:$B$38,2,FALSE)</f>
        <v>All</v>
      </c>
      <c r="C2" s="32">
        <v>0.115</v>
      </c>
      <c r="D2" s="31">
        <v>4524052</v>
      </c>
      <c r="E2" s="18">
        <f>D2/1.102</f>
        <v>4105310.3448275859</v>
      </c>
      <c r="G2" s="14" t="s">
        <v>50</v>
      </c>
      <c r="H2" s="15" t="s">
        <v>1</v>
      </c>
      <c r="I2" s="15" t="s">
        <v>2</v>
      </c>
      <c r="J2" s="15" t="s">
        <v>3</v>
      </c>
      <c r="K2" s="15" t="s">
        <v>48</v>
      </c>
      <c r="L2" s="15" t="s">
        <v>4</v>
      </c>
      <c r="M2" s="15" t="s">
        <v>5</v>
      </c>
      <c r="N2" s="15" t="s">
        <v>49</v>
      </c>
      <c r="P2" s="28" t="s">
        <v>149</v>
      </c>
      <c r="R2" s="77" t="s">
        <v>165</v>
      </c>
      <c r="S2" t="s">
        <v>169</v>
      </c>
    </row>
    <row r="3" spans="1:19" ht="16" x14ac:dyDescent="0.2">
      <c r="A3" s="27" t="s">
        <v>17</v>
      </c>
      <c r="B3" s="27" t="str">
        <f>VLOOKUP(A3,'Resin Conversion'!$A$2:$B$38,2,FALSE)</f>
        <v>PETbc</v>
      </c>
      <c r="C3" s="32">
        <v>3.0000000000000001E-3</v>
      </c>
      <c r="D3" s="31">
        <v>128410</v>
      </c>
      <c r="E3" s="18">
        <f t="shared" ref="E3:E19" si="0">D3/1.102</f>
        <v>116524.500907441</v>
      </c>
      <c r="G3" s="15" t="s">
        <v>37</v>
      </c>
      <c r="H3" s="28">
        <v>1</v>
      </c>
      <c r="I3" s="28">
        <v>0</v>
      </c>
      <c r="J3" s="28">
        <v>0</v>
      </c>
      <c r="K3" s="28">
        <v>0</v>
      </c>
      <c r="L3" s="28">
        <v>0</v>
      </c>
      <c r="M3" s="28">
        <v>0</v>
      </c>
      <c r="N3" s="28">
        <v>0</v>
      </c>
      <c r="P3" s="11" t="s">
        <v>150</v>
      </c>
    </row>
    <row r="4" spans="1:19" ht="16" x14ac:dyDescent="0.2">
      <c r="A4" s="27" t="s">
        <v>18</v>
      </c>
      <c r="B4" s="27" t="str">
        <f>VLOOKUP(A4,'Resin Conversion'!$A$2:$B$38,2,FALSE)</f>
        <v>PETbc</v>
      </c>
      <c r="C4" s="32">
        <v>1E-3</v>
      </c>
      <c r="D4" s="31">
        <v>58855</v>
      </c>
      <c r="E4" s="18">
        <f t="shared" si="0"/>
        <v>53407.441016333934</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19</v>
      </c>
      <c r="B5" s="27" t="str">
        <f>VLOOKUP(A5,'Resin Conversion'!$A$2:$B$38,2,FALSE)</f>
        <v>PETbc</v>
      </c>
      <c r="C5" s="32">
        <v>3.0000000000000001E-3</v>
      </c>
      <c r="D5" s="31">
        <v>113793</v>
      </c>
      <c r="E5" s="18">
        <f t="shared" si="0"/>
        <v>103260.43557168783</v>
      </c>
      <c r="G5" s="15" t="s">
        <v>47</v>
      </c>
      <c r="H5" s="27">
        <v>0.08</v>
      </c>
      <c r="I5" s="28">
        <v>0.12</v>
      </c>
      <c r="J5" s="28">
        <v>0.3</v>
      </c>
      <c r="K5" s="28">
        <v>0.18</v>
      </c>
      <c r="L5" s="28">
        <v>3.5999999999999997E-2</v>
      </c>
      <c r="M5" s="28">
        <v>0.09</v>
      </c>
      <c r="N5" s="28">
        <v>0.19400000000000001</v>
      </c>
    </row>
    <row r="6" spans="1:19" ht="16" x14ac:dyDescent="0.2">
      <c r="A6" s="27" t="s">
        <v>20</v>
      </c>
      <c r="B6" s="27" t="str">
        <f>VLOOKUP(A6,'Resin Conversion'!$A$2:$B$38,2,FALSE)</f>
        <v>HDPEbc</v>
      </c>
      <c r="C6" s="32">
        <v>0</v>
      </c>
      <c r="D6" s="31">
        <v>7374</v>
      </c>
      <c r="E6" s="18">
        <f t="shared" si="0"/>
        <v>6691.4700544464604</v>
      </c>
      <c r="G6" s="15" t="s">
        <v>39</v>
      </c>
      <c r="H6" s="27">
        <v>0</v>
      </c>
      <c r="I6" s="28">
        <v>1</v>
      </c>
      <c r="J6" s="28">
        <v>0</v>
      </c>
      <c r="K6" s="28">
        <v>0</v>
      </c>
      <c r="L6" s="28">
        <v>0</v>
      </c>
      <c r="M6" s="28">
        <v>0</v>
      </c>
      <c r="N6" s="28">
        <v>0</v>
      </c>
    </row>
    <row r="7" spans="1:19" ht="16" x14ac:dyDescent="0.2">
      <c r="A7" s="27" t="s">
        <v>21</v>
      </c>
      <c r="B7" s="27" t="str">
        <f>VLOOKUP(A7,'Resin Conversion'!$A$2:$B$38,2,FALSE)</f>
        <v>HDPEbc</v>
      </c>
      <c r="C7" s="32">
        <v>4.0000000000000001E-3</v>
      </c>
      <c r="D7" s="31">
        <v>158020</v>
      </c>
      <c r="E7" s="18">
        <f t="shared" si="0"/>
        <v>143393.82940108891</v>
      </c>
      <c r="G7" s="15" t="s">
        <v>41</v>
      </c>
      <c r="H7" s="27">
        <v>0</v>
      </c>
      <c r="I7" s="28">
        <v>0.17</v>
      </c>
      <c r="J7" s="28">
        <v>0.1</v>
      </c>
      <c r="K7" s="28">
        <v>0.69</v>
      </c>
      <c r="L7" s="28">
        <v>1.2999999999999999E-2</v>
      </c>
      <c r="M7" s="28">
        <v>2.7E-2</v>
      </c>
      <c r="N7" s="28">
        <v>0</v>
      </c>
    </row>
    <row r="8" spans="1:19" ht="16" x14ac:dyDescent="0.2">
      <c r="A8" s="27" t="s">
        <v>22</v>
      </c>
      <c r="B8" s="27" t="str">
        <f>VLOOKUP(A8,'Resin Conversion'!$A$2:$B$38,2,FALSE)</f>
        <v>HDPEbc</v>
      </c>
      <c r="C8" s="32">
        <v>1E-3</v>
      </c>
      <c r="D8" s="31">
        <v>25748</v>
      </c>
      <c r="E8" s="18">
        <f t="shared" si="0"/>
        <v>23364.791288566241</v>
      </c>
      <c r="G8" s="15" t="s">
        <v>40</v>
      </c>
      <c r="H8" s="28">
        <v>0</v>
      </c>
      <c r="I8" s="28">
        <v>0</v>
      </c>
      <c r="J8" s="28">
        <v>0.65</v>
      </c>
      <c r="K8" s="28">
        <v>0.1</v>
      </c>
      <c r="L8" s="28">
        <v>2.5000000000000001E-2</v>
      </c>
      <c r="M8" s="28">
        <v>0.22500000000000001</v>
      </c>
      <c r="N8" s="28">
        <v>0</v>
      </c>
    </row>
    <row r="9" spans="1:19" ht="16" x14ac:dyDescent="0.2">
      <c r="A9" s="27" t="s">
        <v>23</v>
      </c>
      <c r="B9" s="27" t="str">
        <f>VLOOKUP(A9,'Resin Conversion'!$A$2:$B$38,2,FALSE)</f>
        <v>PP</v>
      </c>
      <c r="C9" s="32">
        <v>6.0000000000000001E-3</v>
      </c>
      <c r="D9" s="31">
        <v>242664</v>
      </c>
      <c r="E9" s="18">
        <f t="shared" si="0"/>
        <v>220203.26678765879</v>
      </c>
      <c r="G9" s="15" t="s">
        <v>3</v>
      </c>
      <c r="H9" s="27">
        <v>0</v>
      </c>
      <c r="I9" s="28">
        <v>0</v>
      </c>
      <c r="J9" s="28">
        <v>1</v>
      </c>
      <c r="K9" s="28">
        <v>0</v>
      </c>
      <c r="L9" s="28">
        <v>0</v>
      </c>
      <c r="M9" s="28">
        <v>0</v>
      </c>
      <c r="N9" s="28">
        <v>0</v>
      </c>
    </row>
    <row r="10" spans="1:19" x14ac:dyDescent="0.2">
      <c r="A10" s="27" t="s">
        <v>24</v>
      </c>
      <c r="B10" s="27" t="str">
        <f>VLOOKUP(A10,'Resin Conversion'!$A$2:$B$38,2,FALSE)</f>
        <v>MP</v>
      </c>
      <c r="C10" s="32">
        <v>3.0000000000000001E-3</v>
      </c>
      <c r="D10" s="31">
        <v>136479</v>
      </c>
      <c r="E10" s="18">
        <f t="shared" si="0"/>
        <v>123846.64246823956</v>
      </c>
    </row>
    <row r="11" spans="1:19" x14ac:dyDescent="0.2">
      <c r="A11" s="27" t="s">
        <v>25</v>
      </c>
      <c r="B11" s="27" t="str">
        <f>VLOOKUP(A11,'Resin Conversion'!$A$2:$B$38,2,FALSE)</f>
        <v>FWB</v>
      </c>
      <c r="C11" s="32">
        <v>5.0000000000000001E-3</v>
      </c>
      <c r="D11" s="31">
        <v>209172</v>
      </c>
      <c r="E11" s="18">
        <f t="shared" si="0"/>
        <v>189811.25226860252</v>
      </c>
      <c r="G11" s="89" t="s">
        <v>147</v>
      </c>
      <c r="H11" s="89"/>
      <c r="I11" s="89"/>
      <c r="J11" s="89"/>
      <c r="K11" s="89"/>
      <c r="L11" s="89"/>
      <c r="M11" s="89"/>
      <c r="N11" s="89"/>
      <c r="O11" s="89"/>
      <c r="P11" s="89"/>
    </row>
    <row r="12" spans="1:19" x14ac:dyDescent="0.2">
      <c r="A12" s="27" t="s">
        <v>10</v>
      </c>
      <c r="B12" s="27" t="str">
        <f>VLOOKUP(A12,'Resin Conversion'!$A$2:$B$38,2,FALSE)</f>
        <v>FWB</v>
      </c>
      <c r="C12" s="32">
        <v>1.7000000000000001E-2</v>
      </c>
      <c r="D12" s="31">
        <v>655233</v>
      </c>
      <c r="E12" s="18">
        <f t="shared" si="0"/>
        <v>594585.29945553537</v>
      </c>
      <c r="G12" s="90"/>
      <c r="H12" s="17" t="s">
        <v>1</v>
      </c>
      <c r="I12" s="17" t="s">
        <v>2</v>
      </c>
      <c r="J12" s="17" t="s">
        <v>3</v>
      </c>
      <c r="K12" s="17" t="s">
        <v>48</v>
      </c>
      <c r="L12" s="17" t="s">
        <v>4</v>
      </c>
      <c r="M12" s="17" t="s">
        <v>5</v>
      </c>
      <c r="N12" s="17" t="s">
        <v>49</v>
      </c>
      <c r="O12" s="17" t="s">
        <v>6</v>
      </c>
      <c r="P12" s="17" t="s">
        <v>146</v>
      </c>
    </row>
    <row r="13" spans="1:19" x14ac:dyDescent="0.2">
      <c r="A13" s="27" t="s">
        <v>11</v>
      </c>
      <c r="B13" s="27" t="str">
        <f>VLOOKUP(A13,'Resin Conversion'!$A$2:$B$38,2,FALSE)</f>
        <v>FWB</v>
      </c>
      <c r="C13" s="32">
        <v>4.0000000000000001E-3</v>
      </c>
      <c r="D13" s="31">
        <v>139810</v>
      </c>
      <c r="E13" s="18">
        <f t="shared" si="0"/>
        <v>126869.3284936479</v>
      </c>
      <c r="G13" s="90"/>
      <c r="H13" s="18">
        <f t="shared" ref="H13:N13" si="1">(H3*SUM($E$3:$E$5))+(H4*$E$18)+(H5*$E$19)+(H6*SUM($E$6:$E$8))+(H7*SUM($E$11:$E$17))+(H8*$E$10)+(H9*$E$9)</f>
        <v>331379.22323049</v>
      </c>
      <c r="I13" s="18">
        <f t="shared" si="1"/>
        <v>683556.7386569872</v>
      </c>
      <c r="J13" s="18">
        <f t="shared" si="1"/>
        <v>853168.81488203269</v>
      </c>
      <c r="K13" s="18">
        <f t="shared" si="1"/>
        <v>1774490.3901996366</v>
      </c>
      <c r="L13" s="18">
        <f t="shared" si="1"/>
        <v>57780.284936479125</v>
      </c>
      <c r="M13" s="18">
        <f t="shared" si="1"/>
        <v>159296.19963702356</v>
      </c>
      <c r="N13" s="18">
        <f t="shared" si="1"/>
        <v>245636.87840290379</v>
      </c>
      <c r="O13" s="18">
        <f>SUM(H13:N13)</f>
        <v>4105308.5299455533</v>
      </c>
      <c r="P13" s="18">
        <f>O13-E2</f>
        <v>-1.8148820325732231</v>
      </c>
    </row>
    <row r="14" spans="1:19" x14ac:dyDescent="0.2">
      <c r="A14" s="27" t="s">
        <v>12</v>
      </c>
      <c r="B14" s="27" t="str">
        <f>VLOOKUP(A14,'Resin Conversion'!$A$2:$B$38,2,FALSE)</f>
        <v>FWB</v>
      </c>
      <c r="C14" s="32">
        <v>0.01</v>
      </c>
      <c r="D14" s="31">
        <v>393308</v>
      </c>
      <c r="E14" s="18">
        <f t="shared" si="0"/>
        <v>356903.81125226856</v>
      </c>
    </row>
    <row r="15" spans="1:19" x14ac:dyDescent="0.2">
      <c r="A15" s="27" t="s">
        <v>13</v>
      </c>
      <c r="B15" s="27" t="str">
        <f>VLOOKUP(A15,'Resin Conversion'!$A$2:$B$38,2,FALSE)</f>
        <v>FWB</v>
      </c>
      <c r="C15" s="32">
        <v>5.0000000000000001E-3</v>
      </c>
      <c r="D15" s="31">
        <v>202512</v>
      </c>
      <c r="E15" s="18">
        <f t="shared" si="0"/>
        <v>183767.69509981849</v>
      </c>
    </row>
    <row r="16" spans="1:19" x14ac:dyDescent="0.2">
      <c r="A16" s="27" t="s">
        <v>26</v>
      </c>
      <c r="B16" s="27" t="str">
        <f>VLOOKUP(A16,'Resin Conversion'!$A$2:$B$38,2,FALSE)</f>
        <v>FWB</v>
      </c>
      <c r="C16" s="32">
        <v>1E-3</v>
      </c>
      <c r="D16" s="31">
        <v>22059</v>
      </c>
      <c r="E16" s="18">
        <f t="shared" si="0"/>
        <v>20017.241379310344</v>
      </c>
    </row>
    <row r="17" spans="1:5" x14ac:dyDescent="0.2">
      <c r="A17" s="27" t="s">
        <v>14</v>
      </c>
      <c r="B17" s="27" t="str">
        <f>VLOOKUP(A17,'Resin Conversion'!$A$2:$B$38,2,FALSE)</f>
        <v>FWB</v>
      </c>
      <c r="C17" s="32">
        <v>2.4E-2</v>
      </c>
      <c r="D17" s="31">
        <v>936713</v>
      </c>
      <c r="E17" s="18">
        <f t="shared" si="0"/>
        <v>850011.79673321231</v>
      </c>
    </row>
    <row r="18" spans="1:5" x14ac:dyDescent="0.2">
      <c r="A18" s="27" t="s">
        <v>15</v>
      </c>
      <c r="B18" s="27" t="str">
        <f>VLOOKUP(A18,'Resin Conversion'!$A$2:$B$38,2,FALSE)</f>
        <v>DP</v>
      </c>
      <c r="C18" s="32">
        <v>1.8000000000000002E-2</v>
      </c>
      <c r="D18" s="31">
        <v>687944</v>
      </c>
      <c r="E18" s="18">
        <f t="shared" si="0"/>
        <v>624268.60254083481</v>
      </c>
    </row>
    <row r="19" spans="1:5" x14ac:dyDescent="0.2">
      <c r="A19" s="27" t="s">
        <v>16</v>
      </c>
      <c r="B19" s="27" t="str">
        <f>VLOOKUP(A19,'Resin Conversion'!$A$2:$B$38,2,FALSE)</f>
        <v>RC</v>
      </c>
      <c r="C19" s="32">
        <v>0.01</v>
      </c>
      <c r="D19" s="31">
        <v>405956</v>
      </c>
      <c r="E19" s="18">
        <f t="shared" si="0"/>
        <v>368381.12522686023</v>
      </c>
    </row>
    <row r="20" spans="1:5" x14ac:dyDescent="0.2">
      <c r="A20" s="27" t="s">
        <v>81</v>
      </c>
      <c r="B20" s="27" t="s">
        <v>148</v>
      </c>
      <c r="C20" s="33">
        <v>1</v>
      </c>
      <c r="D20" s="31">
        <v>39304457</v>
      </c>
      <c r="E20" s="18">
        <f>D20/1.102</f>
        <v>35666476.406533569</v>
      </c>
    </row>
    <row r="22" spans="1:5" x14ac:dyDescent="0.2">
      <c r="B22" s="4"/>
    </row>
  </sheetData>
  <mergeCells count="3">
    <mergeCell ref="G1:N1"/>
    <mergeCell ref="G11:P11"/>
    <mergeCell ref="G12:G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
  <sheetViews>
    <sheetView topLeftCell="E1" zoomScale="140" workbookViewId="0">
      <selection activeCell="R27" sqref="R27"/>
    </sheetView>
  </sheetViews>
  <sheetFormatPr baseColWidth="10" defaultColWidth="8.83203125" defaultRowHeight="15" x14ac:dyDescent="0.2"/>
  <cols>
    <col min="1" max="1" width="40.1640625" bestFit="1" customWidth="1"/>
    <col min="2" max="2" width="18.83203125" customWidth="1"/>
    <col min="3" max="3" width="22" bestFit="1" customWidth="1"/>
    <col min="4" max="4" width="16.33203125" bestFit="1" customWidth="1"/>
    <col min="5" max="5" width="9.33203125" bestFit="1" customWidth="1"/>
    <col min="8" max="9" width="9.6640625" bestFit="1" customWidth="1"/>
    <col min="10" max="10" width="9" bestFit="1" customWidth="1"/>
    <col min="11" max="11" width="9.6640625" bestFit="1" customWidth="1"/>
    <col min="12" max="12" width="10.6640625" bestFit="1" customWidth="1"/>
    <col min="13" max="13" width="9.6640625" bestFit="1" customWidth="1"/>
    <col min="14" max="14" width="11.6640625" bestFit="1" customWidth="1"/>
    <col min="15" max="15" width="10.6640625" bestFit="1" customWidth="1"/>
    <col min="18" max="18" width="10.83203125" bestFit="1" customWidth="1"/>
  </cols>
  <sheetData>
    <row r="1" spans="1:19" s="1" customFormat="1" x14ac:dyDescent="0.2">
      <c r="A1" s="20" t="s">
        <v>53</v>
      </c>
      <c r="B1" s="20" t="s">
        <v>52</v>
      </c>
      <c r="C1" s="20" t="s">
        <v>55</v>
      </c>
      <c r="D1" s="20" t="s">
        <v>54</v>
      </c>
      <c r="E1" s="20" t="s">
        <v>51</v>
      </c>
      <c r="G1" s="86" t="s">
        <v>80</v>
      </c>
      <c r="H1" s="87"/>
      <c r="I1" s="87"/>
      <c r="J1" s="87"/>
      <c r="K1" s="87"/>
      <c r="L1" s="87"/>
      <c r="M1" s="87"/>
      <c r="N1" s="87"/>
    </row>
    <row r="2" spans="1:19" ht="16" x14ac:dyDescent="0.2">
      <c r="A2" s="27" t="s">
        <v>6</v>
      </c>
      <c r="B2" s="27" t="str">
        <f>VLOOKUP(A2,'Resin Conversion'!$A$2:$B$38,2,FALSE)</f>
        <v>All</v>
      </c>
      <c r="C2" s="32">
        <v>0.10400000000000001</v>
      </c>
      <c r="D2" s="31">
        <v>3215943</v>
      </c>
      <c r="E2" s="18">
        <v>2918278.584392014</v>
      </c>
      <c r="G2" s="14" t="s">
        <v>50</v>
      </c>
      <c r="H2" s="15" t="s">
        <v>1</v>
      </c>
      <c r="I2" s="15" t="s">
        <v>2</v>
      </c>
      <c r="J2" s="15" t="s">
        <v>3</v>
      </c>
      <c r="K2" s="15" t="s">
        <v>48</v>
      </c>
      <c r="L2" s="15" t="s">
        <v>4</v>
      </c>
      <c r="M2" s="15" t="s">
        <v>5</v>
      </c>
      <c r="N2" s="15" t="s">
        <v>49</v>
      </c>
      <c r="P2" s="34" t="s">
        <v>149</v>
      </c>
      <c r="R2" s="77" t="s">
        <v>165</v>
      </c>
      <c r="S2" t="s">
        <v>168</v>
      </c>
    </row>
    <row r="3" spans="1:19" ht="16" x14ac:dyDescent="0.2">
      <c r="A3" s="27" t="s">
        <v>7</v>
      </c>
      <c r="B3" s="27" t="str">
        <f>VLOOKUP(A3,'Resin Conversion'!$A$2:$B$38,2,FALSE)</f>
        <v>PETbc</v>
      </c>
      <c r="C3" s="32">
        <v>6.0000000000000001E-3</v>
      </c>
      <c r="D3" s="31">
        <v>197202</v>
      </c>
      <c r="E3" s="18">
        <v>178949.1833030853</v>
      </c>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5.0000000000000001E-3</v>
      </c>
      <c r="D4" s="31">
        <v>139189</v>
      </c>
      <c r="E4" s="18">
        <v>126305.80762250449</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6.0000000000000001E-3</v>
      </c>
      <c r="D5" s="31">
        <v>173738</v>
      </c>
      <c r="E5" s="18">
        <v>157656.98729582579</v>
      </c>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1.2E-2</v>
      </c>
      <c r="D6" s="31">
        <v>383130</v>
      </c>
      <c r="E6" s="18">
        <v>347667.87658802181</v>
      </c>
      <c r="G6" s="15" t="s">
        <v>39</v>
      </c>
      <c r="H6" s="27">
        <v>0</v>
      </c>
      <c r="I6" s="28">
        <v>1</v>
      </c>
      <c r="J6" s="28">
        <v>0</v>
      </c>
      <c r="K6" s="28">
        <v>0</v>
      </c>
      <c r="L6" s="28">
        <v>0</v>
      </c>
      <c r="M6" s="28">
        <v>0</v>
      </c>
      <c r="N6" s="28">
        <v>0</v>
      </c>
    </row>
    <row r="7" spans="1:19" ht="16" x14ac:dyDescent="0.2">
      <c r="A7" s="27" t="s">
        <v>11</v>
      </c>
      <c r="B7" s="27" t="str">
        <f>VLOOKUP(A7,'Resin Conversion'!$A$2:$B$38,2,FALSE)</f>
        <v>FWB</v>
      </c>
      <c r="C7" s="32">
        <v>5.0000000000000001E-3</v>
      </c>
      <c r="D7" s="31">
        <v>157395</v>
      </c>
      <c r="E7" s="18">
        <v>142826.67876588021</v>
      </c>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3.0000000000000001E-3</v>
      </c>
      <c r="D8" s="31">
        <v>83192</v>
      </c>
      <c r="E8" s="18">
        <v>75491.833030852984</v>
      </c>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2E-3</v>
      </c>
      <c r="D9" s="31">
        <v>73394</v>
      </c>
      <c r="E9" s="18">
        <v>66600.725952813067</v>
      </c>
      <c r="G9" s="15" t="s">
        <v>3</v>
      </c>
      <c r="H9" s="27">
        <v>0</v>
      </c>
      <c r="I9" s="28">
        <v>0</v>
      </c>
      <c r="J9" s="28">
        <v>1</v>
      </c>
      <c r="K9" s="28">
        <v>0</v>
      </c>
      <c r="L9" s="28">
        <v>0</v>
      </c>
      <c r="M9" s="28">
        <v>0</v>
      </c>
      <c r="N9" s="28">
        <v>0</v>
      </c>
    </row>
    <row r="10" spans="1:19" x14ac:dyDescent="0.2">
      <c r="A10" s="27" t="s">
        <v>14</v>
      </c>
      <c r="B10" s="27" t="str">
        <f>VLOOKUP(A10,'Resin Conversion'!$A$2:$B$38,2,FALSE)</f>
        <v>FWB</v>
      </c>
      <c r="C10" s="32">
        <v>1.8000000000000002E-2</v>
      </c>
      <c r="D10" s="31">
        <v>543476</v>
      </c>
      <c r="E10" s="18">
        <v>493172.41379310342</v>
      </c>
    </row>
    <row r="11" spans="1:19" x14ac:dyDescent="0.2">
      <c r="A11" s="27" t="s">
        <v>15</v>
      </c>
      <c r="B11" s="27" t="str">
        <f>VLOOKUP(A11,'Resin Conversion'!$A$2:$B$38,2,FALSE)</f>
        <v>DP</v>
      </c>
      <c r="C11" s="32">
        <v>2.2000000000000002E-2</v>
      </c>
      <c r="D11" s="31">
        <v>682812</v>
      </c>
      <c r="E11" s="18">
        <v>619611.61524500907</v>
      </c>
      <c r="G11" s="89" t="s">
        <v>147</v>
      </c>
      <c r="H11" s="89"/>
      <c r="I11" s="89"/>
      <c r="J11" s="89"/>
      <c r="K11" s="89"/>
      <c r="L11" s="89"/>
      <c r="M11" s="89"/>
      <c r="N11" s="89"/>
      <c r="O11" s="89"/>
      <c r="P11" s="89"/>
    </row>
    <row r="12" spans="1:19" x14ac:dyDescent="0.2">
      <c r="A12" s="27" t="s">
        <v>16</v>
      </c>
      <c r="B12" s="27" t="str">
        <f>VLOOKUP(A12,'Resin Conversion'!$A$2:$B$38,2,FALSE)</f>
        <v>RC</v>
      </c>
      <c r="C12" s="32">
        <v>2.5000000000000001E-2</v>
      </c>
      <c r="D12" s="31">
        <v>782415</v>
      </c>
      <c r="E12" s="18">
        <v>709995.46279491822</v>
      </c>
      <c r="G12" s="90"/>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30864279</v>
      </c>
      <c r="E13" s="18">
        <f>D13/1.102</f>
        <v>28007512.704174228</v>
      </c>
      <c r="G13" s="90"/>
      <c r="H13" s="18">
        <f>(E3*H3)+(H4*E11)+(H5*E12)</f>
        <v>264250.95462794916</v>
      </c>
      <c r="I13" s="18">
        <f t="shared" ref="I13:N13" si="0">(I4*$E$11)+(I5*$E$12)+(I6*$E$4)+(I7*SUM($E$6:$E$10))+(I8*$E$5)</f>
        <v>473520.1070780399</v>
      </c>
      <c r="J13" s="18">
        <f t="shared" si="0"/>
        <v>636241.1361161524</v>
      </c>
      <c r="K13" s="18">
        <f t="shared" si="0"/>
        <v>1013280.6987295824</v>
      </c>
      <c r="L13" s="18">
        <f t="shared" si="0"/>
        <v>55289.144283121583</v>
      </c>
      <c r="M13" s="18">
        <f t="shared" si="0"/>
        <v>165085.78312159711</v>
      </c>
      <c r="N13" s="18">
        <f t="shared" si="0"/>
        <v>310610.76043557166</v>
      </c>
      <c r="O13" s="18">
        <f>SUM(H13:N13)</f>
        <v>2918278.584392014</v>
      </c>
      <c r="P13" s="11">
        <f>O13-E2</f>
        <v>0</v>
      </c>
    </row>
    <row r="17" spans="2:15" x14ac:dyDescent="0.2">
      <c r="B17" s="4"/>
    </row>
    <row r="25" spans="2:15" x14ac:dyDescent="0.2">
      <c r="H25" s="1" t="s">
        <v>65</v>
      </c>
      <c r="I25" s="1" t="s">
        <v>66</v>
      </c>
      <c r="J25" s="1" t="s">
        <v>67</v>
      </c>
      <c r="K25" s="1" t="s">
        <v>68</v>
      </c>
      <c r="L25" s="1" t="s">
        <v>69</v>
      </c>
      <c r="M25" s="1" t="s">
        <v>70</v>
      </c>
      <c r="N25" s="1" t="s">
        <v>71</v>
      </c>
      <c r="O25" s="1" t="s">
        <v>72</v>
      </c>
    </row>
    <row r="26" spans="2:15" ht="16" x14ac:dyDescent="0.2">
      <c r="G26" s="2" t="s">
        <v>73</v>
      </c>
      <c r="H26" s="7">
        <f>'[1]CalRecycle Converted Resin Da'!B60</f>
        <v>294534.12166263309</v>
      </c>
      <c r="I26" s="7">
        <f>'[1]CalRecycle Converted Resin Da'!C60</f>
        <v>600504.021879412</v>
      </c>
      <c r="J26" s="7">
        <f>'[1]CalRecycle Converted Resin Da'!D60</f>
        <v>57591.64996714583</v>
      </c>
      <c r="K26" s="7">
        <f>'[1]CalRecycle Converted Resin Da'!E60</f>
        <v>485506.62166816817</v>
      </c>
      <c r="L26" s="7">
        <f>'[1]CalRecycle Converted Resin Da'!F60</f>
        <v>1060038.8886096161</v>
      </c>
      <c r="M26" s="7">
        <f>'[1]CalRecycle Converted Resin Da'!G60</f>
        <v>164344.37880972572</v>
      </c>
      <c r="N26" s="7">
        <f>'[1]CalRecycle Converted Resin Da'!H60</f>
        <v>275200.47330868576</v>
      </c>
      <c r="O26" s="7">
        <f>'[1]CalRecycle Converted Resin Da'!I60</f>
        <v>2937720.1559053869</v>
      </c>
    </row>
    <row r="27" spans="2:15" ht="16" x14ac:dyDescent="0.2">
      <c r="G27" s="2" t="s">
        <v>75</v>
      </c>
      <c r="H27" s="7">
        <f>H26-H13</f>
        <v>30283.167034683924</v>
      </c>
      <c r="I27" s="7">
        <f>I26-J13</f>
        <v>-35737.114236740395</v>
      </c>
      <c r="J27" s="7">
        <f>J26-L13</f>
        <v>2302.5056840242469</v>
      </c>
      <c r="K27" s="7">
        <f>K26-I13</f>
        <v>11986.514590128267</v>
      </c>
      <c r="L27" s="7">
        <f>L26-K13</f>
        <v>46758.189880033722</v>
      </c>
      <c r="M27" s="7">
        <f>M26-M13</f>
        <v>-741.40431187138893</v>
      </c>
      <c r="N27" s="7">
        <f>N26-N13</f>
        <v>-35410.287126885902</v>
      </c>
      <c r="O27" s="7">
        <f>O26-O13</f>
        <v>19441.571513372939</v>
      </c>
    </row>
    <row r="28" spans="2:15" ht="16" x14ac:dyDescent="0.2">
      <c r="G28" s="2" t="s">
        <v>74</v>
      </c>
      <c r="H28" s="7">
        <f>'[2]CalRecycle Converted Resin Da'!B60</f>
        <v>237214.38662228224</v>
      </c>
      <c r="I28" s="7">
        <f>'[2]CalRecycle Converted Resin Da'!C60</f>
        <v>554653.98065032752</v>
      </c>
      <c r="J28" s="7">
        <f>'[2]CalRecycle Converted Resin Da'!D60</f>
        <v>54395.120273566827</v>
      </c>
      <c r="K28" s="7">
        <f>'[2]CalRecycle Converted Resin Da'!E60</f>
        <v>444942.1833056364</v>
      </c>
      <c r="L28" s="7">
        <f>'[2]CalRecycle Converted Resin Da'!F60</f>
        <v>1006707.6335621261</v>
      </c>
      <c r="M28" s="7">
        <f>'[2]CalRecycle Converted Resin Da'!G60</f>
        <v>151245.04294803712</v>
      </c>
      <c r="N28" s="7">
        <f>'[2]CalRecycle Converted Resin Da'!H60</f>
        <v>260340.5691689128</v>
      </c>
      <c r="O28" s="7">
        <f>'[2]CalRecycle Converted Resin Da'!I60</f>
        <v>2709498.9165308895</v>
      </c>
    </row>
    <row r="29" spans="2:15" ht="16" x14ac:dyDescent="0.2">
      <c r="G29" s="6" t="s">
        <v>75</v>
      </c>
      <c r="H29" s="8">
        <f>H28-H13</f>
        <v>-27036.568005666923</v>
      </c>
      <c r="I29" s="8">
        <f>I28-J13</f>
        <v>-81587.155465824879</v>
      </c>
      <c r="J29" s="8">
        <f>J28-L13</f>
        <v>-894.02400955475605</v>
      </c>
      <c r="K29" s="8">
        <f>K28-I13</f>
        <v>-28577.923772403505</v>
      </c>
      <c r="L29" s="8">
        <f>L28-K13</f>
        <v>-6573.0651674562832</v>
      </c>
      <c r="M29" s="8">
        <f>M28-M13</f>
        <v>-13840.740173559985</v>
      </c>
      <c r="N29" s="8">
        <f>N28-N13</f>
        <v>-50270.191266658861</v>
      </c>
      <c r="O29" s="8">
        <f>O28-O13</f>
        <v>-208779.6678611245</v>
      </c>
    </row>
  </sheetData>
  <mergeCells count="3">
    <mergeCell ref="G1:N1"/>
    <mergeCell ref="G11:P11"/>
    <mergeCell ref="G12:G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topLeftCell="E1" zoomScale="162" workbookViewId="0">
      <selection activeCell="M18" sqref="M18"/>
    </sheetView>
  </sheetViews>
  <sheetFormatPr baseColWidth="10" defaultColWidth="8.83203125" defaultRowHeight="15" x14ac:dyDescent="0.2"/>
  <cols>
    <col min="1" max="1" width="40.1640625" bestFit="1" customWidth="1"/>
    <col min="2" max="2" width="16.5" customWidth="1"/>
    <col min="3" max="3" width="17" customWidth="1"/>
    <col min="4" max="4" width="16.5" bestFit="1" customWidth="1"/>
    <col min="5" max="5" width="10.5" bestFit="1" customWidth="1"/>
    <col min="8" max="10" width="9" bestFit="1" customWidth="1"/>
    <col min="11" max="11" width="9.1640625" bestFit="1" customWidth="1"/>
    <col min="12" max="13" width="9" bestFit="1" customWidth="1"/>
    <col min="14" max="14" width="11.83203125" bestFit="1" customWidth="1"/>
    <col min="15" max="15" width="10.5" bestFit="1" customWidth="1"/>
    <col min="16" max="16" width="9" bestFit="1" customWidth="1"/>
    <col min="18" max="18" width="10.83203125" bestFit="1" customWidth="1"/>
  </cols>
  <sheetData>
    <row r="1" spans="1:19" s="1" customFormat="1" x14ac:dyDescent="0.2">
      <c r="A1" s="19" t="s">
        <v>53</v>
      </c>
      <c r="B1" s="19" t="s">
        <v>52</v>
      </c>
      <c r="C1" s="19" t="s">
        <v>55</v>
      </c>
      <c r="D1" s="19" t="s">
        <v>54</v>
      </c>
      <c r="E1" s="19" t="s">
        <v>51</v>
      </c>
      <c r="G1" s="86" t="s">
        <v>80</v>
      </c>
      <c r="H1" s="87"/>
      <c r="I1" s="87"/>
      <c r="J1" s="87"/>
      <c r="K1" s="87"/>
      <c r="L1" s="87"/>
      <c r="M1" s="87"/>
      <c r="N1" s="87"/>
    </row>
    <row r="2" spans="1:19" ht="16" x14ac:dyDescent="0.2">
      <c r="A2" s="27" t="s">
        <v>6</v>
      </c>
      <c r="B2" s="27" t="str">
        <f>VLOOKUP(A2,'Resin Conversion'!$A$2:$B$38,2,FALSE)</f>
        <v>All</v>
      </c>
      <c r="C2" s="32">
        <v>9.6000000000000002E-2</v>
      </c>
      <c r="D2" s="31">
        <v>3807952</v>
      </c>
      <c r="E2" s="18">
        <f>D2/1.102</f>
        <v>3455491.8330308525</v>
      </c>
      <c r="G2" s="14" t="s">
        <v>50</v>
      </c>
      <c r="H2" s="15" t="s">
        <v>1</v>
      </c>
      <c r="I2" s="15" t="s">
        <v>2</v>
      </c>
      <c r="J2" s="15" t="s">
        <v>3</v>
      </c>
      <c r="K2" s="15" t="s">
        <v>48</v>
      </c>
      <c r="L2" s="15" t="s">
        <v>4</v>
      </c>
      <c r="M2" s="15" t="s">
        <v>5</v>
      </c>
      <c r="N2" s="15" t="s">
        <v>49</v>
      </c>
      <c r="P2" s="34" t="s">
        <v>149</v>
      </c>
      <c r="R2" s="77" t="s">
        <v>165</v>
      </c>
      <c r="S2" s="78" t="s">
        <v>167</v>
      </c>
    </row>
    <row r="3" spans="1:19" ht="16" x14ac:dyDescent="0.2">
      <c r="A3" s="27" t="s">
        <v>7</v>
      </c>
      <c r="B3" s="27" t="str">
        <f>VLOOKUP(A3,'Resin Conversion'!$A$2:$B$38,2,FALSE)</f>
        <v>PETbc</v>
      </c>
      <c r="C3" s="32">
        <v>5.0000000000000001E-3</v>
      </c>
      <c r="D3" s="31">
        <v>199644</v>
      </c>
      <c r="E3" s="18">
        <f t="shared" ref="E3:E12" si="0">D3/1.102</f>
        <v>181165.15426497275</v>
      </c>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4.0000000000000001E-3</v>
      </c>
      <c r="D4" s="31">
        <v>157779</v>
      </c>
      <c r="E4" s="18">
        <f t="shared" si="0"/>
        <v>143175.13611615243</v>
      </c>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4.0000000000000001E-3</v>
      </c>
      <c r="D5" s="31">
        <v>163008</v>
      </c>
      <c r="E5" s="18">
        <f t="shared" si="0"/>
        <v>147920.14519056259</v>
      </c>
      <c r="F5" s="2"/>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8.9999999999999993E-3</v>
      </c>
      <c r="D6" s="31">
        <v>361997</v>
      </c>
      <c r="E6" s="18">
        <f t="shared" si="0"/>
        <v>328490.92558983661</v>
      </c>
      <c r="F6" s="2"/>
      <c r="G6" s="15" t="s">
        <v>39</v>
      </c>
      <c r="H6" s="27">
        <v>0</v>
      </c>
      <c r="I6" s="28">
        <v>1</v>
      </c>
      <c r="J6" s="28">
        <v>0</v>
      </c>
      <c r="K6" s="28">
        <v>0</v>
      </c>
      <c r="L6" s="28">
        <v>0</v>
      </c>
      <c r="M6" s="28">
        <v>0</v>
      </c>
      <c r="N6" s="28">
        <v>0</v>
      </c>
    </row>
    <row r="7" spans="1:19" ht="16" x14ac:dyDescent="0.2">
      <c r="A7" s="27" t="s">
        <v>11</v>
      </c>
      <c r="B7" s="27" t="str">
        <f>VLOOKUP(A7,'Resin Conversion'!$A$2:$B$38,2,FALSE)</f>
        <v>FWB</v>
      </c>
      <c r="C7" s="32">
        <v>3.0000000000000001E-3</v>
      </c>
      <c r="D7" s="31">
        <v>123405</v>
      </c>
      <c r="E7" s="18">
        <f t="shared" si="0"/>
        <v>111982.75862068965</v>
      </c>
      <c r="F7" s="2"/>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5.0000000000000001E-3</v>
      </c>
      <c r="D8" s="31">
        <v>194863</v>
      </c>
      <c r="E8" s="18">
        <f t="shared" si="0"/>
        <v>176826.67876588021</v>
      </c>
      <c r="F8" s="2"/>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3.0000000000000001E-3</v>
      </c>
      <c r="D9" s="31">
        <v>113566</v>
      </c>
      <c r="E9" s="18">
        <f t="shared" si="0"/>
        <v>103054.44646098003</v>
      </c>
      <c r="F9" s="2"/>
      <c r="G9" s="15" t="s">
        <v>3</v>
      </c>
      <c r="H9" s="27">
        <v>0</v>
      </c>
      <c r="I9" s="28">
        <v>0</v>
      </c>
      <c r="J9" s="28">
        <v>1</v>
      </c>
      <c r="K9" s="28">
        <v>0</v>
      </c>
      <c r="L9" s="28">
        <v>0</v>
      </c>
      <c r="M9" s="28">
        <v>0</v>
      </c>
      <c r="N9" s="28">
        <v>0</v>
      </c>
    </row>
    <row r="10" spans="1:19" ht="16" x14ac:dyDescent="0.2">
      <c r="A10" s="27" t="s">
        <v>14</v>
      </c>
      <c r="B10" s="27" t="str">
        <f>VLOOKUP(A10,'Resin Conversion'!$A$2:$B$38,2,FALSE)</f>
        <v>FWB</v>
      </c>
      <c r="C10" s="32">
        <v>1.4E-2</v>
      </c>
      <c r="D10" s="31">
        <v>554002</v>
      </c>
      <c r="E10" s="18">
        <f t="shared" si="0"/>
        <v>502724.13793103443</v>
      </c>
      <c r="F10" s="2"/>
    </row>
    <row r="11" spans="1:19" x14ac:dyDescent="0.2">
      <c r="A11" s="27" t="s">
        <v>15</v>
      </c>
      <c r="B11" s="27" t="str">
        <f>VLOOKUP(A11,'Resin Conversion'!$A$2:$B$38,2,FALSE)</f>
        <v>DP</v>
      </c>
      <c r="C11" s="32">
        <v>2.1000000000000001E-2</v>
      </c>
      <c r="D11" s="31">
        <v>834970</v>
      </c>
      <c r="E11" s="18">
        <f t="shared" si="0"/>
        <v>757686.02540834842</v>
      </c>
      <c r="G11" s="89" t="s">
        <v>147</v>
      </c>
      <c r="H11" s="89"/>
      <c r="I11" s="89"/>
      <c r="J11" s="89"/>
      <c r="K11" s="89"/>
      <c r="L11" s="89"/>
      <c r="M11" s="89"/>
      <c r="N11" s="89"/>
      <c r="O11" s="89"/>
      <c r="P11" s="89"/>
    </row>
    <row r="12" spans="1:19" x14ac:dyDescent="0.2">
      <c r="A12" s="27" t="s">
        <v>16</v>
      </c>
      <c r="B12" s="27" t="str">
        <f>VLOOKUP(A12,'Resin Conversion'!$A$2:$B$38,2,FALSE)</f>
        <v>RC</v>
      </c>
      <c r="C12" s="32">
        <v>2.8000000000000001E-2</v>
      </c>
      <c r="D12" s="31">
        <v>1104719</v>
      </c>
      <c r="E12" s="18">
        <f t="shared" si="0"/>
        <v>1002467.3321234119</v>
      </c>
      <c r="G12" s="90"/>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39722818</v>
      </c>
      <c r="E13" s="18">
        <f>D13/1.102</f>
        <v>36046114.337568052</v>
      </c>
      <c r="G13" s="90"/>
      <c r="H13" s="18">
        <f>(E3*H3)+(H4*E11)+(H5*E12)</f>
        <v>296216.09800362971</v>
      </c>
      <c r="I13" s="18">
        <f t="shared" ref="I13:N13" si="1">(I4*$E$11)+(I5*$E$12)+(I6*$E$4)+(I7*SUM($E$6:$E$10))+(I8*$E$5)</f>
        <v>557770.84392014518</v>
      </c>
      <c r="J13" s="18">
        <f t="shared" si="1"/>
        <v>773778.69328493648</v>
      </c>
      <c r="K13" s="18">
        <f t="shared" si="1"/>
        <v>1152813.5117967329</v>
      </c>
      <c r="L13" s="18">
        <f t="shared" si="1"/>
        <v>69325.202359346629</v>
      </c>
      <c r="M13" s="18">
        <f t="shared" si="1"/>
        <v>199715.3275862069</v>
      </c>
      <c r="N13" s="18">
        <f t="shared" si="1"/>
        <v>405873.06352087116</v>
      </c>
      <c r="O13" s="18">
        <f>SUM(H13:N13)</f>
        <v>3455492.7404718692</v>
      </c>
      <c r="P13" s="18">
        <f>O13-E2</f>
        <v>0.90744101675227284</v>
      </c>
    </row>
  </sheetData>
  <mergeCells count="3">
    <mergeCell ref="G1:N1"/>
    <mergeCell ref="G11:P11"/>
    <mergeCell ref="G12:G13"/>
  </mergeCells>
  <hyperlinks>
    <hyperlink ref="S2" r:id="rId1" xr:uid="{70A1F3B6-E1FD-1A47-95F0-E535416C5D63}"/>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337A-3A4C-2D46-B2A4-2734860FEA04}">
  <dimension ref="A1:S14"/>
  <sheetViews>
    <sheetView zoomScale="119" workbookViewId="0">
      <selection activeCell="H13" sqref="H13:O13"/>
    </sheetView>
  </sheetViews>
  <sheetFormatPr baseColWidth="10" defaultColWidth="8.83203125" defaultRowHeight="15" x14ac:dyDescent="0.2"/>
  <cols>
    <col min="1" max="1" width="40.1640625" bestFit="1" customWidth="1"/>
    <col min="2" max="2" width="16.5" customWidth="1"/>
    <col min="3" max="3" width="17" customWidth="1"/>
    <col min="4" max="4" width="16.5" bestFit="1" customWidth="1"/>
    <col min="5" max="5" width="10.5" bestFit="1" customWidth="1"/>
    <col min="8" max="10" width="9" bestFit="1" customWidth="1"/>
    <col min="11" max="11" width="9.1640625" bestFit="1" customWidth="1"/>
    <col min="12" max="13" width="9" bestFit="1" customWidth="1"/>
    <col min="14" max="14" width="11.83203125" bestFit="1" customWidth="1"/>
    <col min="15" max="15" width="10.5" bestFit="1" customWidth="1"/>
    <col min="16" max="16" width="9" bestFit="1" customWidth="1"/>
    <col min="18" max="18" width="10.83203125" bestFit="1" customWidth="1"/>
  </cols>
  <sheetData>
    <row r="1" spans="1:19" s="1" customFormat="1" x14ac:dyDescent="0.2">
      <c r="A1" s="19" t="s">
        <v>53</v>
      </c>
      <c r="B1" s="19" t="s">
        <v>52</v>
      </c>
      <c r="C1" s="19" t="s">
        <v>55</v>
      </c>
      <c r="D1" s="19" t="s">
        <v>54</v>
      </c>
      <c r="E1" s="19" t="s">
        <v>51</v>
      </c>
      <c r="G1" s="86" t="s">
        <v>80</v>
      </c>
      <c r="H1" s="87"/>
      <c r="I1" s="87"/>
      <c r="J1" s="87"/>
      <c r="K1" s="87"/>
      <c r="L1" s="87"/>
      <c r="M1" s="87"/>
      <c r="N1" s="87"/>
    </row>
    <row r="2" spans="1:19" ht="16" x14ac:dyDescent="0.2">
      <c r="A2" s="27" t="s">
        <v>6</v>
      </c>
      <c r="B2" s="27" t="str">
        <f>VLOOKUP(A2,'Resin Conversion'!$A$2:$B$38,2,FALSE)</f>
        <v>All</v>
      </c>
      <c r="C2" s="32">
        <v>9.5000000000000001E-2</v>
      </c>
      <c r="D2" s="31">
        <v>3809699</v>
      </c>
      <c r="E2" s="18">
        <f>D2/1.102</f>
        <v>3457077.1324863881</v>
      </c>
      <c r="F2" s="3"/>
      <c r="G2" s="14" t="s">
        <v>50</v>
      </c>
      <c r="H2" s="15" t="s">
        <v>1</v>
      </c>
      <c r="I2" s="15" t="s">
        <v>2</v>
      </c>
      <c r="J2" s="15" t="s">
        <v>3</v>
      </c>
      <c r="K2" s="15" t="s">
        <v>48</v>
      </c>
      <c r="L2" s="15" t="s">
        <v>4</v>
      </c>
      <c r="M2" s="15" t="s">
        <v>5</v>
      </c>
      <c r="N2" s="15" t="s">
        <v>49</v>
      </c>
      <c r="P2" s="34" t="s">
        <v>149</v>
      </c>
      <c r="R2" s="77" t="s">
        <v>165</v>
      </c>
      <c r="S2" t="s">
        <v>167</v>
      </c>
    </row>
    <row r="3" spans="1:19" ht="16" x14ac:dyDescent="0.2">
      <c r="A3" s="27" t="s">
        <v>7</v>
      </c>
      <c r="B3" s="27" t="str">
        <f>VLOOKUP(A3,'Resin Conversion'!$A$2:$B$38,2,FALSE)</f>
        <v>PETbc</v>
      </c>
      <c r="C3" s="32">
        <v>5.0000000000000001E-3</v>
      </c>
      <c r="D3" s="31">
        <v>216134</v>
      </c>
      <c r="E3" s="18">
        <f t="shared" ref="E3:E12" si="0">D3/1.102</f>
        <v>196128.85662431939</v>
      </c>
      <c r="F3" s="3"/>
      <c r="G3" s="15" t="s">
        <v>37</v>
      </c>
      <c r="H3" s="28">
        <v>1</v>
      </c>
      <c r="I3" s="28">
        <v>0</v>
      </c>
      <c r="J3" s="28">
        <v>0</v>
      </c>
      <c r="K3" s="28">
        <v>0</v>
      </c>
      <c r="L3" s="28">
        <v>0</v>
      </c>
      <c r="M3" s="28">
        <v>0</v>
      </c>
      <c r="N3" s="28">
        <v>0</v>
      </c>
      <c r="P3" s="35" t="s">
        <v>150</v>
      </c>
    </row>
    <row r="4" spans="1:19" ht="16" x14ac:dyDescent="0.2">
      <c r="A4" s="27" t="s">
        <v>8</v>
      </c>
      <c r="B4" s="27" t="str">
        <f>VLOOKUP(A4,'Resin Conversion'!$A$2:$B$38,2,FALSE)</f>
        <v>HDPEbc</v>
      </c>
      <c r="C4" s="32">
        <v>5.0000000000000001E-3</v>
      </c>
      <c r="D4" s="31">
        <v>189549</v>
      </c>
      <c r="E4" s="18">
        <f t="shared" si="0"/>
        <v>172004.53720508167</v>
      </c>
      <c r="F4" s="3"/>
      <c r="G4" s="15" t="s">
        <v>44</v>
      </c>
      <c r="H4" s="27">
        <v>4.5999999999999999E-2</v>
      </c>
      <c r="I4" s="28">
        <v>0.114</v>
      </c>
      <c r="J4" s="28">
        <v>0.33600000000000002</v>
      </c>
      <c r="K4" s="28">
        <v>0.15</v>
      </c>
      <c r="L4" s="28">
        <v>1.7999999999999999E-2</v>
      </c>
      <c r="M4" s="28">
        <v>5.7000000000000002E-2</v>
      </c>
      <c r="N4" s="28">
        <v>0.27900000000000003</v>
      </c>
    </row>
    <row r="5" spans="1:19" ht="16" x14ac:dyDescent="0.2">
      <c r="A5" s="27" t="s">
        <v>9</v>
      </c>
      <c r="B5" s="27" t="str">
        <f>VLOOKUP(A5,'Resin Conversion'!$A$2:$B$38,2,FALSE)</f>
        <v>MP</v>
      </c>
      <c r="C5" s="32">
        <v>5.0000000000000001E-3</v>
      </c>
      <c r="D5" s="31">
        <v>206470</v>
      </c>
      <c r="E5" s="18">
        <f t="shared" si="0"/>
        <v>187359.34664246821</v>
      </c>
      <c r="F5" s="3"/>
      <c r="G5" s="15" t="s">
        <v>47</v>
      </c>
      <c r="H5" s="27">
        <v>0.08</v>
      </c>
      <c r="I5" s="28">
        <v>0.12</v>
      </c>
      <c r="J5" s="28">
        <v>0.3</v>
      </c>
      <c r="K5" s="28">
        <v>0.18</v>
      </c>
      <c r="L5" s="28">
        <v>3.5999999999999997E-2</v>
      </c>
      <c r="M5" s="28">
        <v>0.09</v>
      </c>
      <c r="N5" s="28">
        <v>0.19400000000000001</v>
      </c>
    </row>
    <row r="6" spans="1:19" ht="16" x14ac:dyDescent="0.2">
      <c r="A6" s="27" t="s">
        <v>10</v>
      </c>
      <c r="B6" s="27" t="str">
        <f>VLOOKUP(A6,'Resin Conversion'!$A$2:$B$38,2,FALSE)</f>
        <v>FWB</v>
      </c>
      <c r="C6" s="32">
        <v>0.01</v>
      </c>
      <c r="D6" s="31">
        <v>390460</v>
      </c>
      <c r="E6" s="18">
        <f t="shared" si="0"/>
        <v>354319.41923774953</v>
      </c>
      <c r="F6" s="3"/>
      <c r="G6" s="15" t="s">
        <v>39</v>
      </c>
      <c r="H6" s="27">
        <v>0</v>
      </c>
      <c r="I6" s="28">
        <v>1</v>
      </c>
      <c r="J6" s="28">
        <v>0</v>
      </c>
      <c r="K6" s="28">
        <v>0</v>
      </c>
      <c r="L6" s="28">
        <v>0</v>
      </c>
      <c r="M6" s="28">
        <v>0</v>
      </c>
      <c r="N6" s="28">
        <v>0</v>
      </c>
    </row>
    <row r="7" spans="1:19" ht="16" x14ac:dyDescent="0.2">
      <c r="A7" s="27" t="s">
        <v>11</v>
      </c>
      <c r="B7" s="27" t="str">
        <f>VLOOKUP(A7,'Resin Conversion'!$A$2:$B$38,2,FALSE)</f>
        <v>FWB</v>
      </c>
      <c r="C7" s="32">
        <v>4.0000000000000001E-3</v>
      </c>
      <c r="D7" s="31">
        <v>147038</v>
      </c>
      <c r="E7" s="18">
        <f t="shared" si="0"/>
        <v>133428.3121597096</v>
      </c>
      <c r="F7" s="3"/>
      <c r="G7" s="15" t="s">
        <v>41</v>
      </c>
      <c r="H7" s="27">
        <v>0</v>
      </c>
      <c r="I7" s="28">
        <v>0.17</v>
      </c>
      <c r="J7" s="28">
        <v>0.1</v>
      </c>
      <c r="K7" s="28">
        <v>0.69</v>
      </c>
      <c r="L7" s="28">
        <v>1.2999999999999999E-2</v>
      </c>
      <c r="M7" s="28">
        <v>2.7E-2</v>
      </c>
      <c r="N7" s="28">
        <v>0</v>
      </c>
    </row>
    <row r="8" spans="1:19" ht="16" x14ac:dyDescent="0.2">
      <c r="A8" s="27" t="s">
        <v>12</v>
      </c>
      <c r="B8" s="27" t="str">
        <f>VLOOKUP(A8,'Resin Conversion'!$A$2:$B$38,2,FALSE)</f>
        <v>FWB</v>
      </c>
      <c r="C8" s="32">
        <v>7.0000000000000001E-3</v>
      </c>
      <c r="D8" s="31">
        <v>290331</v>
      </c>
      <c r="E8" s="18">
        <f t="shared" si="0"/>
        <v>263458.2577132486</v>
      </c>
      <c r="F8" s="3"/>
      <c r="G8" s="15" t="s">
        <v>40</v>
      </c>
      <c r="H8" s="28">
        <v>0</v>
      </c>
      <c r="I8" s="28">
        <v>0</v>
      </c>
      <c r="J8" s="28">
        <v>0.65</v>
      </c>
      <c r="K8" s="28">
        <v>0.1</v>
      </c>
      <c r="L8" s="28">
        <v>2.5000000000000001E-2</v>
      </c>
      <c r="M8" s="28">
        <v>0.22500000000000001</v>
      </c>
      <c r="N8" s="28">
        <v>0</v>
      </c>
    </row>
    <row r="9" spans="1:19" ht="16" x14ac:dyDescent="0.2">
      <c r="A9" s="27" t="s">
        <v>13</v>
      </c>
      <c r="B9" s="27" t="str">
        <f>VLOOKUP(A9,'Resin Conversion'!$A$2:$B$38,2,FALSE)</f>
        <v>FWB</v>
      </c>
      <c r="C9" s="32">
        <v>2E-3</v>
      </c>
      <c r="D9" s="31">
        <v>93073</v>
      </c>
      <c r="E9" s="18">
        <f t="shared" si="0"/>
        <v>84458.257713248633</v>
      </c>
      <c r="F9" s="3"/>
      <c r="G9" s="15" t="s">
        <v>3</v>
      </c>
      <c r="H9" s="27">
        <v>0</v>
      </c>
      <c r="I9" s="28">
        <v>0</v>
      </c>
      <c r="J9" s="28">
        <v>1</v>
      </c>
      <c r="K9" s="28">
        <v>0</v>
      </c>
      <c r="L9" s="28">
        <v>0</v>
      </c>
      <c r="M9" s="28">
        <v>0</v>
      </c>
      <c r="N9" s="28">
        <v>0</v>
      </c>
    </row>
    <row r="10" spans="1:19" x14ac:dyDescent="0.2">
      <c r="A10" s="27" t="s">
        <v>14</v>
      </c>
      <c r="B10" s="27" t="str">
        <f>VLOOKUP(A10,'Resin Conversion'!$A$2:$B$38,2,FALSE)</f>
        <v>FWB</v>
      </c>
      <c r="C10" s="32">
        <v>2.1000000000000001E-2</v>
      </c>
      <c r="D10" s="31">
        <v>826757</v>
      </c>
      <c r="E10" s="18">
        <f t="shared" si="0"/>
        <v>750233.21234119777</v>
      </c>
      <c r="F10" s="3"/>
    </row>
    <row r="11" spans="1:19" x14ac:dyDescent="0.2">
      <c r="A11" s="27" t="s">
        <v>15</v>
      </c>
      <c r="B11" s="27" t="str">
        <f>VLOOKUP(A11,'Resin Conversion'!$A$2:$B$38,2,FALSE)</f>
        <v>DP</v>
      </c>
      <c r="C11" s="32">
        <v>1.4E-2</v>
      </c>
      <c r="D11" s="31">
        <v>561543</v>
      </c>
      <c r="E11" s="18">
        <f t="shared" si="0"/>
        <v>509567.15063520864</v>
      </c>
      <c r="F11" s="3"/>
      <c r="G11" s="89" t="s">
        <v>147</v>
      </c>
      <c r="H11" s="89"/>
      <c r="I11" s="89"/>
      <c r="J11" s="89"/>
      <c r="K11" s="89"/>
      <c r="L11" s="89"/>
      <c r="M11" s="89"/>
      <c r="N11" s="89"/>
      <c r="O11" s="89"/>
      <c r="P11" s="89"/>
    </row>
    <row r="12" spans="1:19" x14ac:dyDescent="0.2">
      <c r="A12" s="27" t="s">
        <v>16</v>
      </c>
      <c r="B12" s="27" t="str">
        <f>VLOOKUP(A12,'Resin Conversion'!$A$2:$B$38,2,FALSE)</f>
        <v>RC</v>
      </c>
      <c r="C12" s="32">
        <v>2.1999999999999999E-2</v>
      </c>
      <c r="D12" s="31">
        <v>888343</v>
      </c>
      <c r="E12" s="18">
        <f t="shared" si="0"/>
        <v>806118.87477313972</v>
      </c>
      <c r="F12" s="3"/>
      <c r="G12" s="90"/>
      <c r="H12" s="17" t="s">
        <v>1</v>
      </c>
      <c r="I12" s="17" t="s">
        <v>2</v>
      </c>
      <c r="J12" s="17" t="s">
        <v>3</v>
      </c>
      <c r="K12" s="17" t="s">
        <v>48</v>
      </c>
      <c r="L12" s="17" t="s">
        <v>4</v>
      </c>
      <c r="M12" s="17" t="s">
        <v>5</v>
      </c>
      <c r="N12" s="17" t="s">
        <v>49</v>
      </c>
      <c r="O12" s="17" t="s">
        <v>6</v>
      </c>
      <c r="P12" s="17" t="s">
        <v>146</v>
      </c>
    </row>
    <row r="13" spans="1:19" x14ac:dyDescent="0.2">
      <c r="A13" s="27" t="s">
        <v>81</v>
      </c>
      <c r="B13" s="27" t="s">
        <v>148</v>
      </c>
      <c r="C13" s="36">
        <v>1</v>
      </c>
      <c r="D13" s="31">
        <v>40235328</v>
      </c>
      <c r="E13" s="18">
        <f>D13/1.102</f>
        <v>36511186.932849362</v>
      </c>
      <c r="G13" s="90"/>
      <c r="H13" s="18">
        <f>(E3*H3)+(H4*E11)+(H5*E12)</f>
        <v>284058.45553539018</v>
      </c>
      <c r="I13" s="18">
        <f t="shared" ref="I13:N13" si="1">(I4*$E$11)+(I5*$E$12)+(I6*$E$4)+(I7*SUM($E$6:$E$10))+(I8*$E$5)</f>
        <v>596432.02540834842</v>
      </c>
      <c r="J13" s="18">
        <f t="shared" si="1"/>
        <v>693423.54627949174</v>
      </c>
      <c r="K13" s="18">
        <f t="shared" si="1"/>
        <v>1334541.6515426496</v>
      </c>
      <c r="L13" s="18">
        <f t="shared" si="1"/>
        <v>63493.13883847549</v>
      </c>
      <c r="M13" s="18">
        <f t="shared" si="1"/>
        <v>186571.11070780398</v>
      </c>
      <c r="N13" s="18">
        <f t="shared" si="1"/>
        <v>298556.29673321231</v>
      </c>
      <c r="O13" s="18">
        <f>SUM(H13:N13)</f>
        <v>3457076.2250453718</v>
      </c>
      <c r="P13" s="18">
        <f>O13-E2</f>
        <v>-0.90744101628661156</v>
      </c>
    </row>
    <row r="14" spans="1:19" x14ac:dyDescent="0.2">
      <c r="C14" s="4"/>
    </row>
  </sheetData>
  <mergeCells count="3">
    <mergeCell ref="G1:N1"/>
    <mergeCell ref="G11:P11"/>
    <mergeCell ref="G12:G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0BEA-9246-7E46-840E-BC7F5DDF9518}">
  <dimension ref="A1:L39"/>
  <sheetViews>
    <sheetView zoomScale="140" workbookViewId="0">
      <selection activeCell="A22" sqref="A22"/>
    </sheetView>
  </sheetViews>
  <sheetFormatPr baseColWidth="10" defaultRowHeight="15" x14ac:dyDescent="0.2"/>
  <cols>
    <col min="5" max="5" width="12.6640625" bestFit="1" customWidth="1"/>
    <col min="9" max="9" width="18.83203125" bestFit="1" customWidth="1"/>
  </cols>
  <sheetData>
    <row r="1" spans="1:12" x14ac:dyDescent="0.2">
      <c r="A1" s="87" t="s">
        <v>172</v>
      </c>
      <c r="B1" s="87"/>
      <c r="C1" s="87"/>
      <c r="D1" s="87"/>
      <c r="E1" s="87"/>
      <c r="F1" s="87"/>
      <c r="G1" s="87"/>
      <c r="H1" s="87"/>
      <c r="I1" s="87"/>
    </row>
    <row r="2" spans="1:12" x14ac:dyDescent="0.2">
      <c r="A2" s="48" t="s">
        <v>151</v>
      </c>
      <c r="B2" s="48" t="s">
        <v>152</v>
      </c>
      <c r="C2" s="48" t="s">
        <v>153</v>
      </c>
      <c r="D2" s="48" t="s">
        <v>154</v>
      </c>
      <c r="E2" s="48" t="s">
        <v>155</v>
      </c>
      <c r="F2" s="48" t="s">
        <v>156</v>
      </c>
      <c r="G2" s="48" t="s">
        <v>157</v>
      </c>
      <c r="H2" s="48" t="s">
        <v>158</v>
      </c>
      <c r="I2" s="48" t="s">
        <v>159</v>
      </c>
      <c r="K2" s="77" t="s">
        <v>165</v>
      </c>
      <c r="L2" t="s">
        <v>160</v>
      </c>
    </row>
    <row r="3" spans="1:12" x14ac:dyDescent="0.2">
      <c r="A3" s="49">
        <v>2019</v>
      </c>
      <c r="B3" s="50">
        <v>40328931.560000002</v>
      </c>
      <c r="C3" s="50">
        <v>646543.96</v>
      </c>
      <c r="D3" s="50">
        <v>427498.25</v>
      </c>
      <c r="E3" s="50">
        <v>75717.27</v>
      </c>
      <c r="F3" s="50">
        <v>5245.36</v>
      </c>
      <c r="G3" s="50">
        <v>30272.92</v>
      </c>
      <c r="H3" s="50">
        <v>3901563.33</v>
      </c>
      <c r="I3" s="50">
        <v>1558330</v>
      </c>
    </row>
    <row r="4" spans="1:12" x14ac:dyDescent="0.2">
      <c r="A4" s="49">
        <v>2018</v>
      </c>
      <c r="B4" s="50">
        <v>39485479.049999997</v>
      </c>
      <c r="C4" s="50">
        <v>676658.34</v>
      </c>
      <c r="D4" s="50">
        <v>424257.79</v>
      </c>
      <c r="E4" s="50">
        <v>63671.54</v>
      </c>
      <c r="F4" s="50">
        <v>3491.02</v>
      </c>
      <c r="G4" s="50">
        <v>56033.77</v>
      </c>
      <c r="H4" s="50">
        <v>3632462.88</v>
      </c>
      <c r="I4" s="50">
        <v>1890284</v>
      </c>
    </row>
    <row r="5" spans="1:12" x14ac:dyDescent="0.2">
      <c r="A5" s="49">
        <v>2017</v>
      </c>
      <c r="B5" s="50">
        <v>37449292.539999999</v>
      </c>
      <c r="C5" s="50">
        <v>717748.59</v>
      </c>
      <c r="D5" s="50">
        <v>361625.05</v>
      </c>
      <c r="E5" s="50">
        <v>58854.41</v>
      </c>
      <c r="F5" s="50">
        <v>2220.0500000000002</v>
      </c>
      <c r="G5" s="50">
        <v>60729.64</v>
      </c>
      <c r="H5" s="50">
        <v>3660282.58</v>
      </c>
      <c r="I5" s="50">
        <v>2108193</v>
      </c>
    </row>
    <row r="6" spans="1:12" x14ac:dyDescent="0.2">
      <c r="A6" s="49">
        <v>2016</v>
      </c>
      <c r="B6" s="50">
        <v>34816044.280000001</v>
      </c>
      <c r="C6" s="50">
        <v>799789.07</v>
      </c>
      <c r="D6" s="50">
        <v>381877.96</v>
      </c>
      <c r="E6" s="50">
        <v>61203.44</v>
      </c>
      <c r="F6" s="50">
        <v>1150.3599999999999</v>
      </c>
      <c r="G6" s="50">
        <v>77503.16</v>
      </c>
      <c r="H6" s="50">
        <v>3547839.59</v>
      </c>
      <c r="I6" s="50">
        <v>2986208</v>
      </c>
    </row>
    <row r="7" spans="1:12" x14ac:dyDescent="0.2">
      <c r="A7" s="49">
        <v>2015</v>
      </c>
      <c r="B7" s="50">
        <v>32923076.960000001</v>
      </c>
      <c r="C7" s="50">
        <v>812403.05</v>
      </c>
      <c r="D7" s="50">
        <v>318750.59999999998</v>
      </c>
      <c r="E7" s="50">
        <v>62187.26</v>
      </c>
      <c r="F7" s="50">
        <v>463.72</v>
      </c>
      <c r="G7" s="50">
        <v>80174.75</v>
      </c>
      <c r="H7" s="50">
        <v>3516961.23</v>
      </c>
      <c r="I7" s="50">
        <v>2655301</v>
      </c>
    </row>
    <row r="8" spans="1:12" x14ac:dyDescent="0.2">
      <c r="A8" s="49">
        <v>2014</v>
      </c>
      <c r="B8" s="50">
        <v>30871914.52</v>
      </c>
      <c r="C8" s="50">
        <v>817613.23</v>
      </c>
      <c r="D8" s="50">
        <v>323629.7</v>
      </c>
      <c r="E8" s="50">
        <v>59274.23</v>
      </c>
      <c r="F8" s="50">
        <v>539.95000000000005</v>
      </c>
      <c r="G8" s="50">
        <v>60776.32</v>
      </c>
      <c r="H8" s="50">
        <v>3423840.1</v>
      </c>
      <c r="I8" s="50">
        <v>2228942</v>
      </c>
    </row>
    <row r="9" spans="1:12" x14ac:dyDescent="0.2">
      <c r="A9" s="49">
        <v>2013</v>
      </c>
      <c r="B9" s="50">
        <v>29946957.530000001</v>
      </c>
      <c r="C9" s="50">
        <v>855592.03</v>
      </c>
      <c r="D9" s="50">
        <v>273496.15999999997</v>
      </c>
      <c r="E9" s="50">
        <v>61729.63</v>
      </c>
      <c r="F9" s="50">
        <v>350.76</v>
      </c>
      <c r="G9" s="50">
        <v>273386.02</v>
      </c>
      <c r="H9" s="50">
        <v>3308010.52</v>
      </c>
      <c r="I9" s="50">
        <v>2292608</v>
      </c>
    </row>
    <row r="10" spans="1:12" x14ac:dyDescent="0.2">
      <c r="A10" s="49">
        <v>2012</v>
      </c>
      <c r="B10" s="50">
        <v>29097959.98</v>
      </c>
      <c r="C10" s="50">
        <v>819559.27</v>
      </c>
      <c r="D10" s="50">
        <v>249628</v>
      </c>
      <c r="E10" s="50">
        <v>55377.17</v>
      </c>
      <c r="F10" s="50">
        <v>778.59</v>
      </c>
      <c r="G10" s="50">
        <v>151440.03</v>
      </c>
      <c r="H10" s="50">
        <v>3492740.74</v>
      </c>
      <c r="I10" s="50">
        <v>2598696</v>
      </c>
    </row>
    <row r="11" spans="1:12" x14ac:dyDescent="0.2">
      <c r="A11" s="49">
        <v>2011</v>
      </c>
      <c r="B11" s="50">
        <v>29742008.210000001</v>
      </c>
      <c r="C11" s="50">
        <v>821729.36</v>
      </c>
      <c r="D11" s="50">
        <v>305832.62</v>
      </c>
      <c r="E11" s="50">
        <v>56812.46</v>
      </c>
      <c r="F11" s="50">
        <v>416.09</v>
      </c>
      <c r="G11" s="50">
        <v>178423.64</v>
      </c>
      <c r="H11" s="50">
        <v>4137697.66</v>
      </c>
      <c r="I11" s="50">
        <v>1976573</v>
      </c>
    </row>
    <row r="12" spans="1:12" x14ac:dyDescent="0.2">
      <c r="A12" s="49">
        <v>2010</v>
      </c>
      <c r="B12" s="50">
        <v>30044844.66</v>
      </c>
      <c r="C12" s="50">
        <v>848223.71</v>
      </c>
      <c r="D12" s="50">
        <v>353774.05</v>
      </c>
      <c r="E12" s="50">
        <v>66475.88</v>
      </c>
      <c r="F12" s="50">
        <v>213.58</v>
      </c>
      <c r="G12" s="50">
        <v>125330.94</v>
      </c>
      <c r="H12" s="50">
        <v>3487779.02</v>
      </c>
      <c r="I12" s="50">
        <v>2082567</v>
      </c>
    </row>
    <row r="13" spans="1:12" x14ac:dyDescent="0.2">
      <c r="A13" s="49">
        <v>2009</v>
      </c>
      <c r="B13" s="50">
        <v>30778847.649999999</v>
      </c>
      <c r="C13" s="50">
        <v>855825.87</v>
      </c>
      <c r="D13" s="50">
        <v>363265.83</v>
      </c>
      <c r="E13" s="50">
        <v>54731.14</v>
      </c>
      <c r="F13" s="50">
        <v>294.93</v>
      </c>
      <c r="G13" s="50">
        <v>124632.89</v>
      </c>
      <c r="H13" s="50">
        <v>3339609.08</v>
      </c>
      <c r="I13" s="50">
        <v>2009931</v>
      </c>
    </row>
    <row r="14" spans="1:12" x14ac:dyDescent="0.2">
      <c r="A14" s="49">
        <v>2008</v>
      </c>
      <c r="B14" s="50">
        <v>35115517.5</v>
      </c>
      <c r="C14" s="50">
        <v>789853.25</v>
      </c>
      <c r="D14" s="50">
        <v>401860.92</v>
      </c>
      <c r="E14" s="50">
        <v>69130.78</v>
      </c>
      <c r="F14" s="50">
        <v>304.92</v>
      </c>
      <c r="G14" s="50">
        <v>154097.34</v>
      </c>
      <c r="H14" s="50">
        <v>4192731.35</v>
      </c>
      <c r="I14" s="50">
        <v>2044435</v>
      </c>
    </row>
    <row r="15" spans="1:12" x14ac:dyDescent="0.2">
      <c r="A15" s="49">
        <v>2007</v>
      </c>
      <c r="B15" s="50">
        <v>38752602.890000001</v>
      </c>
      <c r="C15" s="50">
        <v>870839.74</v>
      </c>
      <c r="D15" s="50">
        <v>466554.79</v>
      </c>
      <c r="E15" s="50">
        <v>80568.990000000005</v>
      </c>
      <c r="F15" s="50">
        <v>349.82</v>
      </c>
      <c r="G15" s="50">
        <v>156770.32</v>
      </c>
      <c r="H15" s="50">
        <v>3922059.8</v>
      </c>
      <c r="I15" s="50">
        <v>2015163</v>
      </c>
    </row>
    <row r="16" spans="1:12" x14ac:dyDescent="0.2">
      <c r="A16" s="49">
        <v>2006</v>
      </c>
      <c r="B16" s="50">
        <v>40989742.109999999</v>
      </c>
      <c r="C16" s="50">
        <v>840623.61</v>
      </c>
      <c r="D16" s="50">
        <v>428771.75</v>
      </c>
      <c r="E16" s="50">
        <v>83829.72</v>
      </c>
      <c r="F16" s="50">
        <v>387.91</v>
      </c>
      <c r="G16" s="50">
        <v>295665.09000000003</v>
      </c>
      <c r="H16" s="50">
        <v>4219991.72</v>
      </c>
      <c r="I16" s="50">
        <v>1550909</v>
      </c>
    </row>
    <row r="17" spans="1:9" x14ac:dyDescent="0.2">
      <c r="A17" s="49">
        <v>2005</v>
      </c>
      <c r="B17" s="50">
        <v>42011223.799999997</v>
      </c>
      <c r="C17" s="50">
        <v>811270.8</v>
      </c>
      <c r="D17" s="50">
        <v>450570.95</v>
      </c>
      <c r="E17" s="50">
        <v>75733.77</v>
      </c>
      <c r="F17" s="50">
        <v>26.62</v>
      </c>
      <c r="G17" s="50">
        <v>0</v>
      </c>
      <c r="H17" s="50">
        <v>4669674.3499999996</v>
      </c>
      <c r="I17" s="50">
        <v>0</v>
      </c>
    </row>
    <row r="18" spans="1:9" x14ac:dyDescent="0.2">
      <c r="A18" s="49">
        <v>2004</v>
      </c>
      <c r="B18" s="50">
        <v>40782828.5</v>
      </c>
      <c r="C18" s="50">
        <v>830630.33</v>
      </c>
      <c r="D18" s="50">
        <v>468823.9</v>
      </c>
      <c r="E18" s="50">
        <v>69795.839999999997</v>
      </c>
      <c r="F18" s="50">
        <v>260.97000000000003</v>
      </c>
      <c r="G18" s="50">
        <v>0</v>
      </c>
      <c r="H18" s="50">
        <v>3798372.82</v>
      </c>
      <c r="I18" s="50">
        <v>0</v>
      </c>
    </row>
    <row r="19" spans="1:9" x14ac:dyDescent="0.2">
      <c r="A19" s="49">
        <v>2003</v>
      </c>
      <c r="B19" s="50">
        <v>39754407.880000003</v>
      </c>
      <c r="C19" s="50">
        <v>858049.28</v>
      </c>
      <c r="D19" s="50">
        <v>485280.32</v>
      </c>
      <c r="E19" s="50">
        <v>50123.8</v>
      </c>
      <c r="F19" s="50">
        <v>2758.28</v>
      </c>
      <c r="G19" s="50">
        <v>0</v>
      </c>
      <c r="H19" s="50">
        <v>3447295.66</v>
      </c>
      <c r="I19" s="50">
        <v>0</v>
      </c>
    </row>
    <row r="21" spans="1:9" x14ac:dyDescent="0.2">
      <c r="A21" s="87" t="s">
        <v>175</v>
      </c>
      <c r="B21" s="87"/>
      <c r="C21" s="87"/>
      <c r="D21" s="87"/>
      <c r="E21" s="87"/>
      <c r="F21" s="87"/>
      <c r="G21" s="87"/>
      <c r="H21" s="87"/>
      <c r="I21" s="87"/>
    </row>
    <row r="22" spans="1:9" x14ac:dyDescent="0.2">
      <c r="A22" s="48" t="s">
        <v>151</v>
      </c>
      <c r="B22" s="48" t="s">
        <v>152</v>
      </c>
      <c r="C22" s="48" t="s">
        <v>153</v>
      </c>
      <c r="D22" s="48" t="s">
        <v>154</v>
      </c>
      <c r="E22" s="48" t="s">
        <v>155</v>
      </c>
      <c r="F22" s="48" t="s">
        <v>156</v>
      </c>
      <c r="G22" s="48" t="s">
        <v>157</v>
      </c>
      <c r="H22" s="48" t="s">
        <v>158</v>
      </c>
      <c r="I22" s="48" t="s">
        <v>159</v>
      </c>
    </row>
    <row r="23" spans="1:9" x14ac:dyDescent="0.2">
      <c r="A23" s="49">
        <v>2019</v>
      </c>
      <c r="B23" s="22">
        <f>B3/1.102</f>
        <v>36596126.642468236</v>
      </c>
      <c r="C23" s="22">
        <f t="shared" ref="C23:I23" si="0">C3/1.102</f>
        <v>586700.50816696906</v>
      </c>
      <c r="D23" s="22">
        <f t="shared" si="0"/>
        <v>387929.44646097999</v>
      </c>
      <c r="E23" s="22">
        <f t="shared" si="0"/>
        <v>68708.956442831215</v>
      </c>
      <c r="F23" s="22">
        <f t="shared" si="0"/>
        <v>4759.8548094373855</v>
      </c>
      <c r="G23" s="22">
        <f t="shared" si="0"/>
        <v>27470.889292196003</v>
      </c>
      <c r="H23" s="22">
        <f t="shared" si="0"/>
        <v>3540438.5934664244</v>
      </c>
      <c r="I23" s="22">
        <f t="shared" si="0"/>
        <v>1414092.5589836659</v>
      </c>
    </row>
    <row r="24" spans="1:9" x14ac:dyDescent="0.2">
      <c r="A24" s="49">
        <v>2018</v>
      </c>
      <c r="B24" s="22">
        <f t="shared" ref="B24:I24" si="1">B4/1.102</f>
        <v>35830743.239564426</v>
      </c>
      <c r="C24" s="22">
        <f t="shared" si="1"/>
        <v>614027.53176043543</v>
      </c>
      <c r="D24" s="22">
        <f t="shared" si="1"/>
        <v>384988.9201451905</v>
      </c>
      <c r="E24" s="22">
        <f t="shared" si="1"/>
        <v>57778.166969147002</v>
      </c>
      <c r="F24" s="22">
        <f t="shared" si="1"/>
        <v>3167.894736842105</v>
      </c>
      <c r="G24" s="22">
        <f t="shared" si="1"/>
        <v>50847.341197822134</v>
      </c>
      <c r="H24" s="22">
        <f t="shared" si="1"/>
        <v>3296245.807622504</v>
      </c>
      <c r="I24" s="22">
        <f t="shared" si="1"/>
        <v>1715321.234119782</v>
      </c>
    </row>
    <row r="25" spans="1:9" x14ac:dyDescent="0.2">
      <c r="A25" s="49">
        <v>2017</v>
      </c>
      <c r="B25" s="22">
        <f t="shared" ref="B25:I25" si="2">B5/1.102</f>
        <v>33983024.083484568</v>
      </c>
      <c r="C25" s="22">
        <f t="shared" si="2"/>
        <v>651314.50998185109</v>
      </c>
      <c r="D25" s="22">
        <f t="shared" si="2"/>
        <v>328153.40290381119</v>
      </c>
      <c r="E25" s="22">
        <f t="shared" si="2"/>
        <v>53406.905626134299</v>
      </c>
      <c r="F25" s="22">
        <f t="shared" si="2"/>
        <v>2014.5644283121596</v>
      </c>
      <c r="G25" s="22">
        <f t="shared" si="2"/>
        <v>55108.566243194189</v>
      </c>
      <c r="H25" s="22">
        <f t="shared" si="2"/>
        <v>3321490.5444646096</v>
      </c>
      <c r="I25" s="22">
        <f t="shared" si="2"/>
        <v>1913060.7985480942</v>
      </c>
    </row>
    <row r="26" spans="1:9" x14ac:dyDescent="0.2">
      <c r="A26" s="49">
        <v>2016</v>
      </c>
      <c r="B26" s="22">
        <f t="shared" ref="B26:I26" si="3">B6/1.102</f>
        <v>31593506.606170598</v>
      </c>
      <c r="C26" s="22">
        <f t="shared" si="3"/>
        <v>725761.40653357527</v>
      </c>
      <c r="D26" s="22">
        <f t="shared" si="3"/>
        <v>346531.72413793101</v>
      </c>
      <c r="E26" s="22">
        <f t="shared" si="3"/>
        <v>55538.511796733212</v>
      </c>
      <c r="F26" s="22">
        <f t="shared" si="3"/>
        <v>1043.883847549909</v>
      </c>
      <c r="G26" s="22">
        <f t="shared" si="3"/>
        <v>70329.546279491828</v>
      </c>
      <c r="H26" s="22">
        <f t="shared" si="3"/>
        <v>3219455.1633393825</v>
      </c>
      <c r="I26" s="22">
        <f t="shared" si="3"/>
        <v>2709807.622504537</v>
      </c>
    </row>
    <row r="27" spans="1:9" x14ac:dyDescent="0.2">
      <c r="A27" s="49">
        <v>2015</v>
      </c>
      <c r="B27" s="22">
        <f t="shared" ref="B27:I27" si="4">B7/1.102</f>
        <v>29875750.417422865</v>
      </c>
      <c r="C27" s="22">
        <f t="shared" si="4"/>
        <v>737207.8493647913</v>
      </c>
      <c r="D27" s="22">
        <f t="shared" si="4"/>
        <v>289247.36842105258</v>
      </c>
      <c r="E27" s="22">
        <f t="shared" si="4"/>
        <v>56431.270417422864</v>
      </c>
      <c r="F27" s="22">
        <f t="shared" si="4"/>
        <v>420.79854809437387</v>
      </c>
      <c r="G27" s="22">
        <f t="shared" si="4"/>
        <v>72753.856624319407</v>
      </c>
      <c r="H27" s="22">
        <f t="shared" si="4"/>
        <v>3191434.8729582573</v>
      </c>
      <c r="I27" s="22">
        <f t="shared" si="4"/>
        <v>2409529.0381125226</v>
      </c>
    </row>
    <row r="28" spans="1:9" x14ac:dyDescent="0.2">
      <c r="A28" s="49">
        <v>2014</v>
      </c>
      <c r="B28" s="22">
        <f t="shared" ref="B28:I28" si="5">B8/1.102</f>
        <v>28014441.488203265</v>
      </c>
      <c r="C28" s="22">
        <f t="shared" si="5"/>
        <v>741935.78039927396</v>
      </c>
      <c r="D28" s="22">
        <f t="shared" si="5"/>
        <v>293674.86388384755</v>
      </c>
      <c r="E28" s="22">
        <f t="shared" si="5"/>
        <v>53787.867513611614</v>
      </c>
      <c r="F28" s="22">
        <f t="shared" si="5"/>
        <v>489.97277676951001</v>
      </c>
      <c r="G28" s="22">
        <f t="shared" si="5"/>
        <v>55150.925589836654</v>
      </c>
      <c r="H28" s="22">
        <f t="shared" si="5"/>
        <v>3106932.940108893</v>
      </c>
      <c r="I28" s="22">
        <f t="shared" si="5"/>
        <v>2022633.3938294009</v>
      </c>
    </row>
    <row r="29" spans="1:9" x14ac:dyDescent="0.2">
      <c r="A29" s="49">
        <v>2013</v>
      </c>
      <c r="B29" s="22">
        <f t="shared" ref="B29:I29" si="6">B9/1.102</f>
        <v>27175097.577132486</v>
      </c>
      <c r="C29" s="22">
        <f t="shared" si="6"/>
        <v>776399.3012704174</v>
      </c>
      <c r="D29" s="22">
        <f t="shared" si="6"/>
        <v>248181.63339382937</v>
      </c>
      <c r="E29" s="22">
        <f t="shared" si="6"/>
        <v>56015.998185117962</v>
      </c>
      <c r="F29" s="22">
        <f t="shared" si="6"/>
        <v>318.29401088929217</v>
      </c>
      <c r="G29" s="22">
        <f t="shared" si="6"/>
        <v>248081.68784029037</v>
      </c>
      <c r="H29" s="22">
        <f t="shared" si="6"/>
        <v>3001824.4283121596</v>
      </c>
      <c r="I29" s="22">
        <f t="shared" si="6"/>
        <v>2080406.5335753174</v>
      </c>
    </row>
    <row r="30" spans="1:9" x14ac:dyDescent="0.2">
      <c r="A30" s="49">
        <v>2012</v>
      </c>
      <c r="B30" s="22">
        <f t="shared" ref="B30:I30" si="7">B10/1.102</f>
        <v>26404682.37749546</v>
      </c>
      <c r="C30" s="22">
        <f t="shared" si="7"/>
        <v>743701.69691470056</v>
      </c>
      <c r="D30" s="22">
        <f t="shared" si="7"/>
        <v>226522.68602540833</v>
      </c>
      <c r="E30" s="22">
        <f t="shared" si="7"/>
        <v>50251.515426497273</v>
      </c>
      <c r="F30" s="22">
        <f t="shared" si="7"/>
        <v>706.52450090744094</v>
      </c>
      <c r="G30" s="22">
        <f t="shared" si="7"/>
        <v>137422.89473684211</v>
      </c>
      <c r="H30" s="22">
        <f t="shared" si="7"/>
        <v>3169456.2068965519</v>
      </c>
      <c r="I30" s="22">
        <f t="shared" si="7"/>
        <v>2358163.33938294</v>
      </c>
    </row>
    <row r="31" spans="1:9" x14ac:dyDescent="0.2">
      <c r="A31" s="49">
        <v>2011</v>
      </c>
      <c r="B31" s="22">
        <f t="shared" ref="B31:I31" si="8">B11/1.102</f>
        <v>26989118.157894734</v>
      </c>
      <c r="C31" s="22">
        <f t="shared" si="8"/>
        <v>745670.92558983655</v>
      </c>
      <c r="D31" s="22">
        <f t="shared" si="8"/>
        <v>277525.0635208711</v>
      </c>
      <c r="E31" s="22">
        <f t="shared" si="8"/>
        <v>51553.956442831208</v>
      </c>
      <c r="F31" s="22">
        <f t="shared" si="8"/>
        <v>377.57713248638834</v>
      </c>
      <c r="G31" s="22">
        <f t="shared" si="8"/>
        <v>161908.92921960072</v>
      </c>
      <c r="H31" s="22">
        <f t="shared" si="8"/>
        <v>3754716.5698729581</v>
      </c>
      <c r="I31" s="22">
        <f t="shared" si="8"/>
        <v>1793623.4119782213</v>
      </c>
    </row>
    <row r="32" spans="1:9" x14ac:dyDescent="0.2">
      <c r="A32" s="49">
        <v>2010</v>
      </c>
      <c r="B32" s="22">
        <f t="shared" ref="B32:I32" si="9">B12/1.102</f>
        <v>27263924.373865698</v>
      </c>
      <c r="C32" s="22">
        <f t="shared" si="9"/>
        <v>769712.98548094369</v>
      </c>
      <c r="D32" s="22">
        <f t="shared" si="9"/>
        <v>321029.08348457346</v>
      </c>
      <c r="E32" s="22">
        <f t="shared" si="9"/>
        <v>60322.940108892923</v>
      </c>
      <c r="F32" s="22">
        <f t="shared" si="9"/>
        <v>193.81125226860254</v>
      </c>
      <c r="G32" s="22">
        <f t="shared" si="9"/>
        <v>113730.43557168783</v>
      </c>
      <c r="H32" s="22">
        <f t="shared" si="9"/>
        <v>3164953.738656987</v>
      </c>
      <c r="I32" s="22">
        <f t="shared" si="9"/>
        <v>1889806.7150635207</v>
      </c>
    </row>
    <row r="33" spans="1:9" x14ac:dyDescent="0.2">
      <c r="A33" s="49">
        <v>2009</v>
      </c>
      <c r="B33" s="22">
        <f t="shared" ref="B33:I33" si="10">B13/1.102</f>
        <v>27929988.793103445</v>
      </c>
      <c r="C33" s="22">
        <f t="shared" si="10"/>
        <v>776611.49727767683</v>
      </c>
      <c r="D33" s="22">
        <f t="shared" si="10"/>
        <v>329642.31397459161</v>
      </c>
      <c r="E33" s="22">
        <f t="shared" si="10"/>
        <v>49665.281306715056</v>
      </c>
      <c r="F33" s="22">
        <f t="shared" si="10"/>
        <v>267.63157894736838</v>
      </c>
      <c r="G33" s="22">
        <f t="shared" si="10"/>
        <v>113096.99637023592</v>
      </c>
      <c r="H33" s="22">
        <f t="shared" si="10"/>
        <v>3030498.2577132485</v>
      </c>
      <c r="I33" s="22">
        <f t="shared" si="10"/>
        <v>1823893.8294010889</v>
      </c>
    </row>
    <row r="34" spans="1:9" x14ac:dyDescent="0.2">
      <c r="A34" s="49">
        <v>2008</v>
      </c>
      <c r="B34" s="22">
        <f t="shared" ref="B34:I34" si="11">B14/1.102</f>
        <v>31865260.889292192</v>
      </c>
      <c r="C34" s="22">
        <f t="shared" si="11"/>
        <v>716745.23593466415</v>
      </c>
      <c r="D34" s="22">
        <f t="shared" si="11"/>
        <v>364665.08166969143</v>
      </c>
      <c r="E34" s="22">
        <f t="shared" si="11"/>
        <v>62732.105263157886</v>
      </c>
      <c r="F34" s="22">
        <f t="shared" si="11"/>
        <v>276.69691470054448</v>
      </c>
      <c r="G34" s="22">
        <f t="shared" si="11"/>
        <v>139834.24682395643</v>
      </c>
      <c r="H34" s="22">
        <f t="shared" si="11"/>
        <v>3804656.3974591647</v>
      </c>
      <c r="I34" s="22">
        <f t="shared" si="11"/>
        <v>1855204.174228675</v>
      </c>
    </row>
    <row r="35" spans="1:9" x14ac:dyDescent="0.2">
      <c r="A35" s="49">
        <v>2007</v>
      </c>
      <c r="B35" s="22">
        <f t="shared" ref="B35:I35" si="12">B15/1.102</f>
        <v>35165701.35208711</v>
      </c>
      <c r="C35" s="22">
        <f t="shared" si="12"/>
        <v>790235.69872958248</v>
      </c>
      <c r="D35" s="22">
        <f t="shared" si="12"/>
        <v>423370.95281306712</v>
      </c>
      <c r="E35" s="22">
        <f t="shared" si="12"/>
        <v>73111.606170598912</v>
      </c>
      <c r="F35" s="22">
        <f t="shared" si="12"/>
        <v>317.44101633393825</v>
      </c>
      <c r="G35" s="22">
        <f t="shared" si="12"/>
        <v>142259.81851179674</v>
      </c>
      <c r="H35" s="22">
        <f t="shared" si="12"/>
        <v>3559037.9310344821</v>
      </c>
      <c r="I35" s="22">
        <f t="shared" si="12"/>
        <v>1828641.5607985479</v>
      </c>
    </row>
    <row r="36" spans="1:9" x14ac:dyDescent="0.2">
      <c r="A36" s="49">
        <v>2006</v>
      </c>
      <c r="B36" s="22">
        <f t="shared" ref="B36:I36" si="13">B16/1.102</f>
        <v>37195773.239564426</v>
      </c>
      <c r="C36" s="22">
        <f t="shared" si="13"/>
        <v>762816.34301270405</v>
      </c>
      <c r="D36" s="22">
        <f t="shared" si="13"/>
        <v>389085.07259528129</v>
      </c>
      <c r="E36" s="22">
        <f t="shared" si="13"/>
        <v>76070.526315789466</v>
      </c>
      <c r="F36" s="22">
        <f t="shared" si="13"/>
        <v>352.005444646098</v>
      </c>
      <c r="G36" s="22">
        <f t="shared" si="13"/>
        <v>268298.62976406532</v>
      </c>
      <c r="H36" s="22">
        <f t="shared" si="13"/>
        <v>3829393.575317604</v>
      </c>
      <c r="I36" s="22">
        <f t="shared" si="13"/>
        <v>1407358.4392014518</v>
      </c>
    </row>
    <row r="37" spans="1:9" x14ac:dyDescent="0.2">
      <c r="A37" s="49">
        <v>2005</v>
      </c>
      <c r="B37" s="22">
        <f t="shared" ref="B37:I37" si="14">B17/1.102</f>
        <v>38122707.622504532</v>
      </c>
      <c r="C37" s="22">
        <f t="shared" si="14"/>
        <v>736180.39927404711</v>
      </c>
      <c r="D37" s="22">
        <f t="shared" si="14"/>
        <v>408866.56079854805</v>
      </c>
      <c r="E37" s="22">
        <f t="shared" si="14"/>
        <v>68723.92921960073</v>
      </c>
      <c r="F37" s="22">
        <f t="shared" si="14"/>
        <v>24.156079854809438</v>
      </c>
      <c r="G37" s="22">
        <f t="shared" si="14"/>
        <v>0</v>
      </c>
      <c r="H37" s="22">
        <f t="shared" si="14"/>
        <v>4237454.0381125221</v>
      </c>
      <c r="I37" s="22">
        <f t="shared" si="14"/>
        <v>0</v>
      </c>
    </row>
    <row r="38" spans="1:9" x14ac:dyDescent="0.2">
      <c r="A38" s="49">
        <v>2004</v>
      </c>
      <c r="B38" s="22">
        <f t="shared" ref="B38:I38" si="15">B18/1.102</f>
        <v>37008011.343012698</v>
      </c>
      <c r="C38" s="22">
        <f t="shared" si="15"/>
        <v>753748.03085299442</v>
      </c>
      <c r="D38" s="22">
        <f t="shared" si="15"/>
        <v>425430.03629764065</v>
      </c>
      <c r="E38" s="22">
        <f t="shared" si="15"/>
        <v>63335.607985480936</v>
      </c>
      <c r="F38" s="22">
        <f t="shared" si="15"/>
        <v>236.8148820326679</v>
      </c>
      <c r="G38" s="22">
        <f t="shared" si="15"/>
        <v>0</v>
      </c>
      <c r="H38" s="22">
        <f t="shared" si="15"/>
        <v>3446799.292196007</v>
      </c>
      <c r="I38" s="22">
        <f t="shared" si="15"/>
        <v>0</v>
      </c>
    </row>
    <row r="39" spans="1:9" x14ac:dyDescent="0.2">
      <c r="A39" s="49">
        <v>2003</v>
      </c>
      <c r="B39" s="22">
        <f t="shared" ref="B39:I39" si="16">B19/1.102</f>
        <v>36074780.290381126</v>
      </c>
      <c r="C39" s="22">
        <f t="shared" si="16"/>
        <v>778629.11070780398</v>
      </c>
      <c r="D39" s="22">
        <f t="shared" si="16"/>
        <v>440363.26678765879</v>
      </c>
      <c r="E39" s="22">
        <f t="shared" si="16"/>
        <v>45484.392014519057</v>
      </c>
      <c r="F39" s="22">
        <f t="shared" si="16"/>
        <v>2502.9764065335753</v>
      </c>
      <c r="G39" s="22">
        <f t="shared" si="16"/>
        <v>0</v>
      </c>
      <c r="H39" s="22">
        <f t="shared" si="16"/>
        <v>3128217.4773139744</v>
      </c>
      <c r="I39" s="22">
        <f t="shared" si="16"/>
        <v>0</v>
      </c>
    </row>
  </sheetData>
  <mergeCells count="2">
    <mergeCell ref="A1:I1"/>
    <mergeCell ref="A21:I2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zoomScale="117" workbookViewId="0">
      <selection activeCell="J2" sqref="J2"/>
    </sheetView>
  </sheetViews>
  <sheetFormatPr baseColWidth="10" defaultColWidth="8.83203125" defaultRowHeight="15" x14ac:dyDescent="0.2"/>
  <cols>
    <col min="2" max="3" width="9" bestFit="1" customWidth="1"/>
    <col min="4" max="4" width="9.1640625" bestFit="1" customWidth="1"/>
    <col min="5" max="5" width="14.5" bestFit="1" customWidth="1"/>
    <col min="6" max="6" width="9" bestFit="1" customWidth="1"/>
    <col min="7" max="7" width="15.1640625" bestFit="1" customWidth="1"/>
    <col min="8" max="8" width="9" bestFit="1" customWidth="1"/>
    <col min="9" max="9" width="20" bestFit="1" customWidth="1"/>
    <col min="10" max="10" width="14.5" bestFit="1" customWidth="1"/>
    <col min="11" max="11" width="17.83203125" bestFit="1" customWidth="1"/>
  </cols>
  <sheetData>
    <row r="1" spans="1:11" s="1" customFormat="1" x14ac:dyDescent="0.2">
      <c r="A1" s="16" t="s">
        <v>0</v>
      </c>
      <c r="B1" s="16" t="s">
        <v>176</v>
      </c>
      <c r="C1" s="16" t="s">
        <v>177</v>
      </c>
      <c r="D1" s="16" t="s">
        <v>178</v>
      </c>
      <c r="E1" s="16" t="s">
        <v>179</v>
      </c>
      <c r="F1" s="16" t="s">
        <v>180</v>
      </c>
      <c r="G1" s="16" t="s">
        <v>181</v>
      </c>
      <c r="H1" s="16" t="s">
        <v>182</v>
      </c>
      <c r="I1" s="16" t="s">
        <v>183</v>
      </c>
      <c r="J1" s="16" t="s">
        <v>184</v>
      </c>
      <c r="K1" s="16" t="s">
        <v>76</v>
      </c>
    </row>
    <row r="2" spans="1:11" x14ac:dyDescent="0.2">
      <c r="A2" s="21">
        <v>2021</v>
      </c>
      <c r="B2" s="22">
        <f>'2021 Raw + Conversion'!I13</f>
        <v>454817.93284936476</v>
      </c>
      <c r="C2" s="22">
        <f>'2021 Raw + Conversion'!J13</f>
        <v>729262.6751361161</v>
      </c>
      <c r="D2" s="22">
        <f>'2021 Raw + Conversion'!K13</f>
        <v>1198781.1270417422</v>
      </c>
      <c r="E2" s="22">
        <f>'2021 Raw + Conversion'!L13</f>
        <v>1597332.2686025405</v>
      </c>
      <c r="F2" s="22">
        <f>'2021 Raw + Conversion'!M13</f>
        <v>103041.43194192376</v>
      </c>
      <c r="G2" s="22">
        <f>'2021 Raw + Conversion'!N13</f>
        <v>332491.32032667875</v>
      </c>
      <c r="H2" s="22">
        <f>'2021 Raw + Conversion'!O13</f>
        <v>525561.81034482759</v>
      </c>
      <c r="I2" s="22">
        <f>'2021 Raw + Conversion'!P13</f>
        <v>4941288.5662431931</v>
      </c>
      <c r="J2" s="22">
        <f>'2021 Raw + Conversion'!E18</f>
        <v>36187824.863883846</v>
      </c>
      <c r="K2" s="23">
        <f>I2/J2</f>
        <v>0.13654560849758879</v>
      </c>
    </row>
    <row r="3" spans="1:11" x14ac:dyDescent="0.2">
      <c r="A3" s="21">
        <v>2018</v>
      </c>
      <c r="B3" s="22">
        <f>'2018 Raw + Conversion'!H13</f>
        <v>331379.22323049</v>
      </c>
      <c r="C3" s="22">
        <f>'2018 Raw + Conversion'!I13</f>
        <v>683556.7386569872</v>
      </c>
      <c r="D3" s="22">
        <f>'2018 Raw + Conversion'!J13</f>
        <v>853168.81488203269</v>
      </c>
      <c r="E3" s="22">
        <f>'2018 Raw + Conversion'!K13</f>
        <v>1774490.3901996366</v>
      </c>
      <c r="F3" s="22">
        <f>'2018 Raw + Conversion'!L13</f>
        <v>57780.284936479125</v>
      </c>
      <c r="G3" s="22">
        <f>'2018 Raw + Conversion'!M13</f>
        <v>159296.19963702356</v>
      </c>
      <c r="H3" s="22">
        <f>'2018 Raw + Conversion'!N13</f>
        <v>245636.87840290379</v>
      </c>
      <c r="I3" s="22">
        <f>'2018 Raw + Conversion'!O13</f>
        <v>4105308.5299455533</v>
      </c>
      <c r="J3" s="22">
        <f>'2018 Raw + Conversion'!E20</f>
        <v>35666476.406533569</v>
      </c>
      <c r="K3" s="23">
        <f>I3/J3</f>
        <v>0.11510272231976136</v>
      </c>
    </row>
    <row r="4" spans="1:11" x14ac:dyDescent="0.2">
      <c r="A4" s="21">
        <v>2014</v>
      </c>
      <c r="B4" s="22">
        <f>'2014 Raw + Conversion'!H13</f>
        <v>264250.95462794916</v>
      </c>
      <c r="C4" s="22">
        <f>'2014 Raw + Conversion'!I13</f>
        <v>473520.1070780399</v>
      </c>
      <c r="D4" s="22">
        <f>'2014 Raw + Conversion'!J13</f>
        <v>636241.1361161524</v>
      </c>
      <c r="E4" s="22">
        <f>'2014 Raw + Conversion'!K13</f>
        <v>1013280.6987295824</v>
      </c>
      <c r="F4" s="22">
        <f>'2014 Raw + Conversion'!L13</f>
        <v>55289.144283121583</v>
      </c>
      <c r="G4" s="22">
        <f>'2014 Raw + Conversion'!M13</f>
        <v>165085.78312159711</v>
      </c>
      <c r="H4" s="22">
        <f>'2014 Raw + Conversion'!N13</f>
        <v>310610.76043557166</v>
      </c>
      <c r="I4" s="22">
        <f>'2014 Raw + Conversion'!$O$13</f>
        <v>2918278.584392014</v>
      </c>
      <c r="J4" s="22">
        <f>'2014 Raw + Conversion'!E13</f>
        <v>28007512.704174228</v>
      </c>
      <c r="K4" s="23">
        <f>I4/J4</f>
        <v>0.10419627816350414</v>
      </c>
    </row>
    <row r="5" spans="1:11" x14ac:dyDescent="0.2">
      <c r="A5" s="21">
        <v>2008</v>
      </c>
      <c r="B5" s="22">
        <f>'2008 Raw + Conversion'!H13</f>
        <v>296216.09800362971</v>
      </c>
      <c r="C5" s="22">
        <f>'2008 Raw + Conversion'!I13</f>
        <v>557770.84392014518</v>
      </c>
      <c r="D5" s="22">
        <f>'2008 Raw + Conversion'!J13</f>
        <v>773778.69328493648</v>
      </c>
      <c r="E5" s="22">
        <f>'2008 Raw + Conversion'!K13</f>
        <v>1152813.5117967329</v>
      </c>
      <c r="F5" s="22">
        <f>'2008 Raw + Conversion'!L13</f>
        <v>69325.202359346629</v>
      </c>
      <c r="G5" s="22">
        <f>'2008 Raw + Conversion'!M13</f>
        <v>199715.3275862069</v>
      </c>
      <c r="H5" s="22">
        <f>'2008 Raw + Conversion'!N13</f>
        <v>405873.06352087116</v>
      </c>
      <c r="I5" s="22">
        <f>'2008 Raw + Conversion'!O13</f>
        <v>3455492.7404718692</v>
      </c>
      <c r="J5" s="22">
        <f>'2008 Raw + Conversion'!E13</f>
        <v>36046114.337568052</v>
      </c>
      <c r="K5" s="23">
        <f>I5/J5</f>
        <v>9.5863113236326805E-2</v>
      </c>
    </row>
    <row r="6" spans="1:11" x14ac:dyDescent="0.2">
      <c r="A6" s="21">
        <v>2003</v>
      </c>
      <c r="B6" s="22">
        <f>'2003 Raw + Converion'!H13</f>
        <v>284058.45553539018</v>
      </c>
      <c r="C6" s="22">
        <f>'2003 Raw + Converion'!I13</f>
        <v>596432.02540834842</v>
      </c>
      <c r="D6" s="22">
        <f>'2003 Raw + Converion'!J13</f>
        <v>693423.54627949174</v>
      </c>
      <c r="E6" s="22">
        <f>'2003 Raw + Converion'!K13</f>
        <v>1334541.6515426496</v>
      </c>
      <c r="F6" s="22">
        <f>'2003 Raw + Converion'!L13</f>
        <v>63493.13883847549</v>
      </c>
      <c r="G6" s="22">
        <f>'2003 Raw + Converion'!M13</f>
        <v>186571.11070780398</v>
      </c>
      <c r="H6" s="22">
        <f>'2003 Raw + Converion'!N13</f>
        <v>298556.29673321231</v>
      </c>
      <c r="I6" s="22">
        <f>'2003 Raw + Converion'!O13</f>
        <v>3457076.2250453718</v>
      </c>
      <c r="J6" s="22">
        <f>'2003 Raw + Converion'!E13</f>
        <v>36511186.932849362</v>
      </c>
      <c r="K6" s="23">
        <f>I6/J6</f>
        <v>9.4685396873116084E-2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079B-0309-8546-AFF6-36A2A6468A61}">
  <dimension ref="A1:O83"/>
  <sheetViews>
    <sheetView topLeftCell="J1" workbookViewId="0">
      <selection activeCell="Y37" sqref="Y37"/>
    </sheetView>
  </sheetViews>
  <sheetFormatPr baseColWidth="10" defaultRowHeight="15" x14ac:dyDescent="0.2"/>
  <cols>
    <col min="5" max="5" width="14.1640625" customWidth="1"/>
    <col min="6" max="6" width="11.83203125" customWidth="1"/>
    <col min="7" max="7" width="14.5" customWidth="1"/>
    <col min="9" max="9" width="17.1640625" bestFit="1" customWidth="1"/>
    <col min="10" max="10" width="17" bestFit="1" customWidth="1"/>
    <col min="11" max="11" width="12.5" customWidth="1"/>
    <col min="12" max="12" width="21.5" bestFit="1" customWidth="1"/>
  </cols>
  <sheetData>
    <row r="1" spans="1:15" x14ac:dyDescent="0.2">
      <c r="A1" s="5"/>
      <c r="B1" s="89" t="s">
        <v>78</v>
      </c>
      <c r="C1" s="89"/>
      <c r="D1" s="89"/>
      <c r="E1" s="89"/>
      <c r="F1" s="89"/>
      <c r="G1" s="89"/>
      <c r="H1" s="89"/>
      <c r="I1" s="89"/>
      <c r="J1" s="89"/>
      <c r="K1" s="89"/>
      <c r="L1" s="12" t="s">
        <v>173</v>
      </c>
    </row>
    <row r="2" spans="1:15" x14ac:dyDescent="0.2">
      <c r="A2" s="17" t="s">
        <v>0</v>
      </c>
      <c r="B2" s="44" t="s">
        <v>56</v>
      </c>
      <c r="C2" s="44" t="s">
        <v>57</v>
      </c>
      <c r="D2" s="44" t="s">
        <v>58</v>
      </c>
      <c r="E2" s="44" t="s">
        <v>59</v>
      </c>
      <c r="F2" s="44" t="s">
        <v>60</v>
      </c>
      <c r="G2" s="44" t="s">
        <v>61</v>
      </c>
      <c r="H2" s="44" t="s">
        <v>62</v>
      </c>
      <c r="I2" s="44" t="s">
        <v>63</v>
      </c>
      <c r="J2" s="44" t="s">
        <v>161</v>
      </c>
      <c r="K2" s="44" t="s">
        <v>82</v>
      </c>
      <c r="L2" s="39" t="s">
        <v>174</v>
      </c>
    </row>
    <row r="3" spans="1:15" ht="16" x14ac:dyDescent="0.2">
      <c r="A3" s="41">
        <v>2021</v>
      </c>
      <c r="B3" s="42">
        <f>_xlfn.FORECAST.LINEAR($A3,'Converted Resin Benchmark Years'!B$2:B$3,'Converted Resin Benchmark Years'!$A$2:$A$3)</f>
        <v>454817.93284936249</v>
      </c>
      <c r="C3" s="42">
        <f>_xlfn.FORECAST.LINEAR($A3,'Converted Resin Benchmark Years'!C$2:C$3,'Converted Resin Benchmark Years'!$A$2:$A$3)</f>
        <v>729262.6751361154</v>
      </c>
      <c r="D3" s="42">
        <f>_xlfn.FORECAST.LINEAR($A3,'Converted Resin Benchmark Years'!D$2:D$3,'Converted Resin Benchmark Years'!$A$2:$A$3)</f>
        <v>1198781.1270417571</v>
      </c>
      <c r="E3" s="42">
        <f>_xlfn.FORECAST.LINEAR($A3,'Converted Resin Benchmark Years'!E$2:E$3,'Converted Resin Benchmark Years'!$A$2:$A$3)</f>
        <v>1597332.26860255</v>
      </c>
      <c r="F3" s="42">
        <f>_xlfn.FORECAST.LINEAR($A3,'Converted Resin Benchmark Years'!F$2:F$3,'Converted Resin Benchmark Years'!$A$2:$A$3)</f>
        <v>103041.43194192275</v>
      </c>
      <c r="G3" s="42">
        <f>_xlfn.FORECAST.LINEAR($A3,'Converted Resin Benchmark Years'!G$2:G$3,'Converted Resin Benchmark Years'!$A$2:$A$3)</f>
        <v>332491.32032668591</v>
      </c>
      <c r="H3" s="42">
        <f>_xlfn.FORECAST.LINEAR($A3,'Converted Resin Benchmark Years'!H$2:H$3,'Converted Resin Benchmark Years'!$A$2:$A$3)</f>
        <v>525561.81034481525</v>
      </c>
      <c r="I3" s="42">
        <f>_xlfn.FORECAST.LINEAR($A3,'Converted Resin Benchmark Years'!I$2:I$3,'Converted Resin Benchmark Years'!$A$2:$A$3)</f>
        <v>4941288.5662431717</v>
      </c>
      <c r="J3" s="42">
        <f>_xlfn.FORECAST.LINEAR($A3,'Converted Resin Benchmark Years'!J$2:J$3,'Converted Resin Benchmark Years'!$A$2:$A$3)</f>
        <v>36187824.863883913</v>
      </c>
      <c r="K3" s="43">
        <f>I3/J3</f>
        <v>0.13654560849758796</v>
      </c>
      <c r="L3" s="45">
        <f>_xlfn.FORECAST.LINEAR(A3,L4:L18,$A$5:$A$19)</f>
        <v>32099902.756618559</v>
      </c>
      <c r="M3" s="3">
        <f>I3/L3</f>
        <v>0.15393468957547998</v>
      </c>
      <c r="O3" s="34" t="s">
        <v>149</v>
      </c>
    </row>
    <row r="4" spans="1:15" x14ac:dyDescent="0.2">
      <c r="A4" s="37">
        <v>2020</v>
      </c>
      <c r="B4" s="9">
        <f>_xlfn.FORECAST.LINEAR($A4,'Converted Resin Benchmark Years'!B$2:B$3,'Converted Resin Benchmark Years'!$A$2:$A$3)</f>
        <v>413671.69630973041</v>
      </c>
      <c r="C4" s="9">
        <f>_xlfn.FORECAST.LINEAR($A4,'Converted Resin Benchmark Years'!C$2:C$3,'Converted Resin Benchmark Years'!$A$2:$A$3)</f>
        <v>714027.36297640577</v>
      </c>
      <c r="D4" s="9">
        <f>_xlfn.FORECAST.LINEAR($A4,'Converted Resin Benchmark Years'!D$2:D$3,'Converted Resin Benchmark Years'!$A$2:$A$3)</f>
        <v>1083577.022988528</v>
      </c>
      <c r="E4" s="9">
        <f>_xlfn.FORECAST.LINEAR($A4,'Converted Resin Benchmark Years'!E$2:E$3,'Converted Resin Benchmark Years'!$A$2:$A$3)</f>
        <v>1656384.9758015871</v>
      </c>
      <c r="F4" s="9">
        <f>_xlfn.FORECAST.LINEAR($A4,'Converted Resin Benchmark Years'!F$2:F$3,'Converted Resin Benchmark Years'!$A$2:$A$3)</f>
        <v>87954.382940106094</v>
      </c>
      <c r="G4" s="9">
        <f>_xlfn.FORECAST.LINEAR($A4,'Converted Resin Benchmark Years'!G$2:G$3,'Converted Resin Benchmark Years'!$A$2:$A$3)</f>
        <v>274759.6134301424</v>
      </c>
      <c r="H4" s="9">
        <f>_xlfn.FORECAST.LINEAR($A4,'Converted Resin Benchmark Years'!H$2:H$3,'Converted Resin Benchmark Years'!$A$2:$A$3)</f>
        <v>432253.49969750643</v>
      </c>
      <c r="I4" s="9">
        <f>_xlfn.FORECAST.LINEAR($A4,'Converted Resin Benchmark Years'!I$2:I$3,'Converted Resin Benchmark Years'!$A$2:$A$3)</f>
        <v>4662628.5541439056</v>
      </c>
      <c r="J4" s="9">
        <f>_xlfn.FORECAST.LINEAR($A4,'Converted Resin Benchmark Years'!J$2:J$3,'Converted Resin Benchmark Years'!$A$2:$A$3)</f>
        <v>36014042.044767141</v>
      </c>
      <c r="K4" s="10">
        <f t="shared" ref="K4:K20" si="0">I4/J4</f>
        <v>0.12946696036918154</v>
      </c>
      <c r="L4" s="45">
        <f>_xlfn.FORECAST.LINEAR(A4,L5:L19,$A$5:$A$19)</f>
        <v>31076036.881686971</v>
      </c>
      <c r="M4" s="3">
        <f t="shared" ref="M4:M21" si="1">I4/L4</f>
        <v>0.15003935578708175</v>
      </c>
      <c r="O4" s="35" t="s">
        <v>150</v>
      </c>
    </row>
    <row r="5" spans="1:15" x14ac:dyDescent="0.2">
      <c r="A5" s="37">
        <v>2019</v>
      </c>
      <c r="B5" s="9">
        <f>_xlfn.FORECAST.LINEAR($A5,'Converted Resin Benchmark Years'!B$2:B$3,'Converted Resin Benchmark Years'!$A$2:$A$3)</f>
        <v>372525.45977011323</v>
      </c>
      <c r="C5" s="9">
        <f>_xlfn.FORECAST.LINEAR($A5,'Converted Resin Benchmark Years'!C$2:C$3,'Converted Resin Benchmark Years'!$A$2:$A$3)</f>
        <v>698792.05081669614</v>
      </c>
      <c r="D5" s="9">
        <f>_xlfn.FORECAST.LINEAR($A5,'Converted Resin Benchmark Years'!D$2:D$3,'Converted Resin Benchmark Years'!$A$2:$A$3)</f>
        <v>968372.91893529892</v>
      </c>
      <c r="E5" s="9">
        <f>_xlfn.FORECAST.LINEAR($A5,'Converted Resin Benchmark Years'!E$2:E$3,'Converted Resin Benchmark Years'!$A$2:$A$3)</f>
        <v>1715437.6830006093</v>
      </c>
      <c r="F5" s="9">
        <f>_xlfn.FORECAST.LINEAR($A5,'Converted Resin Benchmark Years'!F$2:F$3,'Converted Resin Benchmark Years'!$A$2:$A$3)</f>
        <v>72867.333938293159</v>
      </c>
      <c r="G5" s="9">
        <f>_xlfn.FORECAST.LINEAR($A5,'Converted Resin Benchmark Years'!G$2:G$3,'Converted Resin Benchmark Years'!$A$2:$A$3)</f>
        <v>217027.906533584</v>
      </c>
      <c r="H5" s="9">
        <f>_xlfn.FORECAST.LINEAR($A5,'Converted Resin Benchmark Years'!H$2:H$3,'Converted Resin Benchmark Years'!$A$2:$A$3)</f>
        <v>338945.1890501976</v>
      </c>
      <c r="I5" s="9">
        <f>_xlfn.FORECAST.LINEAR($A5,'Converted Resin Benchmark Years'!I$2:I$3,'Converted Resin Benchmark Years'!$A$2:$A$3)</f>
        <v>4383968.5420447588</v>
      </c>
      <c r="J5" s="9">
        <f>_xlfn.FORECAST.LINEAR($A5,'Converted Resin Benchmark Years'!J$2:J$3,'Converted Resin Benchmark Years'!$A$2:$A$3)</f>
        <v>35840259.22565037</v>
      </c>
      <c r="K5" s="10">
        <f t="shared" si="0"/>
        <v>0.12231966611745972</v>
      </c>
      <c r="L5" s="46">
        <f>'DRS Raw'!B23</f>
        <v>36596126.642468236</v>
      </c>
      <c r="M5" s="3">
        <f t="shared" si="1"/>
        <v>0.11979323890953397</v>
      </c>
    </row>
    <row r="6" spans="1:15" x14ac:dyDescent="0.2">
      <c r="A6" s="41">
        <v>2018</v>
      </c>
      <c r="B6" s="42">
        <f>_xlfn.FORECAST.LINEAR($A6,'Converted Resin Benchmark Years'!B$2:B$3,'Converted Resin Benchmark Years'!$A$2:$A$3)</f>
        <v>331379.22323048115</v>
      </c>
      <c r="C6" s="42">
        <f>_xlfn.FORECAST.LINEAR($A6,'Converted Resin Benchmark Years'!C$2:C$3,'Converted Resin Benchmark Years'!$A$2:$A$3)</f>
        <v>683556.7386569865</v>
      </c>
      <c r="D6" s="42">
        <f>_xlfn.FORECAST.LINEAR($A6,'Converted Resin Benchmark Years'!D$2:D$3,'Converted Resin Benchmark Years'!$A$2:$A$3)</f>
        <v>853168.81488206983</v>
      </c>
      <c r="E6" s="42">
        <f>_xlfn.FORECAST.LINEAR($A6,'Converted Resin Benchmark Years'!E$2:E$3,'Converted Resin Benchmark Years'!$A$2:$A$3)</f>
        <v>1774490.3901996464</v>
      </c>
      <c r="F6" s="42">
        <f>_xlfn.FORECAST.LINEAR($A6,'Converted Resin Benchmark Years'!F$2:F$3,'Converted Resin Benchmark Years'!$A$2:$A$3)</f>
        <v>57780.284936476499</v>
      </c>
      <c r="G6" s="42">
        <f>_xlfn.FORECAST.LINEAR($A6,'Converted Resin Benchmark Years'!G$2:G$3,'Converted Resin Benchmark Years'!$A$2:$A$3)</f>
        <v>159296.19963702559</v>
      </c>
      <c r="H6" s="42">
        <f>_xlfn.FORECAST.LINEAR($A6,'Converted Resin Benchmark Years'!H$2:H$3,'Converted Resin Benchmark Years'!$A$2:$A$3)</f>
        <v>245636.87840288877</v>
      </c>
      <c r="I6" s="42">
        <f>_xlfn.FORECAST.LINEAR($A6,'Converted Resin Benchmark Years'!I$2:I$3,'Converted Resin Benchmark Years'!$A$2:$A$3)</f>
        <v>4105308.5299454927</v>
      </c>
      <c r="J6" s="42">
        <f>_xlfn.FORECAST.LINEAR($A6,'Converted Resin Benchmark Years'!J$2:J$3,'Converted Resin Benchmark Years'!$A$2:$A$3)</f>
        <v>35666476.406533599</v>
      </c>
      <c r="K6" s="43">
        <f t="shared" si="0"/>
        <v>0.11510272231975956</v>
      </c>
      <c r="L6" s="46">
        <f>'DRS Raw'!B24</f>
        <v>35830743.239564426</v>
      </c>
      <c r="M6" s="3">
        <f t="shared" si="1"/>
        <v>0.1145750313494027</v>
      </c>
    </row>
    <row r="7" spans="1:15" x14ac:dyDescent="0.2">
      <c r="A7" s="37">
        <v>2017</v>
      </c>
      <c r="B7" s="9">
        <f>_xlfn.FORECAST.LINEAR($A7,'Converted Resin Benchmark Years'!B$3:B$4,'Converted Resin Benchmark Years'!$A$3:$A$4)</f>
        <v>314597.15607985854</v>
      </c>
      <c r="C7" s="9">
        <f>_xlfn.FORECAST.LINEAR($A7,'Converted Resin Benchmark Years'!C$3:C$4,'Converted Resin Benchmark Years'!$A$3:$A$4)</f>
        <v>631047.58076223731</v>
      </c>
      <c r="D7" s="9">
        <f>_xlfn.FORECAST.LINEAR($A7,'Converted Resin Benchmark Years'!D$3:D$4,'Converted Resin Benchmark Years'!$A$3:$A$4)</f>
        <v>798936.89519056678</v>
      </c>
      <c r="E7" s="9">
        <f>_xlfn.FORECAST.LINEAR($A7,'Converted Resin Benchmark Years'!E$3:E$4,'Converted Resin Benchmark Years'!$A$3:$A$4)</f>
        <v>1584187.9673321247</v>
      </c>
      <c r="F7" s="9">
        <f>_xlfn.FORECAST.LINEAR($A7,'Converted Resin Benchmark Years'!F$3:F$4,'Converted Resin Benchmark Years'!$A$3:$A$4)</f>
        <v>57157.499773139833</v>
      </c>
      <c r="G7" s="9">
        <f>_xlfn.FORECAST.LINEAR($A7,'Converted Resin Benchmark Years'!G$3:G$4,'Converted Resin Benchmark Years'!$A$3:$A$4)</f>
        <v>160743.59550816705</v>
      </c>
      <c r="H7" s="9">
        <f>_xlfn.FORECAST.LINEAR($A7,'Converted Resin Benchmark Years'!H$3:H$4,'Converted Resin Benchmark Years'!$A$3:$A$4)</f>
        <v>261880.34891107306</v>
      </c>
      <c r="I7" s="9">
        <f>_xlfn.FORECAST.LINEAR($A7,'Converted Resin Benchmark Years'!I$3:I$4,'Converted Resin Benchmark Years'!$A$3:$A$4)</f>
        <v>3808551.0435572863</v>
      </c>
      <c r="J7" s="9">
        <f>_xlfn.FORECAST.LINEAR($A7,'Converted Resin Benchmark Years'!J$3:J$4,'Converted Resin Benchmark Years'!$A$3:$A$4)</f>
        <v>33751735.48094368</v>
      </c>
      <c r="K7" s="10">
        <f t="shared" si="0"/>
        <v>0.11284015441835886</v>
      </c>
      <c r="L7" s="46">
        <f>'DRS Raw'!B25</f>
        <v>33983024.083484568</v>
      </c>
      <c r="M7" s="3">
        <f t="shared" si="1"/>
        <v>0.11207216386043191</v>
      </c>
    </row>
    <row r="8" spans="1:15" x14ac:dyDescent="0.2">
      <c r="A8" s="37">
        <v>2016</v>
      </c>
      <c r="B8" s="9">
        <f>_xlfn.FORECAST.LINEAR($A8,'Converted Resin Benchmark Years'!B$3:B$4,'Converted Resin Benchmark Years'!$A$3:$A$4)</f>
        <v>297815.08892922103</v>
      </c>
      <c r="C8" s="9">
        <f>_xlfn.FORECAST.LINEAR($A8,'Converted Resin Benchmark Years'!C$3:C$4,'Converted Resin Benchmark Years'!$A$3:$A$4)</f>
        <v>578538.42286750674</v>
      </c>
      <c r="D8" s="9">
        <f>_xlfn.FORECAST.LINEAR($A8,'Converted Resin Benchmark Years'!D$3:D$4,'Converted Resin Benchmark Years'!$A$3:$A$4)</f>
        <v>744704.97549909353</v>
      </c>
      <c r="E8" s="9">
        <f>_xlfn.FORECAST.LINEAR($A8,'Converted Resin Benchmark Years'!E$3:E$4,'Converted Resin Benchmark Years'!$A$3:$A$4)</f>
        <v>1393885.5444645882</v>
      </c>
      <c r="F8" s="9">
        <f>_xlfn.FORECAST.LINEAR($A8,'Converted Resin Benchmark Years'!F$3:F$4,'Converted Resin Benchmark Years'!$A$3:$A$4)</f>
        <v>56534.714609800372</v>
      </c>
      <c r="G8" s="9">
        <f>_xlfn.FORECAST.LINEAR($A8,'Converted Resin Benchmark Years'!G$3:G$4,'Converted Resin Benchmark Years'!$A$3:$A$4)</f>
        <v>162190.99137931038</v>
      </c>
      <c r="H8" s="9">
        <f>_xlfn.FORECAST.LINEAR($A8,'Converted Resin Benchmark Years'!H$3:H$4,'Converted Resin Benchmark Years'!$A$3:$A$4)</f>
        <v>278123.81941923872</v>
      </c>
      <c r="I8" s="9">
        <f>_xlfn.FORECAST.LINEAR($A8,'Converted Resin Benchmark Years'!I$3:I$4,'Converted Resin Benchmark Years'!$A$3:$A$4)</f>
        <v>3511793.5571688414</v>
      </c>
      <c r="J8" s="9">
        <f>_xlfn.FORECAST.LINEAR($A8,'Converted Resin Benchmark Years'!J$3:J$4,'Converted Resin Benchmark Years'!$A$3:$A$4)</f>
        <v>31836994.555354118</v>
      </c>
      <c r="K8" s="10">
        <f t="shared" si="0"/>
        <v>0.11030543574277972</v>
      </c>
      <c r="L8" s="46">
        <f>'DRS Raw'!B26</f>
        <v>31593506.606170598</v>
      </c>
      <c r="M8" s="3">
        <f t="shared" si="1"/>
        <v>0.11115554854183059</v>
      </c>
    </row>
    <row r="9" spans="1:15" x14ac:dyDescent="0.2">
      <c r="A9" s="37">
        <v>2015</v>
      </c>
      <c r="B9" s="9">
        <f>_xlfn.FORECAST.LINEAR($A9,'Converted Resin Benchmark Years'!B$3:B$4,'Converted Resin Benchmark Years'!$A$3:$A$4)</f>
        <v>281033.02177858353</v>
      </c>
      <c r="C9" s="9">
        <f>_xlfn.FORECAST.LINEAR($A9,'Converted Resin Benchmark Years'!C$3:C$4,'Converted Resin Benchmark Years'!$A$3:$A$4)</f>
        <v>526029.26497276127</v>
      </c>
      <c r="D9" s="9">
        <f>_xlfn.FORECAST.LINEAR($A9,'Converted Resin Benchmark Years'!D$3:D$4,'Converted Resin Benchmark Years'!$A$3:$A$4)</f>
        <v>690473.05580762029</v>
      </c>
      <c r="E9" s="9">
        <f>_xlfn.FORECAST.LINEAR($A9,'Converted Resin Benchmark Years'!E$3:E$4,'Converted Resin Benchmark Years'!$A$3:$A$4)</f>
        <v>1203583.1215971112</v>
      </c>
      <c r="F9" s="9">
        <f>_xlfn.FORECAST.LINEAR($A9,'Converted Resin Benchmark Years'!F$3:F$4,'Converted Resin Benchmark Years'!$A$3:$A$4)</f>
        <v>55911.929446461145</v>
      </c>
      <c r="G9" s="9">
        <f>_xlfn.FORECAST.LINEAR($A9,'Converted Resin Benchmark Years'!G$3:G$4,'Converted Resin Benchmark Years'!$A$3:$A$4)</f>
        <v>163638.38725045417</v>
      </c>
      <c r="H9" s="9">
        <f>_xlfn.FORECAST.LINEAR($A9,'Converted Resin Benchmark Years'!H$3:H$4,'Converted Resin Benchmark Years'!$A$3:$A$4)</f>
        <v>294367.2899274081</v>
      </c>
      <c r="I9" s="9">
        <f>_xlfn.FORECAST.LINEAR($A9,'Converted Resin Benchmark Years'!I$3:I$4,'Converted Resin Benchmark Years'!$A$3:$A$4)</f>
        <v>3215036.0707805157</v>
      </c>
      <c r="J9" s="9">
        <f>_xlfn.FORECAST.LINEAR($A9,'Converted Resin Benchmark Years'!J$3:J$4,'Converted Resin Benchmark Years'!$A$3:$A$4)</f>
        <v>29922253.62976408</v>
      </c>
      <c r="K9" s="10">
        <f t="shared" si="0"/>
        <v>0.10744632107464241</v>
      </c>
      <c r="L9" s="46">
        <f>'DRS Raw'!B27</f>
        <v>29875750.417422865</v>
      </c>
      <c r="M9" s="3">
        <f t="shared" si="1"/>
        <v>0.10761356705221299</v>
      </c>
    </row>
    <row r="10" spans="1:15" x14ac:dyDescent="0.2">
      <c r="A10" s="41">
        <v>2014</v>
      </c>
      <c r="B10" s="42">
        <f>_xlfn.FORECAST.LINEAR($A10,'Converted Resin Benchmark Years'!B$4:B$5,'Converted Resin Benchmark Years'!$A$4:$A$5)</f>
        <v>264250.95462794974</v>
      </c>
      <c r="C10" s="42">
        <f>_xlfn.FORECAST.LINEAR($A10,'Converted Resin Benchmark Years'!C$4:C$5,'Converted Resin Benchmark Years'!$A$4:$A$5)</f>
        <v>473520.10707803816</v>
      </c>
      <c r="D10" s="42">
        <f>_xlfn.FORECAST.LINEAR($A10,'Converted Resin Benchmark Years'!D$4:D$5,'Converted Resin Benchmark Years'!$A$4:$A$5)</f>
        <v>636241.13611615449</v>
      </c>
      <c r="E10" s="42">
        <f>_xlfn.FORECAST.LINEAR($A10,'Converted Resin Benchmark Years'!E$4:E$5,'Converted Resin Benchmark Years'!$A$4:$A$5)</f>
        <v>1013280.6987295821</v>
      </c>
      <c r="F10" s="42">
        <f>_xlfn.FORECAST.LINEAR($A10,'Converted Resin Benchmark Years'!F$4:F$5,'Converted Resin Benchmark Years'!$A$4:$A$5)</f>
        <v>55289.144283121452</v>
      </c>
      <c r="G10" s="42">
        <f>_xlfn.FORECAST.LINEAR($A10,'Converted Resin Benchmark Years'!G$4:G$5,'Converted Resin Benchmark Years'!$A$4:$A$5)</f>
        <v>165085.78312159702</v>
      </c>
      <c r="H10" s="42">
        <f>_xlfn.FORECAST.LINEAR($A10,'Converted Resin Benchmark Years'!H$4:H$5,'Converted Resin Benchmark Years'!$A$4:$A$5)</f>
        <v>310610.76043557376</v>
      </c>
      <c r="I10" s="42">
        <f>_xlfn.FORECAST.LINEAR($A10,'Converted Resin Benchmark Years'!I$4:I$5,'Converted Resin Benchmark Years'!$A$4:$A$5)</f>
        <v>2918278.584392041</v>
      </c>
      <c r="J10" s="42">
        <f>_xlfn.FORECAST.LINEAR($A10,'Converted Resin Benchmark Years'!J$4:J$5,'Converted Resin Benchmark Years'!$A$4:$A$5)</f>
        <v>28007512.704174042</v>
      </c>
      <c r="K10" s="43">
        <f t="shared" si="0"/>
        <v>0.1041962781635058</v>
      </c>
      <c r="L10" s="46">
        <f>'DRS Raw'!B28</f>
        <v>28014441.488203265</v>
      </c>
      <c r="M10" s="3">
        <f t="shared" si="1"/>
        <v>0.104170507401367</v>
      </c>
    </row>
    <row r="11" spans="1:15" x14ac:dyDescent="0.2">
      <c r="A11" s="37">
        <v>2013</v>
      </c>
      <c r="B11" s="9">
        <f>_xlfn.FORECAST.LINEAR($A11,'Converted Resin Benchmark Years'!B$4:B$5,'Converted Resin Benchmark Years'!$A$4:$A$5)</f>
        <v>269578.47852389701</v>
      </c>
      <c r="C11" s="9">
        <f>_xlfn.FORECAST.LINEAR($A11,'Converted Resin Benchmark Years'!C$4:C$5,'Converted Resin Benchmark Years'!$A$4:$A$5)</f>
        <v>487561.89655172452</v>
      </c>
      <c r="D11" s="9">
        <f>_xlfn.FORECAST.LINEAR($A11,'Converted Resin Benchmark Years'!D$4:D$5,'Converted Resin Benchmark Years'!$A$4:$A$5)</f>
        <v>659164.06231094897</v>
      </c>
      <c r="E11" s="9">
        <f>_xlfn.FORECAST.LINEAR($A11,'Converted Resin Benchmark Years'!E$4:E$5,'Converted Resin Benchmark Years'!$A$4:$A$5)</f>
        <v>1036536.1675741076</v>
      </c>
      <c r="F11" s="9">
        <f>_xlfn.FORECAST.LINEAR($A11,'Converted Resin Benchmark Years'!F$4:F$5,'Converted Resin Benchmark Years'!$A$4:$A$5)</f>
        <v>57628.487295825034</v>
      </c>
      <c r="G11" s="9">
        <f>_xlfn.FORECAST.LINEAR($A11,'Converted Resin Benchmark Years'!G$4:G$5,'Converted Resin Benchmark Years'!$A$4:$A$5)</f>
        <v>170857.3738656994</v>
      </c>
      <c r="H11" s="9">
        <f>_xlfn.FORECAST.LINEAR($A11,'Converted Resin Benchmark Years'!H$4:H$5,'Converted Resin Benchmark Years'!$A$4:$A$5)</f>
        <v>326487.81094979122</v>
      </c>
      <c r="I11" s="9">
        <f>_xlfn.FORECAST.LINEAR($A11,'Converted Resin Benchmark Years'!I$4:I$5,'Converted Resin Benchmark Years'!$A$4:$A$5)</f>
        <v>3007814.2770720124</v>
      </c>
      <c r="J11" s="9">
        <f>_xlfn.FORECAST.LINEAR($A11,'Converted Resin Benchmark Years'!J$4:J$5,'Converted Resin Benchmark Years'!$A$4:$A$5)</f>
        <v>29347279.643073082</v>
      </c>
      <c r="K11" s="10">
        <f t="shared" si="0"/>
        <v>0.10249039480502428</v>
      </c>
      <c r="L11" s="46">
        <f>'DRS Raw'!B29</f>
        <v>27175097.577132486</v>
      </c>
      <c r="M11" s="3">
        <f t="shared" si="1"/>
        <v>0.11068274064278068</v>
      </c>
    </row>
    <row r="12" spans="1:15" x14ac:dyDescent="0.2">
      <c r="A12" s="37">
        <v>2012</v>
      </c>
      <c r="B12" s="9">
        <f>_xlfn.FORECAST.LINEAR($A12,'Converted Resin Benchmark Years'!B$4:B$5,'Converted Resin Benchmark Years'!$A$4:$A$5)</f>
        <v>274906.00241984241</v>
      </c>
      <c r="C12" s="9">
        <f>_xlfn.FORECAST.LINEAR($A12,'Converted Resin Benchmark Years'!C$4:C$5,'Converted Resin Benchmark Years'!$A$4:$A$5)</f>
        <v>501603.68602540717</v>
      </c>
      <c r="D12" s="9">
        <f>_xlfn.FORECAST.LINEAR($A12,'Converted Resin Benchmark Years'!D$4:D$5,'Converted Resin Benchmark Years'!$A$4:$A$5)</f>
        <v>682086.98850575089</v>
      </c>
      <c r="E12" s="9">
        <f>_xlfn.FORECAST.LINEAR($A12,'Converted Resin Benchmark Years'!E$4:E$5,'Converted Resin Benchmark Years'!$A$4:$A$5)</f>
        <v>1059791.6364186332</v>
      </c>
      <c r="F12" s="9">
        <f>_xlfn.FORECAST.LINEAR($A12,'Converted Resin Benchmark Years'!F$4:F$5,'Converted Resin Benchmark Years'!$A$4:$A$5)</f>
        <v>59967.830308529548</v>
      </c>
      <c r="G12" s="9">
        <f>_xlfn.FORECAST.LINEAR($A12,'Converted Resin Benchmark Years'!G$4:G$5,'Converted Resin Benchmark Years'!$A$4:$A$5)</f>
        <v>176628.96460980177</v>
      </c>
      <c r="H12" s="9">
        <f>_xlfn.FORECAST.LINEAR($A12,'Converted Resin Benchmark Years'!H$4:H$5,'Converted Resin Benchmark Years'!$A$4:$A$5)</f>
        <v>342364.86146400496</v>
      </c>
      <c r="I12" s="9">
        <f>_xlfn.FORECAST.LINEAR($A12,'Converted Resin Benchmark Years'!I$4:I$5,'Converted Resin Benchmark Years'!$A$4:$A$5)</f>
        <v>3097349.9697519839</v>
      </c>
      <c r="J12" s="9">
        <f>_xlfn.FORECAST.LINEAR($A12,'Converted Resin Benchmark Years'!J$4:J$5,'Converted Resin Benchmark Years'!$A$4:$A$5)</f>
        <v>30687046.581972122</v>
      </c>
      <c r="K12" s="10">
        <f t="shared" si="0"/>
        <v>0.10093346589996054</v>
      </c>
      <c r="L12" s="46">
        <f>'DRS Raw'!B30</f>
        <v>26404682.37749546</v>
      </c>
      <c r="M12" s="3">
        <f t="shared" si="1"/>
        <v>0.11730305729380162</v>
      </c>
    </row>
    <row r="13" spans="1:15" x14ac:dyDescent="0.2">
      <c r="A13" s="37">
        <v>2011</v>
      </c>
      <c r="B13" s="9">
        <f>_xlfn.FORECAST.LINEAR($A13,'Converted Resin Benchmark Years'!B$4:B$5,'Converted Resin Benchmark Years'!$A$4:$A$5)</f>
        <v>280233.52631578967</v>
      </c>
      <c r="C13" s="9">
        <f>_xlfn.FORECAST.LINEAR($A13,'Converted Resin Benchmark Years'!C$4:C$5,'Converted Resin Benchmark Years'!$A$4:$A$5)</f>
        <v>515645.47549909353</v>
      </c>
      <c r="D13" s="9">
        <f>_xlfn.FORECAST.LINEAR($A13,'Converted Resin Benchmark Years'!D$4:D$5,'Converted Resin Benchmark Years'!$A$4:$A$5)</f>
        <v>705009.91470054537</v>
      </c>
      <c r="E13" s="9">
        <f>_xlfn.FORECAST.LINEAR($A13,'Converted Resin Benchmark Years'!E$4:E$5,'Converted Resin Benchmark Years'!$A$4:$A$5)</f>
        <v>1083047.1052631587</v>
      </c>
      <c r="F13" s="9">
        <f>_xlfn.FORECAST.LINEAR($A13,'Converted Resin Benchmark Years'!F$4:F$5,'Converted Resin Benchmark Years'!$A$4:$A$5)</f>
        <v>62307.173321234062</v>
      </c>
      <c r="G13" s="9">
        <f>_xlfn.FORECAST.LINEAR($A13,'Converted Resin Benchmark Years'!G$4:G$5,'Converted Resin Benchmark Years'!$A$4:$A$5)</f>
        <v>182400.55535390228</v>
      </c>
      <c r="H13" s="9">
        <f>_xlfn.FORECAST.LINEAR($A13,'Converted Resin Benchmark Years'!H$4:H$5,'Converted Resin Benchmark Years'!$A$4:$A$5)</f>
        <v>358241.91197822243</v>
      </c>
      <c r="I13" s="9">
        <f>_xlfn.FORECAST.LINEAR($A13,'Converted Resin Benchmark Years'!I$4:I$5,'Converted Resin Benchmark Years'!$A$4:$A$5)</f>
        <v>3186885.6624319553</v>
      </c>
      <c r="J13" s="9">
        <f>_xlfn.FORECAST.LINEAR($A13,'Converted Resin Benchmark Years'!J$4:J$5,'Converted Resin Benchmark Years'!$A$4:$A$5)</f>
        <v>32026813.520871162</v>
      </c>
      <c r="K13" s="10">
        <f t="shared" si="0"/>
        <v>9.9506797963373181E-2</v>
      </c>
      <c r="L13" s="46">
        <f>'DRS Raw'!B31</f>
        <v>26989118.157894734</v>
      </c>
      <c r="M13" s="3">
        <f t="shared" si="1"/>
        <v>0.11808039239324838</v>
      </c>
    </row>
    <row r="14" spans="1:15" x14ac:dyDescent="0.2">
      <c r="A14" s="37">
        <v>2010</v>
      </c>
      <c r="B14" s="9">
        <f>_xlfn.FORECAST.LINEAR($A14,'Converted Resin Benchmark Years'!B$4:B$5,'Converted Resin Benchmark Years'!$A$4:$A$5)</f>
        <v>285561.05021173693</v>
      </c>
      <c r="C14" s="9">
        <f>_xlfn.FORECAST.LINEAR($A14,'Converted Resin Benchmark Years'!C$4:C$5,'Converted Resin Benchmark Years'!$A$4:$A$5)</f>
        <v>529687.26497277617</v>
      </c>
      <c r="D14" s="9">
        <f>_xlfn.FORECAST.LINEAR($A14,'Converted Resin Benchmark Years'!D$4:D$5,'Converted Resin Benchmark Years'!$A$4:$A$5)</f>
        <v>727932.8408953473</v>
      </c>
      <c r="E14" s="9">
        <f>_xlfn.FORECAST.LINEAR($A14,'Converted Resin Benchmark Years'!E$4:E$5,'Converted Resin Benchmark Years'!$A$4:$A$5)</f>
        <v>1106302.5741076842</v>
      </c>
      <c r="F14" s="9">
        <f>_xlfn.FORECAST.LINEAR($A14,'Converted Resin Benchmark Years'!F$4:F$5,'Converted Resin Benchmark Years'!$A$4:$A$5)</f>
        <v>64646.516333937645</v>
      </c>
      <c r="G14" s="9">
        <f>_xlfn.FORECAST.LINEAR($A14,'Converted Resin Benchmark Years'!G$4:G$5,'Converted Resin Benchmark Years'!$A$4:$A$5)</f>
        <v>188172.14609800465</v>
      </c>
      <c r="H14" s="9">
        <f>_xlfn.FORECAST.LINEAR($A14,'Converted Resin Benchmark Years'!H$4:H$5,'Converted Resin Benchmark Years'!$A$4:$A$5)</f>
        <v>374118.9624924399</v>
      </c>
      <c r="I14" s="9">
        <f>_xlfn.FORECAST.LINEAR($A14,'Converted Resin Benchmark Years'!I$4:I$5,'Converted Resin Benchmark Years'!$A$4:$A$5)</f>
        <v>3276421.3551119566</v>
      </c>
      <c r="J14" s="9">
        <f>_xlfn.FORECAST.LINEAR($A14,'Converted Resin Benchmark Years'!J$4:J$5,'Converted Resin Benchmark Years'!$A$4:$A$5)</f>
        <v>33366580.459769726</v>
      </c>
      <c r="K14" s="10">
        <f t="shared" si="0"/>
        <v>9.8194699905264679E-2</v>
      </c>
      <c r="L14" s="46">
        <f>'DRS Raw'!B32</f>
        <v>27263924.373865698</v>
      </c>
      <c r="M14" s="3">
        <f t="shared" si="1"/>
        <v>0.12017423868196415</v>
      </c>
    </row>
    <row r="15" spans="1:15" x14ac:dyDescent="0.2">
      <c r="A15" s="37">
        <v>2009</v>
      </c>
      <c r="B15" s="9">
        <f>_xlfn.FORECAST.LINEAR($A15,'Converted Resin Benchmark Years'!B$4:B$5,'Converted Resin Benchmark Years'!$A$4:$A$5)</f>
        <v>290888.57410768233</v>
      </c>
      <c r="C15" s="9">
        <f>_xlfn.FORECAST.LINEAR($A15,'Converted Resin Benchmark Years'!C$4:C$5,'Converted Resin Benchmark Years'!$A$4:$A$5)</f>
        <v>543729.05444645882</v>
      </c>
      <c r="D15" s="9">
        <f>_xlfn.FORECAST.LINEAR($A15,'Converted Resin Benchmark Years'!D$4:D$5,'Converted Resin Benchmark Years'!$A$4:$A$5)</f>
        <v>750855.76709014177</v>
      </c>
      <c r="E15" s="9">
        <f>_xlfn.FORECAST.LINEAR($A15,'Converted Resin Benchmark Years'!E$4:E$5,'Converted Resin Benchmark Years'!$A$4:$A$5)</f>
        <v>1129558.0429522097</v>
      </c>
      <c r="F15" s="9">
        <f>_xlfn.FORECAST.LINEAR($A15,'Converted Resin Benchmark Years'!F$4:F$5,'Converted Resin Benchmark Years'!$A$4:$A$5)</f>
        <v>66985.859346642159</v>
      </c>
      <c r="G15" s="9">
        <f>_xlfn.FORECAST.LINEAR($A15,'Converted Resin Benchmark Years'!G$4:G$5,'Converted Resin Benchmark Years'!$A$4:$A$5)</f>
        <v>193943.73684210517</v>
      </c>
      <c r="H15" s="9">
        <f>_xlfn.FORECAST.LINEAR($A15,'Converted Resin Benchmark Years'!H$4:H$5,'Converted Resin Benchmark Years'!$A$4:$A$5)</f>
        <v>389996.01300665736</v>
      </c>
      <c r="I15" s="9">
        <f>_xlfn.FORECAST.LINEAR($A15,'Converted Resin Benchmark Years'!I$4:I$5,'Converted Resin Benchmark Years'!$A$4:$A$5)</f>
        <v>3365957.0477919281</v>
      </c>
      <c r="J15" s="9">
        <f>_xlfn.FORECAST.LINEAR($A15,'Converted Resin Benchmark Years'!J$4:J$5,'Converted Resin Benchmark Years'!$A$4:$A$5)</f>
        <v>34706347.398668766</v>
      </c>
      <c r="K15" s="10">
        <f t="shared" si="0"/>
        <v>9.6983903524259549E-2</v>
      </c>
      <c r="L15" s="46">
        <f>'DRS Raw'!B33</f>
        <v>27929988.793103445</v>
      </c>
      <c r="M15" s="3">
        <f t="shared" si="1"/>
        <v>0.12051408515505957</v>
      </c>
    </row>
    <row r="16" spans="1:15" x14ac:dyDescent="0.2">
      <c r="A16" s="41">
        <v>2008</v>
      </c>
      <c r="B16" s="42">
        <f>_xlfn.FORECAST.LINEAR($A16,'Converted Resin Benchmark Years'!B$4:B$5,'Converted Resin Benchmark Years'!$A$4:$A$5)</f>
        <v>296216.0980036296</v>
      </c>
      <c r="C16" s="42">
        <f>_xlfn.FORECAST.LINEAR($A16,'Converted Resin Benchmark Years'!C$4:C$5,'Converted Resin Benchmark Years'!$A$4:$A$5)</f>
        <v>557770.84392014518</v>
      </c>
      <c r="D16" s="42">
        <f>_xlfn.FORECAST.LINEAR($A16,'Converted Resin Benchmark Years'!D$4:D$5,'Converted Resin Benchmark Years'!$A$4:$A$5)</f>
        <v>773778.69328493625</v>
      </c>
      <c r="E16" s="42">
        <f>_xlfn.FORECAST.LINEAR($A16,'Converted Resin Benchmark Years'!E$4:E$5,'Converted Resin Benchmark Years'!$A$4:$A$5)</f>
        <v>1152813.5117967352</v>
      </c>
      <c r="F16" s="42">
        <f>_xlfn.FORECAST.LINEAR($A16,'Converted Resin Benchmark Years'!F$4:F$5,'Converted Resin Benchmark Years'!$A$4:$A$5)</f>
        <v>69325.202359345742</v>
      </c>
      <c r="G16" s="42">
        <f>_xlfn.FORECAST.LINEAR($A16,'Converted Resin Benchmark Years'!G$4:G$5,'Converted Resin Benchmark Years'!$A$4:$A$5)</f>
        <v>199715.32758620754</v>
      </c>
      <c r="H16" s="42">
        <f>_xlfn.FORECAST.LINEAR($A16,'Converted Resin Benchmark Years'!H$4:H$5,'Converted Resin Benchmark Years'!$A$4:$A$5)</f>
        <v>405873.06352087483</v>
      </c>
      <c r="I16" s="42">
        <f>_xlfn.FORECAST.LINEAR($A16,'Converted Resin Benchmark Years'!I$4:I$5,'Converted Resin Benchmark Years'!$A$4:$A$5)</f>
        <v>3455492.7404718995</v>
      </c>
      <c r="J16" s="42">
        <f>_xlfn.FORECAST.LINEAR($A16,'Converted Resin Benchmark Years'!J$4:J$5,'Converted Resin Benchmark Years'!$A$4:$A$5)</f>
        <v>36046114.337567806</v>
      </c>
      <c r="K16" s="43">
        <f t="shared" si="0"/>
        <v>9.586311323632829E-2</v>
      </c>
      <c r="L16" s="46">
        <f>'DRS Raw'!B34</f>
        <v>31865260.889292192</v>
      </c>
      <c r="M16" s="3">
        <f t="shared" si="1"/>
        <v>0.10844074845259033</v>
      </c>
    </row>
    <row r="17" spans="1:13" x14ac:dyDescent="0.2">
      <c r="A17" s="37">
        <v>2007</v>
      </c>
      <c r="B17" s="9">
        <f>_xlfn.FORECAST.LINEAR($A17,'Converted Resin Benchmark Years'!B$5:B$6,'Converted Resin Benchmark Years'!$A$5:$A$6)</f>
        <v>293784.56950998213</v>
      </c>
      <c r="C17" s="9">
        <f>_xlfn.FORECAST.LINEAR($A17,'Converted Resin Benchmark Years'!C$5:C$6,'Converted Resin Benchmark Years'!$A$5:$A$6)</f>
        <v>565503.08021778613</v>
      </c>
      <c r="D17" s="9">
        <f>_xlfn.FORECAST.LINEAR($A17,'Converted Resin Benchmark Years'!D$5:D$6,'Converted Resin Benchmark Years'!$A$5:$A$6)</f>
        <v>757707.66388384998</v>
      </c>
      <c r="E17" s="9">
        <f>_xlfn.FORECAST.LINEAR($A17,'Converted Resin Benchmark Years'!E$5:E$6,'Converted Resin Benchmark Years'!$A$5:$A$6)</f>
        <v>1189159.139745906</v>
      </c>
      <c r="F17" s="9">
        <f>_xlfn.FORECAST.LINEAR($A17,'Converted Resin Benchmark Years'!F$5:F$6,'Converted Resin Benchmark Years'!$A$5:$A$6)</f>
        <v>68158.789655172732</v>
      </c>
      <c r="G17" s="9">
        <f>_xlfn.FORECAST.LINEAR($A17,'Converted Resin Benchmark Years'!G$5:G$6,'Converted Resin Benchmark Years'!$A$5:$A$6)</f>
        <v>197086.48421052564</v>
      </c>
      <c r="H17" s="9">
        <f>_xlfn.FORECAST.LINEAR($A17,'Converted Resin Benchmark Years'!H$5:H$6,'Converted Resin Benchmark Years'!$A$5:$A$6)</f>
        <v>384409.71016333252</v>
      </c>
      <c r="I17" s="9">
        <f>_xlfn.FORECAST.LINEAR($A17,'Converted Resin Benchmark Years'!I$5:I$6,'Converted Resin Benchmark Years'!$A$5:$A$6)</f>
        <v>3455809.43738657</v>
      </c>
      <c r="J17" s="9">
        <f>_xlfn.FORECAST.LINEAR($A17,'Converted Resin Benchmark Years'!J$5:J$6,'Converted Resin Benchmark Years'!$A$5:$A$6)</f>
        <v>36139128.856624305</v>
      </c>
      <c r="K17" s="10">
        <f t="shared" si="0"/>
        <v>9.5625145008251075E-2</v>
      </c>
      <c r="L17" s="46">
        <f>'DRS Raw'!B35</f>
        <v>35165701.35208711</v>
      </c>
      <c r="M17" s="3">
        <f t="shared" si="1"/>
        <v>9.8272160216177948E-2</v>
      </c>
    </row>
    <row r="18" spans="1:13" x14ac:dyDescent="0.2">
      <c r="A18" s="37">
        <v>2006</v>
      </c>
      <c r="B18" s="9">
        <f>_xlfn.FORECAST.LINEAR($A18,'Converted Resin Benchmark Years'!B$5:B$6,'Converted Resin Benchmark Years'!$A$5:$A$6)</f>
        <v>291353.04101633374</v>
      </c>
      <c r="C18" s="9">
        <f>_xlfn.FORECAST.LINEAR($A18,'Converted Resin Benchmark Years'!C$5:C$6,'Converted Resin Benchmark Years'!$A$5:$A$6)</f>
        <v>573235.31651542708</v>
      </c>
      <c r="D18" s="9">
        <f>_xlfn.FORECAST.LINEAR($A18,'Converted Resin Benchmark Years'!D$5:D$6,'Converted Resin Benchmark Years'!$A$5:$A$6)</f>
        <v>741636.63448275998</v>
      </c>
      <c r="E18" s="9">
        <f>_xlfn.FORECAST.LINEAR($A18,'Converted Resin Benchmark Years'!E$5:E$6,'Converted Resin Benchmark Years'!$A$5:$A$6)</f>
        <v>1225504.7676950842</v>
      </c>
      <c r="F18" s="9">
        <f>_xlfn.FORECAST.LINEAR($A18,'Converted Resin Benchmark Years'!F$5:F$6,'Converted Resin Benchmark Years'!$A$5:$A$6)</f>
        <v>66992.376950998325</v>
      </c>
      <c r="G18" s="9">
        <f>_xlfn.FORECAST.LINEAR($A18,'Converted Resin Benchmark Years'!G$5:G$6,'Converted Resin Benchmark Years'!$A$5:$A$6)</f>
        <v>194457.64083484467</v>
      </c>
      <c r="H18" s="9">
        <f>_xlfn.FORECAST.LINEAR($A18,'Converted Resin Benchmark Years'!H$5:H$6,'Converted Resin Benchmark Years'!$A$5:$A$6)</f>
        <v>362946.35680580139</v>
      </c>
      <c r="I18" s="9">
        <f>_xlfn.FORECAST.LINEAR($A18,'Converted Resin Benchmark Years'!I$5:I$6,'Converted Resin Benchmark Years'!$A$5:$A$6)</f>
        <v>3456126.1343012704</v>
      </c>
      <c r="J18" s="9">
        <f>_xlfn.FORECAST.LINEAR($A18,'Converted Resin Benchmark Years'!J$5:J$6,'Converted Resin Benchmark Years'!$A$5:$A$6)</f>
        <v>36232143.375680566</v>
      </c>
      <c r="K18" s="10">
        <f t="shared" si="0"/>
        <v>9.5388398595846316E-2</v>
      </c>
      <c r="L18" s="46">
        <f>'DRS Raw'!B36</f>
        <v>37195773.239564426</v>
      </c>
      <c r="M18" s="3">
        <f t="shared" si="1"/>
        <v>9.2917174003659522E-2</v>
      </c>
    </row>
    <row r="19" spans="1:13" x14ac:dyDescent="0.2">
      <c r="A19" s="13">
        <v>2005</v>
      </c>
      <c r="B19" s="9">
        <f>_xlfn.FORECAST.LINEAR($A19,'Converted Resin Benchmark Years'!B$5:B$6,'Converted Resin Benchmark Years'!$A$5:$A$6)</f>
        <v>288921.51252268627</v>
      </c>
      <c r="C19" s="9">
        <f>_xlfn.FORECAST.LINEAR($A19,'Converted Resin Benchmark Years'!C$5:C$6,'Converted Resin Benchmark Years'!$A$5:$A$6)</f>
        <v>580967.55281306803</v>
      </c>
      <c r="D19" s="9">
        <f>_xlfn.FORECAST.LINEAR($A19,'Converted Resin Benchmark Years'!D$5:D$6,'Converted Resin Benchmark Years'!$A$5:$A$6)</f>
        <v>725565.60508166999</v>
      </c>
      <c r="E19" s="9">
        <f>_xlfn.FORECAST.LINEAR($A19,'Converted Resin Benchmark Years'!E$5:E$6,'Converted Resin Benchmark Years'!$A$5:$A$6)</f>
        <v>1261850.3956442773</v>
      </c>
      <c r="F19" s="9">
        <f>_xlfn.FORECAST.LINEAR($A19,'Converted Resin Benchmark Years'!F$5:F$6,'Converted Resin Benchmark Years'!$A$5:$A$6)</f>
        <v>65825.964246824384</v>
      </c>
      <c r="G19" s="9">
        <f>_xlfn.FORECAST.LINEAR($A19,'Converted Resin Benchmark Years'!G$5:G$6,'Converted Resin Benchmark Years'!$A$5:$A$6)</f>
        <v>191828.79745916463</v>
      </c>
      <c r="H19" s="9">
        <f>_xlfn.FORECAST.LINEAR($A19,'Converted Resin Benchmark Years'!H$5:H$6,'Converted Resin Benchmark Years'!$A$5:$A$6)</f>
        <v>341483.00344827026</v>
      </c>
      <c r="I19" s="9">
        <f>_xlfn.FORECAST.LINEAR($A19,'Converted Resin Benchmark Years'!I$5:I$6,'Converted Resin Benchmark Years'!$A$5:$A$6)</f>
        <v>3456442.8312159711</v>
      </c>
      <c r="J19" s="9">
        <f>_xlfn.FORECAST.LINEAR($A19,'Converted Resin Benchmark Years'!J$5:J$6,'Converted Resin Benchmark Years'!$A$5:$A$6)</f>
        <v>36325157.894736826</v>
      </c>
      <c r="K19" s="10">
        <f t="shared" si="0"/>
        <v>9.5152864613336677E-2</v>
      </c>
      <c r="L19" s="46">
        <f>'DRS Raw'!B37</f>
        <v>38122707.622504532</v>
      </c>
      <c r="M19" s="3">
        <f t="shared" si="1"/>
        <v>9.0666247147030282E-2</v>
      </c>
    </row>
    <row r="20" spans="1:13" x14ac:dyDescent="0.2">
      <c r="A20" s="37">
        <v>2004</v>
      </c>
      <c r="B20" s="9">
        <f>_xlfn.FORECAST.LINEAR($A20,'Converted Resin Benchmark Years'!B$5:B$6,'Converted Resin Benchmark Years'!$A$5:$A$6)</f>
        <v>286489.98402903788</v>
      </c>
      <c r="C20" s="9">
        <f>_xlfn.FORECAST.LINEAR($A20,'Converted Resin Benchmark Years'!C$5:C$6,'Converted Resin Benchmark Years'!$A$5:$A$6)</f>
        <v>588699.78911070898</v>
      </c>
      <c r="D20" s="9">
        <f>_xlfn.FORECAST.LINEAR($A20,'Converted Resin Benchmark Years'!D$5:D$6,'Converted Resin Benchmark Years'!$A$5:$A$6)</f>
        <v>709494.57568057999</v>
      </c>
      <c r="E20" s="9">
        <f>_xlfn.FORECAST.LINEAR($A20,'Converted Resin Benchmark Years'!E$5:E$6,'Converted Resin Benchmark Years'!$A$5:$A$6)</f>
        <v>1298196.0235934556</v>
      </c>
      <c r="F20" s="9">
        <f>_xlfn.FORECAST.LINEAR($A20,'Converted Resin Benchmark Years'!F$5:F$6,'Converted Resin Benchmark Years'!$A$5:$A$6)</f>
        <v>64659.551542649977</v>
      </c>
      <c r="G20" s="9">
        <f>_xlfn.FORECAST.LINEAR($A20,'Converted Resin Benchmark Years'!G$5:G$6,'Converted Resin Benchmark Years'!$A$5:$A$6)</f>
        <v>189199.95408348367</v>
      </c>
      <c r="H20" s="9">
        <f>_xlfn.FORECAST.LINEAR($A20,'Converted Resin Benchmark Years'!H$5:H$6,'Converted Resin Benchmark Years'!$A$5:$A$6)</f>
        <v>320019.65009073913</v>
      </c>
      <c r="I20" s="9">
        <f>_xlfn.FORECAST.LINEAR($A20,'Converted Resin Benchmark Years'!I$5:I$6,'Converted Resin Benchmark Years'!$A$5:$A$6)</f>
        <v>3456759.5281306715</v>
      </c>
      <c r="J20" s="9">
        <f>_xlfn.FORECAST.LINEAR($A20,'Converted Resin Benchmark Years'!J$5:J$6,'Converted Resin Benchmark Years'!$A$5:$A$6)</f>
        <v>36418172.413793087</v>
      </c>
      <c r="K20" s="10">
        <f t="shared" si="0"/>
        <v>9.4918533770833924E-2</v>
      </c>
      <c r="L20" s="46">
        <f>'DRS Raw'!B38</f>
        <v>37008011.343012698</v>
      </c>
      <c r="M20" s="3">
        <f t="shared" si="1"/>
        <v>9.3405708728613576E-2</v>
      </c>
    </row>
    <row r="21" spans="1:13" x14ac:dyDescent="0.2">
      <c r="A21" s="54">
        <v>2003</v>
      </c>
      <c r="B21" s="42">
        <f>_xlfn.FORECAST.LINEAR($A21,'Converted Resin Benchmark Years'!B$5:B$6,'Converted Resin Benchmark Years'!$A$5:$A$6)</f>
        <v>284058.45553539041</v>
      </c>
      <c r="C21" s="42">
        <f>_xlfn.FORECAST.LINEAR($A21,'Converted Resin Benchmark Years'!C$5:C$6,'Converted Resin Benchmark Years'!$A$5:$A$6)</f>
        <v>596432.02540834993</v>
      </c>
      <c r="D21" s="42">
        <f>_xlfn.FORECAST.LINEAR($A21,'Converted Resin Benchmark Years'!D$5:D$6,'Converted Resin Benchmark Years'!$A$5:$A$6)</f>
        <v>693423.54627949372</v>
      </c>
      <c r="E21" s="42">
        <f>_xlfn.FORECAST.LINEAR($A21,'Converted Resin Benchmark Years'!E$5:E$6,'Converted Resin Benchmark Years'!$A$5:$A$6)</f>
        <v>1334541.6515426338</v>
      </c>
      <c r="F21" s="42">
        <f>_xlfn.FORECAST.LINEAR($A21,'Converted Resin Benchmark Years'!F$5:F$6,'Converted Resin Benchmark Years'!$A$5:$A$6)</f>
        <v>63493.13883847557</v>
      </c>
      <c r="G21" s="42">
        <f>_xlfn.FORECAST.LINEAR($A21,'Converted Resin Benchmark Years'!G$5:G$6,'Converted Resin Benchmark Years'!$A$5:$A$6)</f>
        <v>186571.11070780363</v>
      </c>
      <c r="H21" s="42">
        <f>_xlfn.FORECAST.LINEAR($A21,'Converted Resin Benchmark Years'!H$5:H$6,'Converted Resin Benchmark Years'!$A$5:$A$6)</f>
        <v>298556.296733208</v>
      </c>
      <c r="I21" s="42">
        <f>_xlfn.FORECAST.LINEAR($A21,'Converted Resin Benchmark Years'!I$5:I$6,'Converted Resin Benchmark Years'!$A$5:$A$6)</f>
        <v>3457076.2250453723</v>
      </c>
      <c r="J21" s="42">
        <f>_xlfn.FORECAST.LINEAR($A21,'Converted Resin Benchmark Years'!J$5:J$6,'Converted Resin Benchmark Years'!$A$5:$A$6)</f>
        <v>36511186.932849348</v>
      </c>
      <c r="K21" s="43">
        <f>I21/J21</f>
        <v>9.468539687311614E-2</v>
      </c>
      <c r="L21" s="47">
        <f>'DRS Raw'!B39</f>
        <v>36074780.290381126</v>
      </c>
      <c r="M21" s="3">
        <f t="shared" si="1"/>
        <v>9.5830832432461321E-2</v>
      </c>
    </row>
    <row r="23" spans="1:13" x14ac:dyDescent="0.2">
      <c r="A23" s="21"/>
      <c r="B23" s="91" t="s">
        <v>77</v>
      </c>
      <c r="C23" s="92"/>
      <c r="D23" s="92"/>
      <c r="E23" s="92"/>
      <c r="F23" s="92"/>
      <c r="G23" s="92"/>
      <c r="H23" s="92"/>
      <c r="I23" s="57"/>
    </row>
    <row r="24" spans="1:13" x14ac:dyDescent="0.2">
      <c r="A24" s="53" t="s">
        <v>0</v>
      </c>
      <c r="B24" s="52" t="s">
        <v>1</v>
      </c>
      <c r="C24" s="52" t="s">
        <v>2</v>
      </c>
      <c r="D24" s="52" t="s">
        <v>3</v>
      </c>
      <c r="E24" s="52" t="s">
        <v>64</v>
      </c>
      <c r="F24" s="52" t="s">
        <v>4</v>
      </c>
      <c r="G24" s="52" t="s">
        <v>49</v>
      </c>
      <c r="H24" s="60" t="s">
        <v>5</v>
      </c>
      <c r="I24" s="17" t="s">
        <v>79</v>
      </c>
      <c r="J24" s="4"/>
    </row>
    <row r="25" spans="1:13" x14ac:dyDescent="0.2">
      <c r="A25" s="54">
        <v>2021</v>
      </c>
      <c r="B25" s="51">
        <f t="shared" ref="B25:H34" si="2">(B3/$I3)*$K3</f>
        <v>1.2568258373088316E-2</v>
      </c>
      <c r="C25" s="51">
        <f t="shared" si="2"/>
        <v>2.0152155535159904E-2</v>
      </c>
      <c r="D25" s="51">
        <f t="shared" si="2"/>
        <v>3.3126642221543462E-2</v>
      </c>
      <c r="E25" s="51">
        <f t="shared" si="2"/>
        <v>4.4140046399879528E-2</v>
      </c>
      <c r="F25" s="51">
        <f t="shared" si="2"/>
        <v>2.8474060634896001E-3</v>
      </c>
      <c r="G25" s="51">
        <f t="shared" si="2"/>
        <v>9.1879332780378884E-3</v>
      </c>
      <c r="H25" s="51">
        <f t="shared" si="2"/>
        <v>1.452316662639028E-2</v>
      </c>
      <c r="I25" s="63">
        <f>SUM(B25:H25)</f>
        <v>0.13654560849758898</v>
      </c>
      <c r="J25" s="3"/>
      <c r="K25" s="4"/>
    </row>
    <row r="26" spans="1:13" x14ac:dyDescent="0.2">
      <c r="A26" s="55">
        <v>2020</v>
      </c>
      <c r="B26" s="61">
        <f t="shared" si="2"/>
        <v>1.1486400104590233E-2</v>
      </c>
      <c r="C26" s="61">
        <f t="shared" si="2"/>
        <v>1.9826360009488415E-2</v>
      </c>
      <c r="D26" s="61">
        <f t="shared" si="2"/>
        <v>3.0087625866643652E-2</v>
      </c>
      <c r="E26" s="61">
        <f t="shared" si="2"/>
        <v>4.5992753985865373E-2</v>
      </c>
      <c r="F26" s="61">
        <f t="shared" si="2"/>
        <v>2.4422246975436598E-3</v>
      </c>
      <c r="G26" s="61">
        <f t="shared" si="2"/>
        <v>7.629235648933916E-3</v>
      </c>
      <c r="H26" s="61">
        <f t="shared" si="2"/>
        <v>1.2002360056119083E-2</v>
      </c>
      <c r="I26" s="58">
        <f t="shared" ref="I26:I41" si="3">SUM(B26:H26)</f>
        <v>0.12946696036918431</v>
      </c>
      <c r="J26" s="3"/>
      <c r="K26" s="4"/>
    </row>
    <row r="27" spans="1:13" x14ac:dyDescent="0.2">
      <c r="A27" s="55">
        <v>2019</v>
      </c>
      <c r="B27" s="61">
        <f t="shared" si="2"/>
        <v>1.0394050372925371E-2</v>
      </c>
      <c r="C27" s="61">
        <f t="shared" si="2"/>
        <v>1.9497405038761004E-2</v>
      </c>
      <c r="D27" s="61">
        <f t="shared" si="2"/>
        <v>2.7019138250045021E-2</v>
      </c>
      <c r="E27" s="61">
        <f t="shared" si="2"/>
        <v>4.7863428447886186E-2</v>
      </c>
      <c r="F27" s="61">
        <f t="shared" si="2"/>
        <v>2.0331140318913493E-3</v>
      </c>
      <c r="G27" s="61">
        <f t="shared" si="2"/>
        <v>6.0554223441068233E-3</v>
      </c>
      <c r="H27" s="61">
        <f t="shared" si="2"/>
        <v>9.4571076318448969E-3</v>
      </c>
      <c r="I27" s="58">
        <f t="shared" si="3"/>
        <v>0.12231966611746066</v>
      </c>
      <c r="J27" s="3"/>
      <c r="K27" s="4"/>
    </row>
    <row r="28" spans="1:13" x14ac:dyDescent="0.2">
      <c r="A28" s="54">
        <v>2018</v>
      </c>
      <c r="B28" s="51">
        <f t="shared" si="2"/>
        <v>9.2910558209719045E-3</v>
      </c>
      <c r="C28" s="51">
        <f t="shared" si="2"/>
        <v>1.9165244440344224E-2</v>
      </c>
      <c r="D28" s="51">
        <f t="shared" si="2"/>
        <v>2.3920748580753583E-2</v>
      </c>
      <c r="E28" s="51">
        <f t="shared" si="2"/>
        <v>4.9752332413599019E-2</v>
      </c>
      <c r="F28" s="51">
        <f t="shared" si="2"/>
        <v>1.6200166306838191E-3</v>
      </c>
      <c r="G28" s="51">
        <f t="shared" si="2"/>
        <v>4.4662724128208178E-3</v>
      </c>
      <c r="H28" s="51">
        <f t="shared" si="2"/>
        <v>6.8870520205884852E-3</v>
      </c>
      <c r="I28" s="63">
        <f t="shared" si="3"/>
        <v>0.11510272231976183</v>
      </c>
      <c r="J28" s="3"/>
      <c r="K28" s="4"/>
    </row>
    <row r="29" spans="1:13" x14ac:dyDescent="0.2">
      <c r="A29" s="55">
        <v>2017</v>
      </c>
      <c r="B29" s="61">
        <f t="shared" si="2"/>
        <v>9.3209179201312747E-3</v>
      </c>
      <c r="C29" s="61">
        <f t="shared" si="2"/>
        <v>1.8696744679055941E-2</v>
      </c>
      <c r="D29" s="61">
        <f t="shared" si="2"/>
        <v>2.3670987100549205E-2</v>
      </c>
      <c r="E29" s="61">
        <f t="shared" si="2"/>
        <v>4.6936489183691359E-2</v>
      </c>
      <c r="F29" s="61">
        <f t="shared" si="2"/>
        <v>1.6934684678780773E-3</v>
      </c>
      <c r="G29" s="61">
        <f t="shared" si="2"/>
        <v>4.7625283031423179E-3</v>
      </c>
      <c r="H29" s="61">
        <f t="shared" si="2"/>
        <v>7.7590187639071601E-3</v>
      </c>
      <c r="I29" s="58">
        <f t="shared" si="3"/>
        <v>0.11284015441835533</v>
      </c>
      <c r="J29" s="3"/>
      <c r="K29" s="4"/>
    </row>
    <row r="30" spans="1:13" x14ac:dyDescent="0.2">
      <c r="A30" s="55">
        <v>2016</v>
      </c>
      <c r="B30" s="61">
        <f t="shared" si="2"/>
        <v>9.3543719527739363E-3</v>
      </c>
      <c r="C30" s="61">
        <f t="shared" si="2"/>
        <v>1.8171891880736972E-2</v>
      </c>
      <c r="D30" s="61">
        <f t="shared" si="2"/>
        <v>2.3391183304199623E-2</v>
      </c>
      <c r="E30" s="61">
        <f t="shared" si="2"/>
        <v>4.3781944996129495E-2</v>
      </c>
      <c r="F30" s="61">
        <f t="shared" si="2"/>
        <v>1.7757553876985781E-3</v>
      </c>
      <c r="G30" s="61">
        <f t="shared" si="2"/>
        <v>5.0944190444017351E-3</v>
      </c>
      <c r="H30" s="61">
        <f t="shared" si="2"/>
        <v>8.7358691768367903E-3</v>
      </c>
      <c r="I30" s="58">
        <f t="shared" si="3"/>
        <v>0.11030543574277711</v>
      </c>
      <c r="J30" s="3"/>
      <c r="K30" s="4"/>
    </row>
    <row r="31" spans="1:13" x14ac:dyDescent="0.2">
      <c r="A31" s="55">
        <v>2015</v>
      </c>
      <c r="B31" s="61">
        <f t="shared" si="2"/>
        <v>9.3921074681031398E-3</v>
      </c>
      <c r="C31" s="61">
        <f t="shared" si="2"/>
        <v>1.7579867862944409E-2</v>
      </c>
      <c r="D31" s="61">
        <f t="shared" si="2"/>
        <v>2.3075569920335052E-2</v>
      </c>
      <c r="E31" s="61">
        <f t="shared" si="2"/>
        <v>4.0223678887605259E-2</v>
      </c>
      <c r="F31" s="61">
        <f t="shared" si="2"/>
        <v>1.8685734750555278E-3</v>
      </c>
      <c r="G31" s="61">
        <f t="shared" si="2"/>
        <v>5.4687855157968717E-3</v>
      </c>
      <c r="H31" s="61">
        <f t="shared" si="2"/>
        <v>9.8377379447982787E-3</v>
      </c>
      <c r="I31" s="58">
        <f t="shared" si="3"/>
        <v>0.10744632107463853</v>
      </c>
      <c r="J31" s="3"/>
      <c r="K31" s="4"/>
    </row>
    <row r="32" spans="1:13" x14ac:dyDescent="0.2">
      <c r="A32" s="54">
        <v>2014</v>
      </c>
      <c r="B32" s="51">
        <f t="shared" si="2"/>
        <v>9.4350025801672732E-3</v>
      </c>
      <c r="C32" s="51">
        <f t="shared" si="2"/>
        <v>1.6906896091757124E-2</v>
      </c>
      <c r="D32" s="51">
        <f t="shared" si="2"/>
        <v>2.2716802553528204E-2</v>
      </c>
      <c r="E32" s="51">
        <f t="shared" si="2"/>
        <v>3.6178889194204304E-2</v>
      </c>
      <c r="F32" s="51">
        <f t="shared" si="2"/>
        <v>1.9740826280115029E-3</v>
      </c>
      <c r="G32" s="51">
        <f t="shared" si="2"/>
        <v>5.8943393105019923E-3</v>
      </c>
      <c r="H32" s="51">
        <f t="shared" si="2"/>
        <v>1.1090265805334528E-2</v>
      </c>
      <c r="I32" s="63">
        <f t="shared" si="3"/>
        <v>0.10419627816350492</v>
      </c>
      <c r="J32" s="3"/>
      <c r="K32" s="4"/>
    </row>
    <row r="33" spans="1:11" x14ac:dyDescent="0.2">
      <c r="A33" s="55">
        <v>2013</v>
      </c>
      <c r="B33" s="61">
        <f t="shared" si="2"/>
        <v>9.1858080817901755E-3</v>
      </c>
      <c r="C33" s="61">
        <f t="shared" si="2"/>
        <v>1.6613529515564659E-2</v>
      </c>
      <c r="D33" s="61">
        <f t="shared" si="2"/>
        <v>2.2460823297008152E-2</v>
      </c>
      <c r="E33" s="61">
        <f t="shared" si="2"/>
        <v>3.5319667791381272E-2</v>
      </c>
      <c r="F33" s="61">
        <f t="shared" si="2"/>
        <v>1.9636739076573061E-3</v>
      </c>
      <c r="G33" s="61">
        <f t="shared" si="2"/>
        <v>5.8219152147557674E-3</v>
      </c>
      <c r="H33" s="61">
        <f t="shared" si="2"/>
        <v>1.1124976996866319E-2</v>
      </c>
      <c r="I33" s="58">
        <f t="shared" si="3"/>
        <v>0.10249039480502366</v>
      </c>
      <c r="J33" s="3"/>
      <c r="K33" s="4"/>
    </row>
    <row r="34" spans="1:11" x14ac:dyDescent="0.2">
      <c r="A34" s="55">
        <v>2012</v>
      </c>
      <c r="B34" s="61">
        <f t="shared" si="2"/>
        <v>8.9583727676596555E-3</v>
      </c>
      <c r="C34" s="61">
        <f t="shared" si="2"/>
        <v>1.634577914448394E-2</v>
      </c>
      <c r="D34" s="61">
        <f t="shared" si="2"/>
        <v>2.2227195656764832E-2</v>
      </c>
      <c r="E34" s="61">
        <f t="shared" si="2"/>
        <v>3.4535471948650621E-2</v>
      </c>
      <c r="F34" s="61">
        <f t="shared" si="2"/>
        <v>1.9541740567422072E-3</v>
      </c>
      <c r="G34" s="61">
        <f t="shared" si="2"/>
        <v>5.7558150517347893E-3</v>
      </c>
      <c r="H34" s="61">
        <f t="shared" si="2"/>
        <v>1.1156657273924033E-2</v>
      </c>
      <c r="I34" s="58">
        <f t="shared" si="3"/>
        <v>0.10093346589996008</v>
      </c>
      <c r="J34" s="3"/>
      <c r="K34" s="4"/>
    </row>
    <row r="35" spans="1:11" x14ac:dyDescent="0.2">
      <c r="A35" s="55">
        <v>2011</v>
      </c>
      <c r="B35" s="61">
        <f t="shared" ref="B35:H41" si="4">(B13/$I13)*$K13</f>
        <v>8.7499659038251711E-3</v>
      </c>
      <c r="C35" s="61">
        <f t="shared" si="4"/>
        <v>1.6100430196187291E-2</v>
      </c>
      <c r="D35" s="61">
        <f t="shared" si="4"/>
        <v>2.2013114549816394E-2</v>
      </c>
      <c r="E35" s="61">
        <f t="shared" si="4"/>
        <v>3.3816886108802575E-2</v>
      </c>
      <c r="F35" s="61">
        <f t="shared" si="4"/>
        <v>1.9454690139757383E-3</v>
      </c>
      <c r="G35" s="61">
        <f t="shared" si="4"/>
        <v>5.6952451805745794E-3</v>
      </c>
      <c r="H35" s="61">
        <f t="shared" si="4"/>
        <v>1.1185687010191136E-2</v>
      </c>
      <c r="I35" s="58">
        <f t="shared" si="3"/>
        <v>9.9506797963372889E-2</v>
      </c>
      <c r="J35" s="3"/>
      <c r="K35" s="4"/>
    </row>
    <row r="36" spans="1:11" x14ac:dyDescent="0.2">
      <c r="A36" s="55">
        <v>2010</v>
      </c>
      <c r="B36" s="61">
        <f t="shared" si="4"/>
        <v>8.5582953445301202E-3</v>
      </c>
      <c r="C36" s="61">
        <f t="shared" si="4"/>
        <v>1.5874784220439461E-2</v>
      </c>
      <c r="D36" s="61">
        <f t="shared" si="4"/>
        <v>2.1816225422710608E-2</v>
      </c>
      <c r="E36" s="61">
        <f t="shared" si="4"/>
        <v>3.3156006964560225E-2</v>
      </c>
      <c r="F36" s="61">
        <f t="shared" si="4"/>
        <v>1.9374630376607612E-3</v>
      </c>
      <c r="G36" s="61">
        <f t="shared" si="4"/>
        <v>5.6395394285274417E-3</v>
      </c>
      <c r="H36" s="61">
        <f t="shared" si="4"/>
        <v>1.1212385486835166E-2</v>
      </c>
      <c r="I36" s="58">
        <f t="shared" si="3"/>
        <v>9.8194699905263791E-2</v>
      </c>
      <c r="J36" s="3"/>
      <c r="K36" s="4"/>
    </row>
    <row r="37" spans="1:11" x14ac:dyDescent="0.2">
      <c r="A37" s="55">
        <v>2009</v>
      </c>
      <c r="B37" s="61">
        <f t="shared" si="4"/>
        <v>8.3814228782496426E-3</v>
      </c>
      <c r="C37" s="61">
        <f t="shared" si="4"/>
        <v>1.5666559439421582E-2</v>
      </c>
      <c r="D37" s="61">
        <f t="shared" si="4"/>
        <v>2.1634537292706934E-2</v>
      </c>
      <c r="E37" s="61">
        <f t="shared" si="4"/>
        <v>3.2546151572133926E-2</v>
      </c>
      <c r="F37" s="61">
        <f t="shared" si="4"/>
        <v>1.930075169742914E-3</v>
      </c>
      <c r="G37" s="61">
        <f t="shared" si="4"/>
        <v>5.5881344877434227E-3</v>
      </c>
      <c r="H37" s="61">
        <f t="shared" si="4"/>
        <v>1.1237022684260242E-2</v>
      </c>
      <c r="I37" s="58">
        <f t="shared" si="3"/>
        <v>9.6983903524258674E-2</v>
      </c>
      <c r="J37" s="3"/>
      <c r="K37" s="4"/>
    </row>
    <row r="38" spans="1:11" x14ac:dyDescent="0.2">
      <c r="A38" s="54">
        <v>2008</v>
      </c>
      <c r="B38" s="51">
        <f t="shared" si="4"/>
        <v>8.2176984523102577E-3</v>
      </c>
      <c r="C38" s="51">
        <f t="shared" si="4"/>
        <v>1.5473813313043506E-2</v>
      </c>
      <c r="D38" s="51">
        <f t="shared" si="4"/>
        <v>2.1466355181548439E-2</v>
      </c>
      <c r="E38" s="51">
        <f t="shared" si="4"/>
        <v>3.19816305580337E-2</v>
      </c>
      <c r="F38" s="51">
        <f t="shared" si="4"/>
        <v>1.9232364884082375E-3</v>
      </c>
      <c r="G38" s="51">
        <f t="shared" si="4"/>
        <v>5.5405507987877963E-3</v>
      </c>
      <c r="H38" s="51">
        <f t="shared" si="4"/>
        <v>1.1259828444195655E-2</v>
      </c>
      <c r="I38" s="63">
        <f t="shared" si="3"/>
        <v>9.5863113236327582E-2</v>
      </c>
      <c r="J38" s="3"/>
      <c r="K38" s="4"/>
    </row>
    <row r="39" spans="1:11" x14ac:dyDescent="0.2">
      <c r="A39" s="55">
        <v>2007</v>
      </c>
      <c r="B39" s="61">
        <f t="shared" si="4"/>
        <v>8.12926539196673E-3</v>
      </c>
      <c r="C39" s="61">
        <f t="shared" si="4"/>
        <v>1.5647944433340413E-2</v>
      </c>
      <c r="D39" s="61">
        <f t="shared" si="4"/>
        <v>2.096640643691006E-2</v>
      </c>
      <c r="E39" s="61">
        <f t="shared" si="4"/>
        <v>3.2905030568492331E-2</v>
      </c>
      <c r="F39" s="61">
        <f t="shared" si="4"/>
        <v>1.886010864445041E-3</v>
      </c>
      <c r="G39" s="61">
        <f t="shared" si="4"/>
        <v>5.45354828536216E-3</v>
      </c>
      <c r="H39" s="61">
        <f t="shared" si="4"/>
        <v>1.063693902773393E-2</v>
      </c>
      <c r="I39" s="58">
        <f t="shared" si="3"/>
        <v>9.5625145008250659E-2</v>
      </c>
      <c r="J39" s="3"/>
      <c r="K39" s="4"/>
    </row>
    <row r="40" spans="1:11" x14ac:dyDescent="0.2">
      <c r="A40" s="55">
        <v>2006</v>
      </c>
      <c r="B40" s="61">
        <f t="shared" si="4"/>
        <v>8.0412863792069574E-3</v>
      </c>
      <c r="C40" s="61">
        <f t="shared" si="4"/>
        <v>1.582118150095943E-2</v>
      </c>
      <c r="D40" s="61">
        <f t="shared" si="4"/>
        <v>2.0469024611460194E-2</v>
      </c>
      <c r="E40" s="61">
        <f t="shared" si="4"/>
        <v>3.3823689506529642E-2</v>
      </c>
      <c r="F40" s="61">
        <f t="shared" si="4"/>
        <v>1.848976370411594E-3</v>
      </c>
      <c r="G40" s="61">
        <f t="shared" si="4"/>
        <v>5.3669924745707118E-3</v>
      </c>
      <c r="H40" s="61">
        <f t="shared" si="4"/>
        <v>1.0017247752707206E-2</v>
      </c>
      <c r="I40" s="58">
        <f t="shared" si="3"/>
        <v>9.5388398595845747E-2</v>
      </c>
      <c r="J40" s="3"/>
      <c r="K40" s="4"/>
    </row>
    <row r="41" spans="1:11" x14ac:dyDescent="0.2">
      <c r="A41" s="56">
        <v>2005</v>
      </c>
      <c r="B41" s="62">
        <f t="shared" si="4"/>
        <v>7.9537579261162207E-3</v>
      </c>
      <c r="C41" s="62">
        <f t="shared" si="4"/>
        <v>1.599353138385793E-2</v>
      </c>
      <c r="D41" s="62">
        <f t="shared" si="4"/>
        <v>1.9974189986571196E-2</v>
      </c>
      <c r="E41" s="62">
        <f t="shared" si="4"/>
        <v>3.4737643792240959E-2</v>
      </c>
      <c r="F41" s="62">
        <f t="shared" si="4"/>
        <v>1.8121315380809934E-3</v>
      </c>
      <c r="G41" s="62">
        <f t="shared" si="4"/>
        <v>5.280879934921324E-3</v>
      </c>
      <c r="H41" s="62">
        <f t="shared" si="4"/>
        <v>9.4007300515477708E-3</v>
      </c>
      <c r="I41" s="59">
        <f t="shared" si="3"/>
        <v>9.5152864613336399E-2</v>
      </c>
      <c r="J41" s="3"/>
      <c r="K41" s="4"/>
    </row>
    <row r="44" spans="1:11" x14ac:dyDescent="0.2">
      <c r="A44" s="21"/>
      <c r="B44" s="91" t="s">
        <v>162</v>
      </c>
      <c r="C44" s="92"/>
      <c r="D44" s="92"/>
      <c r="E44" s="92"/>
      <c r="F44" s="92"/>
      <c r="G44" s="92"/>
      <c r="H44" s="92"/>
      <c r="I44" s="93"/>
    </row>
    <row r="45" spans="1:11" x14ac:dyDescent="0.2">
      <c r="A45" s="17" t="s">
        <v>0</v>
      </c>
      <c r="B45" s="44" t="s">
        <v>176</v>
      </c>
      <c r="C45" s="44" t="s">
        <v>177</v>
      </c>
      <c r="D45" s="44" t="s">
        <v>178</v>
      </c>
      <c r="E45" s="44" t="s">
        <v>179</v>
      </c>
      <c r="F45" s="44" t="s">
        <v>180</v>
      </c>
      <c r="G45" s="44" t="s">
        <v>181</v>
      </c>
      <c r="H45" s="44" t="s">
        <v>182</v>
      </c>
      <c r="I45" s="44" t="s">
        <v>185</v>
      </c>
    </row>
    <row r="46" spans="1:11" x14ac:dyDescent="0.2">
      <c r="A46" s="41">
        <v>2021</v>
      </c>
      <c r="B46" s="42">
        <f t="shared" ref="B46:I55" si="5">B25*$L3</f>
        <v>403439.87159619195</v>
      </c>
      <c r="C46" s="42">
        <f t="shared" si="5"/>
        <v>646882.23301488534</v>
      </c>
      <c r="D46" s="42">
        <f t="shared" si="5"/>
        <v>1063361.9939648397</v>
      </c>
      <c r="E46" s="42">
        <f t="shared" si="5"/>
        <v>1416891.197108764</v>
      </c>
      <c r="F46" s="42">
        <f t="shared" si="5"/>
        <v>91401.457746622211</v>
      </c>
      <c r="G46" s="42">
        <f t="shared" si="5"/>
        <v>294931.76475931582</v>
      </c>
      <c r="H46" s="42">
        <f t="shared" si="5"/>
        <v>466192.23642529605</v>
      </c>
      <c r="I46" s="42">
        <f t="shared" si="5"/>
        <v>4383100.754615915</v>
      </c>
      <c r="J46" s="7"/>
    </row>
    <row r="47" spans="1:11" x14ac:dyDescent="0.2">
      <c r="A47" s="37">
        <v>2020</v>
      </c>
      <c r="B47" s="9">
        <f t="shared" si="5"/>
        <v>356951.79328805918</v>
      </c>
      <c r="C47" s="9">
        <f t="shared" si="5"/>
        <v>616124.69488446566</v>
      </c>
      <c r="D47" s="9">
        <f t="shared" si="5"/>
        <v>935004.17111421702</v>
      </c>
      <c r="E47" s="9">
        <f t="shared" si="5"/>
        <v>1429272.5191551077</v>
      </c>
      <c r="F47" s="9">
        <f t="shared" si="5"/>
        <v>75894.664774233577</v>
      </c>
      <c r="G47" s="9">
        <f t="shared" si="5"/>
        <v>237086.40840535139</v>
      </c>
      <c r="H47" s="9">
        <f t="shared" si="5"/>
        <v>372985.78377124312</v>
      </c>
      <c r="I47" s="9">
        <f t="shared" si="5"/>
        <v>4023320.0353926769</v>
      </c>
      <c r="J47" s="7"/>
    </row>
    <row r="48" spans="1:11" x14ac:dyDescent="0.2">
      <c r="A48" s="37">
        <v>2019</v>
      </c>
      <c r="B48" s="9">
        <f t="shared" si="5"/>
        <v>380381.98377577111</v>
      </c>
      <c r="C48" s="9">
        <f t="shared" si="5"/>
        <v>713529.50399799598</v>
      </c>
      <c r="D48" s="9">
        <f t="shared" si="5"/>
        <v>988795.80516900518</v>
      </c>
      <c r="E48" s="9">
        <f t="shared" si="5"/>
        <v>1751616.0890215598</v>
      </c>
      <c r="F48" s="9">
        <f t="shared" si="5"/>
        <v>74404.098589675021</v>
      </c>
      <c r="G48" s="9">
        <f t="shared" si="5"/>
        <v>221605.00297856517</v>
      </c>
      <c r="H48" s="9">
        <f t="shared" si="5"/>
        <v>346093.5085664487</v>
      </c>
      <c r="I48" s="9">
        <f t="shared" si="5"/>
        <v>4476425.9920990216</v>
      </c>
      <c r="J48" s="7"/>
    </row>
    <row r="49" spans="1:10" x14ac:dyDescent="0.2">
      <c r="A49" s="41">
        <v>2018</v>
      </c>
      <c r="B49" s="42">
        <f t="shared" si="5"/>
        <v>332905.43554570479</v>
      </c>
      <c r="C49" s="42">
        <f t="shared" si="5"/>
        <v>686704.95266546356</v>
      </c>
      <c r="D49" s="42">
        <f t="shared" si="5"/>
        <v>857098.20049515681</v>
      </c>
      <c r="E49" s="42">
        <f t="shared" si="5"/>
        <v>1782663.048281125</v>
      </c>
      <c r="F49" s="42">
        <f t="shared" si="5"/>
        <v>58046.399937856193</v>
      </c>
      <c r="G49" s="42">
        <f t="shared" si="5"/>
        <v>160029.86006173262</v>
      </c>
      <c r="H49" s="42">
        <f t="shared" si="5"/>
        <v>246768.19262722938</v>
      </c>
      <c r="I49" s="42">
        <f t="shared" si="5"/>
        <v>4124216.0896142675</v>
      </c>
      <c r="J49" s="7"/>
    </row>
    <row r="50" spans="1:10" x14ac:dyDescent="0.2">
      <c r="A50" s="37">
        <v>2017</v>
      </c>
      <c r="B50" s="9">
        <f t="shared" si="5"/>
        <v>316752.97816000402</v>
      </c>
      <c r="C50" s="9">
        <f t="shared" si="5"/>
        <v>635371.92471111997</v>
      </c>
      <c r="D50" s="9">
        <f t="shared" si="5"/>
        <v>804411.72471781622</v>
      </c>
      <c r="E50" s="9">
        <f t="shared" si="5"/>
        <v>1595043.8423235964</v>
      </c>
      <c r="F50" s="9">
        <f t="shared" si="5"/>
        <v>57549.179728522409</v>
      </c>
      <c r="G50" s="9">
        <f t="shared" si="5"/>
        <v>161845.11402396229</v>
      </c>
      <c r="H50" s="9">
        <f t="shared" si="5"/>
        <v>263674.92151806568</v>
      </c>
      <c r="I50" s="9">
        <f t="shared" si="5"/>
        <v>3834649.6851830869</v>
      </c>
      <c r="J50" s="7"/>
    </row>
    <row r="51" spans="1:10" x14ac:dyDescent="0.2">
      <c r="A51" s="37">
        <v>2016</v>
      </c>
      <c r="B51" s="9">
        <f t="shared" si="5"/>
        <v>295537.41208654031</v>
      </c>
      <c r="C51" s="9">
        <f t="shared" si="5"/>
        <v>574113.78618068143</v>
      </c>
      <c r="D51" s="9">
        <f t="shared" si="5"/>
        <v>739009.50424737821</v>
      </c>
      <c r="E51" s="9">
        <f t="shared" si="5"/>
        <v>1383225.168466215</v>
      </c>
      <c r="F51" s="9">
        <f t="shared" si="5"/>
        <v>56102.339572198056</v>
      </c>
      <c r="G51" s="9">
        <f t="shared" si="5"/>
        <v>160950.56173390753</v>
      </c>
      <c r="H51" s="9">
        <f t="shared" si="5"/>
        <v>275996.74054903525</v>
      </c>
      <c r="I51" s="9">
        <f t="shared" si="5"/>
        <v>3484935.5128359552</v>
      </c>
      <c r="J51" s="7"/>
    </row>
    <row r="52" spans="1:10" x14ac:dyDescent="0.2">
      <c r="A52" s="37">
        <v>2015</v>
      </c>
      <c r="B52" s="9">
        <f t="shared" si="5"/>
        <v>280596.25861066277</v>
      </c>
      <c r="C52" s="9">
        <f t="shared" si="5"/>
        <v>525211.7446446002</v>
      </c>
      <c r="D52" s="9">
        <f t="shared" si="5"/>
        <v>689399.96767972037</v>
      </c>
      <c r="E52" s="9">
        <f t="shared" si="5"/>
        <v>1201712.591316656</v>
      </c>
      <c r="F52" s="9">
        <f t="shared" si="5"/>
        <v>55825.034777375477</v>
      </c>
      <c r="G52" s="9">
        <f t="shared" si="5"/>
        <v>163384.07115636452</v>
      </c>
      <c r="H52" s="9">
        <f t="shared" si="5"/>
        <v>293909.8035108039</v>
      </c>
      <c r="I52" s="9">
        <f t="shared" si="5"/>
        <v>3210039.4716961831</v>
      </c>
      <c r="J52" s="7"/>
    </row>
    <row r="53" spans="1:10" x14ac:dyDescent="0.2">
      <c r="A53" s="41">
        <v>2014</v>
      </c>
      <c r="B53" s="42">
        <f t="shared" si="5"/>
        <v>264316.32772314292</v>
      </c>
      <c r="C53" s="42">
        <f t="shared" si="5"/>
        <v>473637.25130966242</v>
      </c>
      <c r="D53" s="42">
        <f t="shared" si="5"/>
        <v>636398.53593488235</v>
      </c>
      <c r="E53" s="42">
        <f t="shared" si="5"/>
        <v>1013531.3744392259</v>
      </c>
      <c r="F53" s="42">
        <f t="shared" si="5"/>
        <v>55302.822275306782</v>
      </c>
      <c r="G53" s="42">
        <f t="shared" si="5"/>
        <v>165126.62372567444</v>
      </c>
      <c r="H53" s="42">
        <f t="shared" si="5"/>
        <v>310687.60249216558</v>
      </c>
      <c r="I53" s="42">
        <f t="shared" si="5"/>
        <v>2919000.5379000599</v>
      </c>
      <c r="J53" s="7"/>
    </row>
    <row r="54" spans="1:10" x14ac:dyDescent="0.2">
      <c r="A54" s="37">
        <v>2013</v>
      </c>
      <c r="B54" s="9">
        <f t="shared" si="5"/>
        <v>249625.23094746019</v>
      </c>
      <c r="C54" s="9">
        <f t="shared" si="5"/>
        <v>451474.28568604018</v>
      </c>
      <c r="D54" s="9">
        <f t="shared" si="5"/>
        <v>610375.0647589271</v>
      </c>
      <c r="E54" s="9">
        <f t="shared" si="5"/>
        <v>959815.41862268955</v>
      </c>
      <c r="F54" s="9">
        <f t="shared" si="5"/>
        <v>53363.03005025634</v>
      </c>
      <c r="G54" s="9">
        <f t="shared" si="5"/>
        <v>158211.11404678022</v>
      </c>
      <c r="H54" s="9">
        <f t="shared" si="5"/>
        <v>302322.33543319651</v>
      </c>
      <c r="I54" s="9">
        <f t="shared" si="5"/>
        <v>2785186.4795453502</v>
      </c>
      <c r="J54" s="7"/>
    </row>
    <row r="55" spans="1:10" x14ac:dyDescent="0.2">
      <c r="A55" s="37">
        <v>2012</v>
      </c>
      <c r="B55" s="9">
        <f t="shared" si="5"/>
        <v>236542.98754925813</v>
      </c>
      <c r="C55" s="9">
        <f t="shared" si="5"/>
        <v>431605.10652278789</v>
      </c>
      <c r="D55" s="9">
        <f t="shared" si="5"/>
        <v>586902.04145932198</v>
      </c>
      <c r="E55" s="9">
        <f t="shared" si="5"/>
        <v>911898.16756102385</v>
      </c>
      <c r="F55" s="9">
        <f t="shared" si="5"/>
        <v>51599.345278619774</v>
      </c>
      <c r="G55" s="9">
        <f t="shared" si="5"/>
        <v>151980.4682646647</v>
      </c>
      <c r="H55" s="9">
        <f t="shared" si="5"/>
        <v>294587.99171253847</v>
      </c>
      <c r="I55" s="9">
        <f t="shared" si="5"/>
        <v>2665116.108348215</v>
      </c>
      <c r="J55" s="7"/>
    </row>
    <row r="56" spans="1:10" x14ac:dyDescent="0.2">
      <c r="A56" s="37">
        <v>2011</v>
      </c>
      <c r="B56" s="9">
        <f t="shared" ref="B56:I62" si="6">B35*$L13</f>
        <v>236153.86365588775</v>
      </c>
      <c r="C56" s="9">
        <f t="shared" si="6"/>
        <v>434536.41295783507</v>
      </c>
      <c r="D56" s="9">
        <f t="shared" si="6"/>
        <v>594114.54960826645</v>
      </c>
      <c r="E56" s="9">
        <f t="shared" si="6"/>
        <v>912687.93492254184</v>
      </c>
      <c r="F56" s="9">
        <f t="shared" si="6"/>
        <v>52506.493090714161</v>
      </c>
      <c r="G56" s="9">
        <f t="shared" si="6"/>
        <v>153709.64511670786</v>
      </c>
      <c r="H56" s="9">
        <f t="shared" si="6"/>
        <v>301891.82839527685</v>
      </c>
      <c r="I56" s="9">
        <f t="shared" si="6"/>
        <v>2685600.7277472299</v>
      </c>
      <c r="J56" s="7"/>
    </row>
    <row r="57" spans="1:10" x14ac:dyDescent="0.2">
      <c r="A57" s="37">
        <v>2010</v>
      </c>
      <c r="B57" s="9">
        <f t="shared" si="6"/>
        <v>233332.71704247608</v>
      </c>
      <c r="C57" s="9">
        <f t="shared" si="6"/>
        <v>432808.916437498</v>
      </c>
      <c r="D57" s="9">
        <f t="shared" si="6"/>
        <v>594795.92004798818</v>
      </c>
      <c r="E57" s="9">
        <f t="shared" si="6"/>
        <v>903962.86642113433</v>
      </c>
      <c r="F57" s="9">
        <f t="shared" si="6"/>
        <v>52822.845735943098</v>
      </c>
      <c r="G57" s="9">
        <f t="shared" si="6"/>
        <v>153755.97648280594</v>
      </c>
      <c r="H57" s="9">
        <f t="shared" si="6"/>
        <v>305693.62996370328</v>
      </c>
      <c r="I57" s="9">
        <f t="shared" si="6"/>
        <v>2677172.8721315493</v>
      </c>
      <c r="J57" s="7"/>
    </row>
    <row r="58" spans="1:10" x14ac:dyDescent="0.2">
      <c r="A58" s="37">
        <v>2009</v>
      </c>
      <c r="B58" s="9">
        <f t="shared" si="6"/>
        <v>234093.04705977335</v>
      </c>
      <c r="C58" s="9">
        <f t="shared" si="6"/>
        <v>437566.82956953382</v>
      </c>
      <c r="D58" s="9">
        <f t="shared" si="6"/>
        <v>604252.38412928325</v>
      </c>
      <c r="E58" s="9">
        <f t="shared" si="6"/>
        <v>909013.64866834658</v>
      </c>
      <c r="F58" s="9">
        <f t="shared" si="6"/>
        <v>53906.97786076682</v>
      </c>
      <c r="G58" s="9">
        <f t="shared" si="6"/>
        <v>156076.53361702865</v>
      </c>
      <c r="H58" s="9">
        <f t="shared" si="6"/>
        <v>313849.91763923771</v>
      </c>
      <c r="I58" s="9">
        <f t="shared" si="6"/>
        <v>2708759.3385439706</v>
      </c>
      <c r="J58" s="7"/>
    </row>
    <row r="59" spans="1:10" x14ac:dyDescent="0.2">
      <c r="A59" s="41">
        <v>2008</v>
      </c>
      <c r="B59" s="42">
        <f t="shared" si="6"/>
        <v>261859.10509239903</v>
      </c>
      <c r="C59" s="42">
        <f t="shared" si="6"/>
        <v>493077.09817233402</v>
      </c>
      <c r="D59" s="42">
        <f t="shared" si="6"/>
        <v>684031.00820225023</v>
      </c>
      <c r="E59" s="42">
        <f t="shared" si="6"/>
        <v>1019103.0013967033</v>
      </c>
      <c r="F59" s="42">
        <f t="shared" si="6"/>
        <v>61284.432454934664</v>
      </c>
      <c r="G59" s="42">
        <f t="shared" si="6"/>
        <v>176551.09667374939</v>
      </c>
      <c r="H59" s="42">
        <f t="shared" si="6"/>
        <v>358797.37094296759</v>
      </c>
      <c r="I59" s="42">
        <f t="shared" si="6"/>
        <v>3054703.1129353377</v>
      </c>
      <c r="J59" s="7"/>
    </row>
    <row r="60" spans="1:10" x14ac:dyDescent="0.2">
      <c r="A60" s="37">
        <v>2007</v>
      </c>
      <c r="B60" s="9">
        <f t="shared" si="6"/>
        <v>285871.3189857594</v>
      </c>
      <c r="C60" s="9">
        <f t="shared" si="6"/>
        <v>550270.94071690296</v>
      </c>
      <c r="D60" s="9">
        <f t="shared" si="6"/>
        <v>737298.38718685601</v>
      </c>
      <c r="E60" s="9">
        <f t="shared" si="6"/>
        <v>1157128.4779528985</v>
      </c>
      <c r="F60" s="9">
        <f t="shared" si="6"/>
        <v>66322.894805865959</v>
      </c>
      <c r="G60" s="9">
        <f t="shared" si="6"/>
        <v>191777.85031223245</v>
      </c>
      <c r="H60" s="9">
        <f t="shared" si="6"/>
        <v>374055.42114965117</v>
      </c>
      <c r="I60" s="9">
        <f t="shared" si="6"/>
        <v>3362725.2911101663</v>
      </c>
      <c r="J60" s="7"/>
    </row>
    <row r="61" spans="1:10" x14ac:dyDescent="0.2">
      <c r="A61" s="37">
        <v>2006</v>
      </c>
      <c r="B61" s="9">
        <f t="shared" si="6"/>
        <v>299101.86471538007</v>
      </c>
      <c r="C61" s="9">
        <f t="shared" si="6"/>
        <v>588481.07949167851</v>
      </c>
      <c r="D61" s="9">
        <f t="shared" si="6"/>
        <v>761361.19788293669</v>
      </c>
      <c r="E61" s="9">
        <f t="shared" si="6"/>
        <v>1258098.2850103113</v>
      </c>
      <c r="F61" s="9">
        <f t="shared" si="6"/>
        <v>68774.105799142533</v>
      </c>
      <c r="G61" s="9">
        <f t="shared" si="6"/>
        <v>199629.43506258095</v>
      </c>
      <c r="H61" s="9">
        <f t="shared" si="6"/>
        <v>372599.27589423355</v>
      </c>
      <c r="I61" s="9">
        <f t="shared" si="6"/>
        <v>3548045.2438562643</v>
      </c>
      <c r="J61" s="7"/>
    </row>
    <row r="62" spans="1:10" x14ac:dyDescent="0.2">
      <c r="A62" s="38">
        <v>2005</v>
      </c>
      <c r="B62" s="40">
        <f t="shared" si="6"/>
        <v>303218.78791750671</v>
      </c>
      <c r="C62" s="40">
        <f t="shared" si="6"/>
        <v>609716.72079816612</v>
      </c>
      <c r="D62" s="40">
        <f t="shared" si="6"/>
        <v>761470.20485441142</v>
      </c>
      <c r="E62" s="40">
        <f t="shared" si="6"/>
        <v>1324293.0377863117</v>
      </c>
      <c r="F62" s="40">
        <f t="shared" si="6"/>
        <v>69083.360799781149</v>
      </c>
      <c r="G62" s="40">
        <f t="shared" si="6"/>
        <v>201321.44174855639</v>
      </c>
      <c r="H62" s="40">
        <f t="shared" si="6"/>
        <v>358381.28319324763</v>
      </c>
      <c r="I62" s="40">
        <f t="shared" si="6"/>
        <v>3627484.8370979815</v>
      </c>
      <c r="J62" s="7"/>
    </row>
    <row r="65" spans="1:10" x14ac:dyDescent="0.2">
      <c r="A65" s="64"/>
      <c r="B65" s="92" t="s">
        <v>163</v>
      </c>
      <c r="C65" s="92"/>
      <c r="D65" s="92"/>
      <c r="E65" s="92"/>
      <c r="F65" s="92"/>
      <c r="G65" s="92"/>
      <c r="H65" s="92"/>
      <c r="I65" s="65"/>
    </row>
    <row r="66" spans="1:10" x14ac:dyDescent="0.2">
      <c r="A66" s="17" t="s">
        <v>0</v>
      </c>
      <c r="B66" s="52" t="s">
        <v>1</v>
      </c>
      <c r="C66" s="52" t="s">
        <v>2</v>
      </c>
      <c r="D66" s="52" t="s">
        <v>3</v>
      </c>
      <c r="E66" s="52" t="s">
        <v>64</v>
      </c>
      <c r="F66" s="52" t="s">
        <v>4</v>
      </c>
      <c r="G66" s="52" t="s">
        <v>5</v>
      </c>
      <c r="H66" s="60" t="s">
        <v>49</v>
      </c>
      <c r="I66" s="17" t="s">
        <v>79</v>
      </c>
    </row>
    <row r="67" spans="1:10" x14ac:dyDescent="0.2">
      <c r="A67" s="41">
        <v>2021</v>
      </c>
      <c r="B67" s="51">
        <f>(B46-B3)/B46</f>
        <v>-0.1273499841497954</v>
      </c>
      <c r="C67" s="51">
        <f t="shared" ref="C67:I67" si="7">(C46-C3)/C46</f>
        <v>-0.12734998414979565</v>
      </c>
      <c r="D67" s="51">
        <f t="shared" si="7"/>
        <v>-0.12734998414979559</v>
      </c>
      <c r="E67" s="51">
        <f t="shared" si="7"/>
        <v>-0.12734998414979565</v>
      </c>
      <c r="F67" s="51">
        <f t="shared" si="7"/>
        <v>-0.12734998414979551</v>
      </c>
      <c r="G67" s="51">
        <f t="shared" si="7"/>
        <v>-0.12734998414979551</v>
      </c>
      <c r="H67" s="51">
        <f t="shared" si="7"/>
        <v>-0.12734998414979556</v>
      </c>
      <c r="I67" s="51">
        <f t="shared" si="7"/>
        <v>-0.1273499841497871</v>
      </c>
      <c r="J67" s="3"/>
    </row>
    <row r="68" spans="1:10" x14ac:dyDescent="0.2">
      <c r="A68" s="37">
        <v>2020</v>
      </c>
      <c r="B68" s="61">
        <f t="shared" ref="B68:H68" si="8">(B47-B4)/B47</f>
        <v>-0.15890073698522761</v>
      </c>
      <c r="C68" s="61">
        <f t="shared" si="8"/>
        <v>-0.15890073698522764</v>
      </c>
      <c r="D68" s="61">
        <f t="shared" si="8"/>
        <v>-0.15890073698522766</v>
      </c>
      <c r="E68" s="61">
        <f t="shared" si="8"/>
        <v>-0.15890073698522761</v>
      </c>
      <c r="F68" s="61">
        <f t="shared" si="8"/>
        <v>-0.15890073698522772</v>
      </c>
      <c r="G68" s="61">
        <f t="shared" si="8"/>
        <v>-0.15890073698522766</v>
      </c>
      <c r="H68" s="61">
        <f t="shared" si="8"/>
        <v>-0.15890073698522769</v>
      </c>
      <c r="I68" s="61">
        <f>(I47-I4)/I47</f>
        <v>-0.15890073698520282</v>
      </c>
      <c r="J68" s="3"/>
    </row>
    <row r="69" spans="1:10" x14ac:dyDescent="0.2">
      <c r="A69" s="37">
        <v>2019</v>
      </c>
      <c r="B69" s="61">
        <f t="shared" ref="B69:I69" si="9">(B48-B5)/B48</f>
        <v>2.0654301046731931E-2</v>
      </c>
      <c r="C69" s="61">
        <f t="shared" si="9"/>
        <v>2.0654301046731823E-2</v>
      </c>
      <c r="D69" s="61">
        <f t="shared" si="9"/>
        <v>2.0654301046731865E-2</v>
      </c>
      <c r="E69" s="61">
        <f t="shared" si="9"/>
        <v>2.0654301046731948E-2</v>
      </c>
      <c r="F69" s="61">
        <f t="shared" si="9"/>
        <v>2.0654301046731813E-2</v>
      </c>
      <c r="G69" s="61">
        <f t="shared" si="9"/>
        <v>2.0654301046731757E-2</v>
      </c>
      <c r="H69" s="61">
        <f t="shared" si="9"/>
        <v>2.0654301046731841E-2</v>
      </c>
      <c r="I69" s="61">
        <f t="shared" si="9"/>
        <v>2.0654301046739508E-2</v>
      </c>
      <c r="J69" s="3"/>
    </row>
    <row r="70" spans="1:10" x14ac:dyDescent="0.2">
      <c r="A70" s="41">
        <v>2018</v>
      </c>
      <c r="B70" s="51">
        <f t="shared" ref="B70:I70" si="10">(B49-B6)/B49</f>
        <v>4.5845220662193448E-3</v>
      </c>
      <c r="C70" s="51">
        <f t="shared" si="10"/>
        <v>4.5845220662195235E-3</v>
      </c>
      <c r="D70" s="51">
        <f t="shared" si="10"/>
        <v>4.584522066219396E-3</v>
      </c>
      <c r="E70" s="51">
        <f t="shared" si="10"/>
        <v>4.5845220662193518E-3</v>
      </c>
      <c r="F70" s="51">
        <f t="shared" si="10"/>
        <v>4.5845220662193318E-3</v>
      </c>
      <c r="G70" s="51">
        <f t="shared" si="10"/>
        <v>4.5845220662194316E-3</v>
      </c>
      <c r="H70" s="51">
        <f t="shared" si="10"/>
        <v>4.5845220662193639E-3</v>
      </c>
      <c r="I70" s="51">
        <f t="shared" si="10"/>
        <v>4.5845220662390452E-3</v>
      </c>
      <c r="J70" s="3"/>
    </row>
    <row r="71" spans="1:10" x14ac:dyDescent="0.2">
      <c r="A71" s="37">
        <v>2017</v>
      </c>
      <c r="B71" s="61">
        <f t="shared" ref="B71:I71" si="11">(B50-B7)/B50</f>
        <v>6.8060041382041418E-3</v>
      </c>
      <c r="C71" s="61">
        <f t="shared" si="11"/>
        <v>6.8060041382042085E-3</v>
      </c>
      <c r="D71" s="61">
        <f t="shared" si="11"/>
        <v>6.8060041382042103E-3</v>
      </c>
      <c r="E71" s="61">
        <f t="shared" si="11"/>
        <v>6.8060041382042762E-3</v>
      </c>
      <c r="F71" s="61">
        <f t="shared" si="11"/>
        <v>6.8060041382041296E-3</v>
      </c>
      <c r="G71" s="61">
        <f t="shared" si="11"/>
        <v>6.8060041382043144E-3</v>
      </c>
      <c r="H71" s="61">
        <f t="shared" si="11"/>
        <v>6.8060041382041782E-3</v>
      </c>
      <c r="I71" s="61">
        <f t="shared" si="11"/>
        <v>6.8060041381731969E-3</v>
      </c>
      <c r="J71" s="3"/>
    </row>
    <row r="72" spans="1:10" x14ac:dyDescent="0.2">
      <c r="A72" s="37">
        <v>2016</v>
      </c>
      <c r="B72" s="61">
        <f t="shared" ref="B72:I72" si="12">(B51-B8)/B51</f>
        <v>-7.7068985161640631E-3</v>
      </c>
      <c r="C72" s="61">
        <f t="shared" si="12"/>
        <v>-7.7068985161642097E-3</v>
      </c>
      <c r="D72" s="61">
        <f t="shared" si="12"/>
        <v>-7.7068985161641507E-3</v>
      </c>
      <c r="E72" s="61">
        <f t="shared" si="12"/>
        <v>-7.7068985161641247E-3</v>
      </c>
      <c r="F72" s="61">
        <f t="shared" si="12"/>
        <v>-7.7068985161642539E-3</v>
      </c>
      <c r="G72" s="61">
        <f>(G51-G8)/G51</f>
        <v>-7.7068985161642331E-3</v>
      </c>
      <c r="H72" s="61">
        <f t="shared" si="12"/>
        <v>-7.7068985161640076E-3</v>
      </c>
      <c r="I72" s="61">
        <f t="shared" si="12"/>
        <v>-7.7068985161879494E-3</v>
      </c>
      <c r="J72" s="3"/>
    </row>
    <row r="73" spans="1:10" x14ac:dyDescent="0.2">
      <c r="A73" s="37">
        <v>2015</v>
      </c>
      <c r="B73" s="61">
        <f t="shared" ref="B73:I73" si="13">(B52-B9)/B52</f>
        <v>-1.5565537833017922E-3</v>
      </c>
      <c r="C73" s="61">
        <f t="shared" si="13"/>
        <v>-1.5565537833017668E-3</v>
      </c>
      <c r="D73" s="61">
        <f t="shared" si="13"/>
        <v>-1.556553783301666E-3</v>
      </c>
      <c r="E73" s="61">
        <f t="shared" si="13"/>
        <v>-1.556553783301715E-3</v>
      </c>
      <c r="F73" s="61">
        <f t="shared" si="13"/>
        <v>-1.5565537833016195E-3</v>
      </c>
      <c r="G73" s="61">
        <f t="shared" si="13"/>
        <v>-1.5565537833015491E-3</v>
      </c>
      <c r="H73" s="61">
        <f t="shared" si="13"/>
        <v>-1.5565537833016803E-3</v>
      </c>
      <c r="I73" s="61">
        <f t="shared" si="13"/>
        <v>-1.5565537833378681E-3</v>
      </c>
      <c r="J73" s="3"/>
    </row>
    <row r="74" spans="1:10" x14ac:dyDescent="0.2">
      <c r="A74" s="41">
        <v>2014</v>
      </c>
      <c r="B74" s="51">
        <f t="shared" ref="B74:I74" si="14">(B53-B10)/B53</f>
        <v>2.4732900822401751E-4</v>
      </c>
      <c r="C74" s="51">
        <f t="shared" si="14"/>
        <v>2.4732900822379048E-4</v>
      </c>
      <c r="D74" s="51">
        <f t="shared" si="14"/>
        <v>2.4732900822381607E-4</v>
      </c>
      <c r="E74" s="51">
        <f t="shared" si="14"/>
        <v>2.4732900822379194E-4</v>
      </c>
      <c r="F74" s="51">
        <f t="shared" si="14"/>
        <v>2.4732900822383016E-4</v>
      </c>
      <c r="G74" s="51">
        <f t="shared" si="14"/>
        <v>2.4732900822378658E-4</v>
      </c>
      <c r="H74" s="51">
        <f t="shared" si="14"/>
        <v>2.473290082238094E-4</v>
      </c>
      <c r="I74" s="51">
        <f t="shared" si="14"/>
        <v>2.4732900821537967E-4</v>
      </c>
      <c r="J74" s="3"/>
    </row>
    <row r="75" spans="1:10" x14ac:dyDescent="0.2">
      <c r="A75" s="37">
        <v>2013</v>
      </c>
      <c r="B75" s="61">
        <f t="shared" ref="B75:I75" si="15">(B54-B11)/B54</f>
        <v>-7.9932815688156411E-2</v>
      </c>
      <c r="C75" s="61">
        <f t="shared" si="15"/>
        <v>-7.9932815688156453E-2</v>
      </c>
      <c r="D75" s="61">
        <f t="shared" si="15"/>
        <v>-7.9932815688156439E-2</v>
      </c>
      <c r="E75" s="61">
        <f t="shared" si="15"/>
        <v>-7.993281568815637E-2</v>
      </c>
      <c r="F75" s="61">
        <f t="shared" si="15"/>
        <v>-7.9932815688156453E-2</v>
      </c>
      <c r="G75" s="61">
        <f t="shared" si="15"/>
        <v>-7.9932815688156411E-2</v>
      </c>
      <c r="H75" s="61">
        <f t="shared" si="15"/>
        <v>-7.9932815688156467E-2</v>
      </c>
      <c r="I75" s="61">
        <f t="shared" si="15"/>
        <v>-7.9932815688163072E-2</v>
      </c>
      <c r="J75" s="3"/>
    </row>
    <row r="76" spans="1:10" x14ac:dyDescent="0.2">
      <c r="A76" s="37">
        <v>2012</v>
      </c>
      <c r="B76" s="61">
        <f t="shared" ref="B76:I76" si="16">(B55-B12)/B55</f>
        <v>-0.16218200027001642</v>
      </c>
      <c r="C76" s="61">
        <f t="shared" si="16"/>
        <v>-0.16218200027001647</v>
      </c>
      <c r="D76" s="61">
        <f t="shared" si="16"/>
        <v>-0.16218200027001636</v>
      </c>
      <c r="E76" s="61">
        <f t="shared" si="16"/>
        <v>-0.16218200027001628</v>
      </c>
      <c r="F76" s="61">
        <f t="shared" si="16"/>
        <v>-0.16218200027001625</v>
      </c>
      <c r="G76" s="61">
        <f t="shared" si="16"/>
        <v>-0.16218200027001642</v>
      </c>
      <c r="H76" s="61">
        <f t="shared" si="16"/>
        <v>-0.16218200027001639</v>
      </c>
      <c r="I76" s="61">
        <f t="shared" si="16"/>
        <v>-0.1621820002700215</v>
      </c>
      <c r="J76" s="3"/>
    </row>
    <row r="77" spans="1:10" x14ac:dyDescent="0.2">
      <c r="A77" s="37">
        <v>2011</v>
      </c>
      <c r="B77" s="61">
        <f t="shared" ref="B77:I77" si="17">(B56-B13)/B56</f>
        <v>-0.18665653814638716</v>
      </c>
      <c r="C77" s="61">
        <f t="shared" si="17"/>
        <v>-0.18665653814638733</v>
      </c>
      <c r="D77" s="61">
        <f t="shared" si="17"/>
        <v>-0.186656538146387</v>
      </c>
      <c r="E77" s="61">
        <f t="shared" si="17"/>
        <v>-0.18665653814638725</v>
      </c>
      <c r="F77" s="61">
        <f t="shared" si="17"/>
        <v>-0.18665653814638716</v>
      </c>
      <c r="G77" s="61">
        <f t="shared" si="17"/>
        <v>-0.18665653814638719</v>
      </c>
      <c r="H77" s="61">
        <f t="shared" si="17"/>
        <v>-0.18665653814638722</v>
      </c>
      <c r="I77" s="61">
        <f t="shared" si="17"/>
        <v>-0.18665653814639072</v>
      </c>
      <c r="J77" s="3"/>
    </row>
    <row r="78" spans="1:10" x14ac:dyDescent="0.2">
      <c r="A78" s="37">
        <v>2010</v>
      </c>
      <c r="B78" s="61">
        <f t="shared" ref="B78:I78" si="18">(B57-B14)/B57</f>
        <v>-0.22383630478941005</v>
      </c>
      <c r="C78" s="61">
        <f t="shared" si="18"/>
        <v>-0.22383630478941019</v>
      </c>
      <c r="D78" s="61">
        <f t="shared" si="18"/>
        <v>-0.22383630478941016</v>
      </c>
      <c r="E78" s="61">
        <f t="shared" si="18"/>
        <v>-0.22383630478941013</v>
      </c>
      <c r="F78" s="61">
        <f t="shared" si="18"/>
        <v>-0.22383630478941002</v>
      </c>
      <c r="G78" s="61">
        <f t="shared" si="18"/>
        <v>-0.22383630478941002</v>
      </c>
      <c r="H78" s="61">
        <f t="shared" si="18"/>
        <v>-0.22383630478941005</v>
      </c>
      <c r="I78" s="61">
        <f t="shared" si="18"/>
        <v>-0.2238363047894211</v>
      </c>
      <c r="J78" s="3"/>
    </row>
    <row r="79" spans="1:10" x14ac:dyDescent="0.2">
      <c r="A79" s="37">
        <v>2009</v>
      </c>
      <c r="B79" s="61">
        <f t="shared" ref="B79:I79" si="19">(B58-B15)/B58</f>
        <v>-0.24261945308186281</v>
      </c>
      <c r="C79" s="61">
        <f t="shared" si="19"/>
        <v>-0.24261945308186289</v>
      </c>
      <c r="D79" s="61">
        <f t="shared" si="19"/>
        <v>-0.24261945308186303</v>
      </c>
      <c r="E79" s="61">
        <f t="shared" si="19"/>
        <v>-0.24261945308186314</v>
      </c>
      <c r="F79" s="61">
        <f t="shared" si="19"/>
        <v>-0.24261945308186295</v>
      </c>
      <c r="G79" s="61">
        <f t="shared" si="19"/>
        <v>-0.24261945308186314</v>
      </c>
      <c r="H79" s="61">
        <f t="shared" si="19"/>
        <v>-0.24261945308186317</v>
      </c>
      <c r="I79" s="61">
        <f t="shared" si="19"/>
        <v>-0.24261945308187419</v>
      </c>
      <c r="J79" s="3"/>
    </row>
    <row r="80" spans="1:10" x14ac:dyDescent="0.2">
      <c r="A80" s="41">
        <v>2008</v>
      </c>
      <c r="B80" s="51">
        <f t="shared" ref="B80:I80" si="20">(B59-B16)/B59</f>
        <v>-0.13120411795155046</v>
      </c>
      <c r="C80" s="51">
        <f t="shared" si="20"/>
        <v>-0.13120411795155051</v>
      </c>
      <c r="D80" s="51">
        <f t="shared" si="20"/>
        <v>-0.13120411795155046</v>
      </c>
      <c r="E80" s="51">
        <f t="shared" si="20"/>
        <v>-0.13120411795155024</v>
      </c>
      <c r="F80" s="51">
        <f t="shared" si="20"/>
        <v>-0.13120411795155051</v>
      </c>
      <c r="G80" s="51">
        <f t="shared" si="20"/>
        <v>-0.13120411795155018</v>
      </c>
      <c r="H80" s="51">
        <f t="shared" si="20"/>
        <v>-0.13120411795155021</v>
      </c>
      <c r="I80" s="51">
        <f t="shared" si="20"/>
        <v>-0.13120411795155879</v>
      </c>
      <c r="J80" s="3"/>
    </row>
    <row r="81" spans="1:10" x14ac:dyDescent="0.2">
      <c r="A81" s="37">
        <v>2007</v>
      </c>
      <c r="B81" s="61">
        <f t="shared" ref="B81:I81" si="21">(B60-B17)/B60</f>
        <v>-2.7681162812338411E-2</v>
      </c>
      <c r="C81" s="61">
        <f t="shared" si="21"/>
        <v>-2.7681162812338352E-2</v>
      </c>
      <c r="D81" s="61">
        <f t="shared" si="21"/>
        <v>-2.7681162812338525E-2</v>
      </c>
      <c r="E81" s="61">
        <f t="shared" si="21"/>
        <v>-2.7681162812338407E-2</v>
      </c>
      <c r="F81" s="61">
        <f t="shared" si="21"/>
        <v>-2.7681162812338466E-2</v>
      </c>
      <c r="G81" s="61">
        <f t="shared" si="21"/>
        <v>-2.7681162812338522E-2</v>
      </c>
      <c r="H81" s="61">
        <f t="shared" si="21"/>
        <v>-2.7681162812338529E-2</v>
      </c>
      <c r="I81" s="61">
        <f t="shared" si="21"/>
        <v>-2.76811628123429E-2</v>
      </c>
      <c r="J81" s="3"/>
    </row>
    <row r="82" spans="1:10" x14ac:dyDescent="0.2">
      <c r="A82" s="37">
        <v>2006</v>
      </c>
      <c r="B82" s="61">
        <f t="shared" ref="B82:I82" si="22">(B61-B18)/B61</f>
        <v>2.5906972216371751E-2</v>
      </c>
      <c r="C82" s="61">
        <f t="shared" si="22"/>
        <v>2.5906972216371844E-2</v>
      </c>
      <c r="D82" s="61">
        <f t="shared" si="22"/>
        <v>2.5906972216371681E-2</v>
      </c>
      <c r="E82" s="61">
        <f t="shared" si="22"/>
        <v>2.5906972216371744E-2</v>
      </c>
      <c r="F82" s="61">
        <f t="shared" si="22"/>
        <v>2.5906972216371917E-2</v>
      </c>
      <c r="G82" s="61">
        <f t="shared" si="22"/>
        <v>2.5906972216371758E-2</v>
      </c>
      <c r="H82" s="61">
        <f t="shared" si="22"/>
        <v>2.5906972216371796E-2</v>
      </c>
      <c r="I82" s="61">
        <f t="shared" si="22"/>
        <v>2.5906972216366043E-2</v>
      </c>
      <c r="J82" s="3"/>
    </row>
    <row r="83" spans="1:10" x14ac:dyDescent="0.2">
      <c r="A83" s="38">
        <v>2005</v>
      </c>
      <c r="B83" s="62">
        <f t="shared" ref="B83:I83" si="23">(B62-B19)/B62</f>
        <v>4.7151680451641836E-2</v>
      </c>
      <c r="C83" s="62">
        <f t="shared" si="23"/>
        <v>4.7151680451641892E-2</v>
      </c>
      <c r="D83" s="62">
        <f t="shared" si="23"/>
        <v>4.7151680451641809E-2</v>
      </c>
      <c r="E83" s="62">
        <f t="shared" si="23"/>
        <v>4.7151680451641947E-2</v>
      </c>
      <c r="F83" s="62">
        <f t="shared" si="23"/>
        <v>4.7151680451641899E-2</v>
      </c>
      <c r="G83" s="62">
        <f t="shared" si="23"/>
        <v>4.7151680451641829E-2</v>
      </c>
      <c r="H83" s="62">
        <f t="shared" si="23"/>
        <v>4.7151680451641816E-2</v>
      </c>
      <c r="I83" s="62">
        <f t="shared" si="23"/>
        <v>4.7151680451639151E-2</v>
      </c>
      <c r="J83" s="3"/>
    </row>
  </sheetData>
  <mergeCells count="4">
    <mergeCell ref="B23:H23"/>
    <mergeCell ref="B1:K1"/>
    <mergeCell ref="B65:H65"/>
    <mergeCell ref="B44:I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Resin Conversion</vt:lpstr>
      <vt:lpstr>2021 Raw + Conversion</vt:lpstr>
      <vt:lpstr>2018 Raw + Conversion</vt:lpstr>
      <vt:lpstr>2014 Raw + Conversion</vt:lpstr>
      <vt:lpstr>2008 Raw + Conversion</vt:lpstr>
      <vt:lpstr>2003 Raw + Converion</vt:lpstr>
      <vt:lpstr>DRS Raw</vt:lpstr>
      <vt:lpstr>Converted Resin Benchmark Years</vt:lpstr>
      <vt:lpstr>Resin Fractions</vt:lpstr>
      <vt:lpstr>Waste Per Capita</vt:lpstr>
      <vt:lpstr>Waste Estimate from Population</vt:lpstr>
      <vt:lpstr>DRS County Waste Raw</vt:lpstr>
      <vt:lpstr>Disposed Waste by Resin</vt:lpstr>
      <vt:lpstr>RDRS 2021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Eleanor Thomas</cp:lastModifiedBy>
  <dcterms:created xsi:type="dcterms:W3CDTF">2024-05-19T16:28:53Z</dcterms:created>
  <dcterms:modified xsi:type="dcterms:W3CDTF">2024-09-19T18:40:34Z</dcterms:modified>
</cp:coreProperties>
</file>