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eleanor/Documents/CA-MFA/CalRecycle Data/"/>
    </mc:Choice>
  </mc:AlternateContent>
  <xr:revisionPtr revIDLastSave="0" documentId="13_ncr:1_{53C5D356-64BC-F34C-B30B-F193CBC008B1}" xr6:coauthVersionLast="47" xr6:coauthVersionMax="47" xr10:uidLastSave="{00000000-0000-0000-0000-000000000000}"/>
  <bookViews>
    <workbookView xWindow="3320" yWindow="620" windowWidth="20740" windowHeight="15780" activeTab="5" xr2:uid="{00000000-000D-0000-FFFF-FFFF00000000}"/>
  </bookViews>
  <sheets>
    <sheet name="Converted Resin Tonnage" sheetId="1" r:id="rId1"/>
    <sheet name="Resin Conversion" sheetId="6" r:id="rId2"/>
    <sheet name="2021 Raw Mt" sheetId="5" r:id="rId3"/>
    <sheet name="2008 Raw_Mt" sheetId="2" r:id="rId4"/>
    <sheet name="2014 Raw_Mt" sheetId="3" r:id="rId5"/>
    <sheet name="2018 Raw Mt" sheetId="4" r:id="rId6"/>
  </sheets>
  <externalReferences>
    <externalReference r:id="rId7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2" i="4" l="1"/>
  <c r="G2" i="4"/>
  <c r="H2" i="4"/>
  <c r="I2" i="4"/>
  <c r="J2" i="4"/>
  <c r="J12" i="4" s="1"/>
  <c r="K2" i="4"/>
  <c r="K12" i="4" s="1"/>
  <c r="L2" i="4"/>
  <c r="L12" i="4" s="1"/>
  <c r="F2" i="4"/>
  <c r="H12" i="4"/>
  <c r="I12" i="4"/>
  <c r="G12" i="4"/>
  <c r="M12" i="2"/>
  <c r="J5" i="1"/>
  <c r="N2" i="2"/>
  <c r="M2" i="2"/>
  <c r="H2" i="2"/>
  <c r="I2" i="2"/>
  <c r="J2" i="2"/>
  <c r="J12" i="2" s="1"/>
  <c r="K2" i="2"/>
  <c r="K12" i="2" s="1"/>
  <c r="L2" i="2"/>
  <c r="G2" i="2"/>
  <c r="G12" i="2" s="1"/>
  <c r="F2" i="2"/>
  <c r="L12" i="2"/>
  <c r="I12" i="2"/>
  <c r="H12" i="2"/>
  <c r="F12" i="5"/>
  <c r="I12" i="5"/>
  <c r="J12" i="5"/>
  <c r="K12" i="5"/>
  <c r="L12" i="5"/>
  <c r="M12" i="5"/>
  <c r="M2" i="5"/>
  <c r="L2" i="5"/>
  <c r="K2" i="5"/>
  <c r="J2" i="5"/>
  <c r="I2" i="5"/>
  <c r="H2" i="5"/>
  <c r="H12" i="5" s="1"/>
  <c r="G12" i="5"/>
  <c r="G2" i="5"/>
  <c r="F2" i="5"/>
  <c r="C17" i="5"/>
  <c r="C16" i="5"/>
  <c r="C15" i="5"/>
  <c r="C14" i="5"/>
  <c r="C13" i="5"/>
  <c r="C12" i="5"/>
  <c r="C11" i="5"/>
  <c r="C10" i="5"/>
  <c r="C9" i="5"/>
  <c r="C8" i="5"/>
  <c r="C7" i="5"/>
  <c r="C6" i="5"/>
  <c r="C5" i="5"/>
  <c r="C4" i="5"/>
  <c r="C3" i="5"/>
  <c r="C2" i="5"/>
  <c r="C13" i="4"/>
  <c r="C14" i="4"/>
  <c r="C15" i="4"/>
  <c r="C16" i="4"/>
  <c r="C17" i="4"/>
  <c r="C18" i="4"/>
  <c r="C19" i="4"/>
  <c r="C12" i="4"/>
  <c r="C11" i="4"/>
  <c r="C10" i="4"/>
  <c r="C9" i="4"/>
  <c r="C8" i="4"/>
  <c r="C7" i="4"/>
  <c r="C6" i="4"/>
  <c r="C5" i="4"/>
  <c r="C4" i="4"/>
  <c r="C3" i="4"/>
  <c r="C2" i="4"/>
  <c r="C12" i="3"/>
  <c r="C11" i="3"/>
  <c r="C10" i="3"/>
  <c r="C9" i="3"/>
  <c r="C8" i="3"/>
  <c r="C7" i="3"/>
  <c r="C6" i="3"/>
  <c r="C5" i="3"/>
  <c r="C4" i="3"/>
  <c r="C3" i="3"/>
  <c r="C2" i="3"/>
  <c r="C3" i="2"/>
  <c r="C4" i="2"/>
  <c r="C5" i="2"/>
  <c r="C6" i="2"/>
  <c r="C7" i="2"/>
  <c r="C8" i="2"/>
  <c r="C9" i="2"/>
  <c r="C10" i="2"/>
  <c r="C11" i="2"/>
  <c r="C12" i="2"/>
  <c r="C2" i="2"/>
  <c r="I5" i="1"/>
  <c r="I4" i="1"/>
  <c r="J4" i="1" s="1"/>
  <c r="I3" i="1"/>
  <c r="J3" i="1" s="1"/>
  <c r="I2" i="1"/>
  <c r="J2" i="1" s="1"/>
  <c r="M2" i="4" l="1"/>
  <c r="M12" i="4" s="1"/>
  <c r="F12" i="4"/>
  <c r="F12" i="2"/>
</calcChain>
</file>

<file path=xl/sharedStrings.xml><?xml version="1.0" encoding="utf-8"?>
<sst xmlns="http://schemas.openxmlformats.org/spreadsheetml/2006/main" count="239" uniqueCount="61">
  <si>
    <t>Year</t>
  </si>
  <si>
    <t>PET</t>
  </si>
  <si>
    <t>HDPE</t>
  </si>
  <si>
    <t>PP</t>
  </si>
  <si>
    <t>LDPE_LLDPE</t>
  </si>
  <si>
    <t>PVC</t>
  </si>
  <si>
    <t>Other_Resins</t>
  </si>
  <si>
    <t>PS</t>
  </si>
  <si>
    <t>2021</t>
  </si>
  <si>
    <t>2018</t>
  </si>
  <si>
    <t>2014</t>
  </si>
  <si>
    <t>2008</t>
  </si>
  <si>
    <t>material_type</t>
  </si>
  <si>
    <t>estimated_tonnage</t>
  </si>
  <si>
    <t>Total Plastic</t>
  </si>
  <si>
    <t>PETE Containers</t>
  </si>
  <si>
    <t>HDPE Containers</t>
  </si>
  <si>
    <t>Miscellaneous Plastic Containers</t>
  </si>
  <si>
    <t>Plastic Trash Bags</t>
  </si>
  <si>
    <t>Plastic Grocery and Other Merchandise Bags</t>
  </si>
  <si>
    <t>Non-Bag Commercial and Industrial Packaging Film</t>
  </si>
  <si>
    <t>Film Products</t>
  </si>
  <si>
    <t>Other Film</t>
  </si>
  <si>
    <t>Durable Plastic Items</t>
  </si>
  <si>
    <t>Remainder/Composite Plastic</t>
  </si>
  <si>
    <t>PETE Containers - CRV</t>
  </si>
  <si>
    <t>PETE Containers - Non-CRV</t>
  </si>
  <si>
    <t>PETE Containers, Lids, and other Packaging</t>
  </si>
  <si>
    <t>HDPE Containers - CRV</t>
  </si>
  <si>
    <t>HDPE Containers - Non-CRV</t>
  </si>
  <si>
    <t>HDPE Containers, Lids, and other Packaging</t>
  </si>
  <si>
    <t>Polypropylene Containers and Packaging</t>
  </si>
  <si>
    <t>Other Plastic Containers and Packaging</t>
  </si>
  <si>
    <t>Expanded Polystyrene Packaging</t>
  </si>
  <si>
    <t>Flexible Plastic Pouches</t>
  </si>
  <si>
    <t>PETE Beverage Containers - CRV</t>
  </si>
  <si>
    <t>PETE Bottles and Jars - Non-CRV</t>
  </si>
  <si>
    <t>HDPE Beverage Containers - CRV</t>
  </si>
  <si>
    <t>HDPE Bottles and Jars - Non-CRV</t>
  </si>
  <si>
    <t>Film Products- Non-Packaging</t>
  </si>
  <si>
    <t>Other Film Bags and Plastic Mailing Pouches</t>
  </si>
  <si>
    <t>Rigid Plastic Food Service Ware</t>
  </si>
  <si>
    <t>Other Plastic Packaging</t>
  </si>
  <si>
    <t>Total Plastic Check</t>
  </si>
  <si>
    <t>resin_type</t>
  </si>
  <si>
    <t>All</t>
  </si>
  <si>
    <t>PETE Plastic Containers</t>
  </si>
  <si>
    <t>PETbc</t>
  </si>
  <si>
    <t>HDPE Plastic Containers</t>
  </si>
  <si>
    <t>HDPEbc</t>
  </si>
  <si>
    <t>MP</t>
  </si>
  <si>
    <t>FWB</t>
  </si>
  <si>
    <t>Other Film - Other</t>
  </si>
  <si>
    <t>Durable Plastic Items - #2 and #5 Bulky Rigids</t>
  </si>
  <si>
    <t>DP</t>
  </si>
  <si>
    <t>Durable Plastic Items - Other</t>
  </si>
  <si>
    <t>Remainder / Composite Plastic</t>
  </si>
  <si>
    <t>RC</t>
  </si>
  <si>
    <t>LDPE</t>
  </si>
  <si>
    <t>Other Resins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</si>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</sst>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9"/>
      <color rgb="FF000000"/>
      <name val="Arial"/>
      <family val="2"/>
    </font>
    <font>
      <sz val="10"/>
      <color theme="1"/>
      <name val="Arial"/>
      <family val="2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1" fontId="0" fillId="0" borderId="0" xfId="0" applyNumberForma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eleanor/Documents/CA-MFA/CalRecycle%20Data/CalRecycle%20Plastic%20Waste%20by%20Resin%20and%20Year.xlsx" TargetMode="External"/><Relationship Id="rId1" Type="http://schemas.openxmlformats.org/officeDocument/2006/relationships/externalLinkPath" Target="CalRecycle%20Plastic%20Waste%20by%20Resin%20and%20Yea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onverted Resin Tonnage"/>
      <sheetName val="2008 Raw_Mt"/>
      <sheetName val="2014 Raw_Mt"/>
      <sheetName val="2018 Raw Mt"/>
      <sheetName val="2021 Raw Mt"/>
    </sheetNames>
    <sheetDataSet>
      <sheetData sheetId="0" refreshError="1"/>
      <sheetData sheetId="1">
        <row r="2">
          <cell r="B2">
            <v>3135655.0208991398</v>
          </cell>
        </row>
      </sheetData>
      <sheetData sheetId="2">
        <row r="2">
          <cell r="B2">
            <v>2918278.584392014</v>
          </cell>
        </row>
      </sheetData>
      <sheetData sheetId="3">
        <row r="2">
          <cell r="B2">
            <v>4105310.3448275859</v>
          </cell>
        </row>
      </sheetData>
      <sheetData sheetId="4">
        <row r="2">
          <cell r="B2">
            <v>5445299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"/>
  <sheetViews>
    <sheetView zoomScale="172" workbookViewId="0">
      <selection activeCell="I5" sqref="I5"/>
    </sheetView>
  </sheetViews>
  <sheetFormatPr baseColWidth="10" defaultColWidth="8.83203125" defaultRowHeight="15" x14ac:dyDescent="0.2"/>
  <sheetData>
    <row r="1" spans="1:1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14</v>
      </c>
      <c r="J1" s="1" t="s">
        <v>43</v>
      </c>
    </row>
    <row r="2" spans="1:10" x14ac:dyDescent="0.2">
      <c r="A2" t="s">
        <v>8</v>
      </c>
      <c r="B2">
        <v>501209.36200000002</v>
      </c>
      <c r="C2">
        <v>786304.23800000001</v>
      </c>
      <c r="D2">
        <v>1310854.902</v>
      </c>
      <c r="E2">
        <v>1689867.05</v>
      </c>
      <c r="F2">
        <v>112225.41099999999</v>
      </c>
      <c r="G2">
        <v>579169.11499999999</v>
      </c>
      <c r="H2">
        <v>363650.92200000002</v>
      </c>
      <c r="I2">
        <f>SUM(B2:H2)</f>
        <v>5343281.0000000009</v>
      </c>
      <c r="J2" s="2">
        <f>I2-'[1]2021 Raw Mt'!B2</f>
        <v>-102017.99999999907</v>
      </c>
    </row>
    <row r="3" spans="1:10" x14ac:dyDescent="0.2">
      <c r="A3" t="s">
        <v>9</v>
      </c>
      <c r="B3">
        <v>331379.22323049</v>
      </c>
      <c r="C3">
        <v>647885.89473684214</v>
      </c>
      <c r="D3">
        <v>611982.6987295826</v>
      </c>
      <c r="E3">
        <v>1629708.729582577</v>
      </c>
      <c r="F3">
        <v>55052.514519056247</v>
      </c>
      <c r="G3">
        <v>245636.87840290379</v>
      </c>
      <c r="H3">
        <v>153630.83030853001</v>
      </c>
      <c r="I3">
        <f t="shared" ref="I3:I5" si="0">SUM(B3:H3)</f>
        <v>3675276.7695099819</v>
      </c>
      <c r="J3" s="2">
        <f>I3-'[1]2018 Raw Mt'!B2</f>
        <v>-430033.575317604</v>
      </c>
    </row>
    <row r="4" spans="1:10" x14ac:dyDescent="0.2">
      <c r="A4" t="s">
        <v>10</v>
      </c>
      <c r="B4">
        <v>264250.95462794922</v>
      </c>
      <c r="C4">
        <v>473520.1070780399</v>
      </c>
      <c r="D4">
        <v>636241.1361161524</v>
      </c>
      <c r="E4">
        <v>1013280.698729582</v>
      </c>
      <c r="F4">
        <v>55289.144283121583</v>
      </c>
      <c r="G4">
        <v>310610.76043557172</v>
      </c>
      <c r="H4">
        <v>165085.78312159711</v>
      </c>
      <c r="I4">
        <f t="shared" si="0"/>
        <v>2918278.584392014</v>
      </c>
      <c r="J4" s="2">
        <f>I4-'[1]2014 Raw_Mt'!B2</f>
        <v>0</v>
      </c>
    </row>
    <row r="5" spans="1:10" x14ac:dyDescent="0.2">
      <c r="A5" t="s">
        <v>11</v>
      </c>
      <c r="B5">
        <v>268798.63702688721</v>
      </c>
      <c r="C5">
        <v>506144.14148833498</v>
      </c>
      <c r="D5">
        <v>702158.52385202935</v>
      </c>
      <c r="E5">
        <v>1046110.264788324</v>
      </c>
      <c r="F5">
        <v>62908.532086521453</v>
      </c>
      <c r="G5">
        <v>368305.86526394839</v>
      </c>
      <c r="H5">
        <v>181229.87984229301</v>
      </c>
      <c r="I5">
        <f t="shared" si="0"/>
        <v>3135655.844348338</v>
      </c>
      <c r="J5" s="2">
        <f>I5-'2008 Raw_Mt'!B2</f>
        <v>0.82344919815659523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ADB3DE-6BA6-2B41-B4D8-0B6062FCB28B}">
  <dimension ref="A1:J38"/>
  <sheetViews>
    <sheetView zoomScale="150" workbookViewId="0">
      <selection activeCell="D1" sqref="D1:J8"/>
    </sheetView>
  </sheetViews>
  <sheetFormatPr baseColWidth="10" defaultRowHeight="15" x14ac:dyDescent="0.2"/>
  <cols>
    <col min="1" max="1" width="41.33203125" bestFit="1" customWidth="1"/>
  </cols>
  <sheetData>
    <row r="1" spans="1:10" ht="16" x14ac:dyDescent="0.2">
      <c r="A1" t="s">
        <v>12</v>
      </c>
      <c r="B1" t="s">
        <v>44</v>
      </c>
      <c r="D1" t="s">
        <v>60</v>
      </c>
      <c r="E1" s="6" t="s">
        <v>47</v>
      </c>
      <c r="F1" s="6" t="s">
        <v>54</v>
      </c>
      <c r="G1" s="6" t="s">
        <v>57</v>
      </c>
      <c r="H1" s="6" t="s">
        <v>49</v>
      </c>
      <c r="I1" s="6" t="s">
        <v>51</v>
      </c>
      <c r="J1" s="6" t="s">
        <v>50</v>
      </c>
    </row>
    <row r="2" spans="1:10" ht="16" x14ac:dyDescent="0.2">
      <c r="A2" s="3" t="s">
        <v>46</v>
      </c>
      <c r="B2" s="4" t="s">
        <v>47</v>
      </c>
      <c r="D2" s="6" t="s">
        <v>1</v>
      </c>
      <c r="E2" s="6">
        <v>1</v>
      </c>
      <c r="F2" s="6">
        <v>4.5999999999999999E-2</v>
      </c>
      <c r="G2" s="6">
        <v>0.08</v>
      </c>
      <c r="H2" s="6">
        <v>0</v>
      </c>
      <c r="I2" s="6">
        <v>0</v>
      </c>
      <c r="J2" s="6">
        <v>0</v>
      </c>
    </row>
    <row r="3" spans="1:10" ht="16" x14ac:dyDescent="0.2">
      <c r="A3" s="3" t="s">
        <v>48</v>
      </c>
      <c r="B3" s="4" t="s">
        <v>49</v>
      </c>
      <c r="D3" s="6" t="s">
        <v>2</v>
      </c>
      <c r="E3">
        <v>0</v>
      </c>
      <c r="F3" s="6">
        <v>0.114</v>
      </c>
      <c r="G3" s="6">
        <v>0.12</v>
      </c>
      <c r="H3" s="6">
        <v>1</v>
      </c>
      <c r="I3" s="6">
        <v>0.17</v>
      </c>
      <c r="J3" s="6">
        <v>0</v>
      </c>
    </row>
    <row r="4" spans="1:10" ht="16" x14ac:dyDescent="0.2">
      <c r="A4" s="3" t="s">
        <v>17</v>
      </c>
      <c r="B4" s="3" t="s">
        <v>50</v>
      </c>
      <c r="D4" s="6" t="s">
        <v>3</v>
      </c>
      <c r="E4">
        <v>0</v>
      </c>
      <c r="F4" s="6">
        <v>0.33600000000000002</v>
      </c>
      <c r="G4" s="6">
        <v>0.3</v>
      </c>
      <c r="H4" s="6">
        <v>0</v>
      </c>
      <c r="I4" s="6">
        <v>0.1</v>
      </c>
      <c r="J4" s="6">
        <v>0.65</v>
      </c>
    </row>
    <row r="5" spans="1:10" ht="16" x14ac:dyDescent="0.2">
      <c r="A5" s="3" t="s">
        <v>18</v>
      </c>
      <c r="B5" s="4" t="s">
        <v>51</v>
      </c>
      <c r="D5" s="6" t="s">
        <v>58</v>
      </c>
      <c r="E5">
        <v>0</v>
      </c>
      <c r="F5" s="6">
        <v>0.15</v>
      </c>
      <c r="G5" s="6">
        <v>0.18</v>
      </c>
      <c r="H5" s="6">
        <v>0</v>
      </c>
      <c r="I5" s="6">
        <v>0.69</v>
      </c>
      <c r="J5" s="6">
        <v>0.1</v>
      </c>
    </row>
    <row r="6" spans="1:10" ht="16" x14ac:dyDescent="0.2">
      <c r="A6" s="3" t="s">
        <v>19</v>
      </c>
      <c r="B6" s="4" t="s">
        <v>51</v>
      </c>
      <c r="D6" s="6" t="s">
        <v>5</v>
      </c>
      <c r="E6">
        <v>0</v>
      </c>
      <c r="F6" s="6">
        <v>1.7999999999999999E-2</v>
      </c>
      <c r="G6" s="6">
        <v>3.5999999999999997E-2</v>
      </c>
      <c r="H6" s="6">
        <v>0</v>
      </c>
      <c r="I6" s="6">
        <v>1.2999999999999999E-2</v>
      </c>
      <c r="J6" s="6">
        <v>2.5000000000000001E-2</v>
      </c>
    </row>
    <row r="7" spans="1:10" ht="16" x14ac:dyDescent="0.2">
      <c r="A7" s="3" t="s">
        <v>20</v>
      </c>
      <c r="B7" s="4" t="s">
        <v>51</v>
      </c>
      <c r="D7" s="6" t="s">
        <v>7</v>
      </c>
      <c r="E7" s="6">
        <v>0</v>
      </c>
      <c r="F7" s="6">
        <v>5.7000000000000002E-2</v>
      </c>
      <c r="G7" s="6">
        <v>0.09</v>
      </c>
      <c r="H7" s="6">
        <v>0</v>
      </c>
      <c r="I7" s="6">
        <v>2.7E-2</v>
      </c>
      <c r="J7" s="6">
        <v>0.22500000000000001</v>
      </c>
    </row>
    <row r="8" spans="1:10" ht="16" x14ac:dyDescent="0.2">
      <c r="A8" s="3" t="s">
        <v>21</v>
      </c>
      <c r="B8" s="4" t="s">
        <v>51</v>
      </c>
      <c r="D8" s="6" t="s">
        <v>59</v>
      </c>
      <c r="E8">
        <v>0</v>
      </c>
      <c r="F8" s="6">
        <v>0.27900000000000003</v>
      </c>
      <c r="G8" s="6">
        <v>0.19400000000000001</v>
      </c>
      <c r="H8" s="6">
        <v>0</v>
      </c>
      <c r="I8" s="6">
        <v>0</v>
      </c>
      <c r="J8" s="6">
        <v>0</v>
      </c>
    </row>
    <row r="9" spans="1:10" x14ac:dyDescent="0.2">
      <c r="A9" s="3" t="s">
        <v>52</v>
      </c>
      <c r="B9" s="4" t="s">
        <v>51</v>
      </c>
    </row>
    <row r="10" spans="1:10" ht="16" x14ac:dyDescent="0.2">
      <c r="A10" s="3" t="s">
        <v>53</v>
      </c>
      <c r="B10" s="3" t="s">
        <v>54</v>
      </c>
      <c r="D10" s="7"/>
      <c r="E10" s="7"/>
      <c r="F10" s="7"/>
      <c r="G10" s="7"/>
      <c r="H10" s="7"/>
      <c r="I10" s="7"/>
      <c r="J10" s="7"/>
    </row>
    <row r="11" spans="1:10" x14ac:dyDescent="0.2">
      <c r="A11" s="3" t="s">
        <v>55</v>
      </c>
      <c r="B11" s="3" t="s">
        <v>54</v>
      </c>
    </row>
    <row r="12" spans="1:10" x14ac:dyDescent="0.2">
      <c r="A12" s="3" t="s">
        <v>56</v>
      </c>
      <c r="B12" s="3" t="s">
        <v>57</v>
      </c>
    </row>
    <row r="13" spans="1:10" x14ac:dyDescent="0.2">
      <c r="A13" s="5" t="s">
        <v>35</v>
      </c>
      <c r="B13" s="4" t="s">
        <v>47</v>
      </c>
    </row>
    <row r="14" spans="1:10" x14ac:dyDescent="0.2">
      <c r="A14" s="5" t="s">
        <v>36</v>
      </c>
      <c r="B14" s="4" t="s">
        <v>47</v>
      </c>
    </row>
    <row r="15" spans="1:10" x14ac:dyDescent="0.2">
      <c r="A15" s="5" t="s">
        <v>37</v>
      </c>
      <c r="B15" s="4" t="s">
        <v>49</v>
      </c>
    </row>
    <row r="16" spans="1:10" x14ac:dyDescent="0.2">
      <c r="A16" s="5" t="s">
        <v>38</v>
      </c>
      <c r="B16" s="4" t="s">
        <v>49</v>
      </c>
    </row>
    <row r="17" spans="1:2" x14ac:dyDescent="0.2">
      <c r="A17" s="5" t="s">
        <v>33</v>
      </c>
      <c r="B17" s="4" t="s">
        <v>51</v>
      </c>
    </row>
    <row r="18" spans="1:2" x14ac:dyDescent="0.2">
      <c r="A18" s="5" t="s">
        <v>39</v>
      </c>
      <c r="B18" s="4" t="s">
        <v>51</v>
      </c>
    </row>
    <row r="19" spans="1:2" x14ac:dyDescent="0.2">
      <c r="A19" s="5" t="s">
        <v>34</v>
      </c>
      <c r="B19" s="4" t="s">
        <v>51</v>
      </c>
    </row>
    <row r="20" spans="1:2" x14ac:dyDescent="0.2">
      <c r="A20" s="5" t="s">
        <v>40</v>
      </c>
      <c r="B20" s="4" t="s">
        <v>51</v>
      </c>
    </row>
    <row r="21" spans="1:2" x14ac:dyDescent="0.2">
      <c r="A21" s="5" t="s">
        <v>41</v>
      </c>
      <c r="B21" s="4" t="s">
        <v>50</v>
      </c>
    </row>
    <row r="22" spans="1:2" x14ac:dyDescent="0.2">
      <c r="A22" s="5" t="s">
        <v>42</v>
      </c>
      <c r="B22" s="4" t="s">
        <v>57</v>
      </c>
    </row>
    <row r="23" spans="1:2" x14ac:dyDescent="0.2">
      <c r="A23" s="5" t="s">
        <v>23</v>
      </c>
      <c r="B23" s="4" t="s">
        <v>54</v>
      </c>
    </row>
    <row r="24" spans="1:2" x14ac:dyDescent="0.2">
      <c r="A24" s="5" t="s">
        <v>24</v>
      </c>
      <c r="B24" s="4" t="s">
        <v>57</v>
      </c>
    </row>
    <row r="25" spans="1:2" x14ac:dyDescent="0.2">
      <c r="A25" t="s">
        <v>25</v>
      </c>
      <c r="B25" s="4" t="s">
        <v>47</v>
      </c>
    </row>
    <row r="26" spans="1:2" x14ac:dyDescent="0.2">
      <c r="A26" t="s">
        <v>26</v>
      </c>
      <c r="B26" s="4" t="s">
        <v>47</v>
      </c>
    </row>
    <row r="27" spans="1:2" x14ac:dyDescent="0.2">
      <c r="A27" t="s">
        <v>27</v>
      </c>
      <c r="B27" s="4" t="s">
        <v>47</v>
      </c>
    </row>
    <row r="28" spans="1:2" x14ac:dyDescent="0.2">
      <c r="A28" t="s">
        <v>28</v>
      </c>
      <c r="B28" s="4" t="s">
        <v>49</v>
      </c>
    </row>
    <row r="29" spans="1:2" x14ac:dyDescent="0.2">
      <c r="A29" t="s">
        <v>29</v>
      </c>
      <c r="B29" s="4" t="s">
        <v>49</v>
      </c>
    </row>
    <row r="30" spans="1:2" x14ac:dyDescent="0.2">
      <c r="A30" t="s">
        <v>30</v>
      </c>
      <c r="B30" s="4" t="s">
        <v>49</v>
      </c>
    </row>
    <row r="31" spans="1:2" x14ac:dyDescent="0.2">
      <c r="A31" t="s">
        <v>31</v>
      </c>
      <c r="B31" s="4" t="s">
        <v>3</v>
      </c>
    </row>
    <row r="32" spans="1:2" x14ac:dyDescent="0.2">
      <c r="A32" t="s">
        <v>32</v>
      </c>
      <c r="B32" s="4" t="s">
        <v>50</v>
      </c>
    </row>
    <row r="33" spans="1:2" x14ac:dyDescent="0.2">
      <c r="A33" t="s">
        <v>33</v>
      </c>
      <c r="B33" s="4" t="s">
        <v>51</v>
      </c>
    </row>
    <row r="34" spans="1:2" x14ac:dyDescent="0.2">
      <c r="A34" t="s">
        <v>34</v>
      </c>
      <c r="B34" s="4" t="s">
        <v>51</v>
      </c>
    </row>
    <row r="35" spans="1:2" x14ac:dyDescent="0.2">
      <c r="A35" t="s">
        <v>22</v>
      </c>
      <c r="B35" s="4" t="s">
        <v>51</v>
      </c>
    </row>
    <row r="36" spans="1:2" x14ac:dyDescent="0.2">
      <c r="A36" t="s">
        <v>15</v>
      </c>
      <c r="B36" s="4" t="s">
        <v>47</v>
      </c>
    </row>
    <row r="37" spans="1:2" x14ac:dyDescent="0.2">
      <c r="A37" t="s">
        <v>16</v>
      </c>
      <c r="B37" s="4" t="s">
        <v>49</v>
      </c>
    </row>
    <row r="38" spans="1:2" x14ac:dyDescent="0.2">
      <c r="A38" t="s">
        <v>14</v>
      </c>
      <c r="B38" s="4" t="s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17"/>
  <sheetViews>
    <sheetView zoomScale="139" workbookViewId="0">
      <selection activeCell="E1" sqref="E1:M12"/>
    </sheetView>
  </sheetViews>
  <sheetFormatPr baseColWidth="10" defaultColWidth="8.83203125" defaultRowHeight="15" x14ac:dyDescent="0.2"/>
  <cols>
    <col min="1" max="1" width="40.1640625" bestFit="1" customWidth="1"/>
  </cols>
  <sheetData>
    <row r="1" spans="1:13" s="1" customFormat="1" x14ac:dyDescent="0.2">
      <c r="A1" s="1" t="s">
        <v>12</v>
      </c>
      <c r="B1" s="1" t="s">
        <v>13</v>
      </c>
      <c r="C1" s="1" t="s">
        <v>44</v>
      </c>
      <c r="F1" s="1" t="s">
        <v>1</v>
      </c>
      <c r="G1" s="1" t="s">
        <v>2</v>
      </c>
      <c r="H1" s="1" t="s">
        <v>3</v>
      </c>
      <c r="I1" s="1" t="s">
        <v>58</v>
      </c>
      <c r="J1" s="1" t="s">
        <v>5</v>
      </c>
      <c r="K1" s="1" t="s">
        <v>7</v>
      </c>
      <c r="L1" s="1" t="s">
        <v>59</v>
      </c>
      <c r="M1" s="1" t="s">
        <v>14</v>
      </c>
    </row>
    <row r="2" spans="1:13" x14ac:dyDescent="0.2">
      <c r="A2" t="s">
        <v>14</v>
      </c>
      <c r="B2">
        <v>5445299</v>
      </c>
      <c r="C2" t="str">
        <f>VLOOKUP(A2,'Resin Conversion'!$A$2:$B$38,2,FALSE)</f>
        <v>All</v>
      </c>
      <c r="F2">
        <f>(B4*F5)+(B3*F5)+(F6*B16)+(F7*B17)+(F7*B15)</f>
        <v>501209.36200000002</v>
      </c>
      <c r="G2">
        <f>(G6*B16)+(G7*B15)+(G7*B17)+(G8*B5)+(G8*B6)+(G9*SUM(B7:B13))</f>
        <v>803647.46800000011</v>
      </c>
      <c r="H2">
        <f>(H6*$B$16)+(H7*SUM($B$15,$B$17)+(H9*SUM($B$7:$B$13)+(H10*$B$14)))</f>
        <v>1321056.8020000001</v>
      </c>
      <c r="I2">
        <f>(I6*$B$16)+(I7*SUM($B$15,$B$17)+(I9*SUM($B$7:$B$13)+(I10*$B$14)))</f>
        <v>1760260.16</v>
      </c>
      <c r="J2">
        <f>(J6*$B$16)+(J7*SUM($B$15,$B$17)+(J9*SUM($B$7:$B$13)+(J10*$B$14)))</f>
        <v>113551.658</v>
      </c>
      <c r="K2">
        <f>(K6*$B$16)+(K7*SUM($B$15,$B$17)+(K9*SUM($B$7:$B$13)+(K10*$B$14)))</f>
        <v>366405.435</v>
      </c>
      <c r="L2">
        <f>(L6*$B$16)+(L7*SUM($B$15,$B$17)+(L9*SUM($B$7:$B$13)+(L10*$B$14)))</f>
        <v>579169.11499999999</v>
      </c>
      <c r="M2">
        <f>SUM(F2:L2)</f>
        <v>5445300</v>
      </c>
    </row>
    <row r="3" spans="1:13" x14ac:dyDescent="0.2">
      <c r="A3" t="s">
        <v>35</v>
      </c>
      <c r="B3">
        <v>240391</v>
      </c>
      <c r="C3" t="str">
        <f>VLOOKUP(A3,'Resin Conversion'!$A$2:$B$38,2,FALSE)</f>
        <v>PETbc</v>
      </c>
    </row>
    <row r="4" spans="1:13" ht="16" x14ac:dyDescent="0.2">
      <c r="A4" t="s">
        <v>36</v>
      </c>
      <c r="B4">
        <v>84250</v>
      </c>
      <c r="C4" t="str">
        <f>VLOOKUP(A4,'Resin Conversion'!$A$2:$B$38,2,FALSE)</f>
        <v>PETbc</v>
      </c>
      <c r="E4" t="s">
        <v>60</v>
      </c>
      <c r="F4" s="6" t="s">
        <v>1</v>
      </c>
      <c r="G4" s="6" t="s">
        <v>2</v>
      </c>
      <c r="H4" s="6" t="s">
        <v>3</v>
      </c>
      <c r="I4" s="6" t="s">
        <v>58</v>
      </c>
      <c r="J4" s="6" t="s">
        <v>5</v>
      </c>
      <c r="K4" s="6" t="s">
        <v>7</v>
      </c>
      <c r="L4" s="6" t="s">
        <v>59</v>
      </c>
    </row>
    <row r="5" spans="1:13" ht="16" x14ac:dyDescent="0.2">
      <c r="A5" t="s">
        <v>37</v>
      </c>
      <c r="B5">
        <v>24042</v>
      </c>
      <c r="C5" t="str">
        <f>VLOOKUP(A5,'Resin Conversion'!$A$2:$B$38,2,FALSE)</f>
        <v>HDPEbc</v>
      </c>
      <c r="E5" s="6" t="s">
        <v>47</v>
      </c>
      <c r="F5" s="6">
        <v>1</v>
      </c>
      <c r="G5">
        <v>0</v>
      </c>
      <c r="H5">
        <v>0</v>
      </c>
      <c r="I5">
        <v>0</v>
      </c>
      <c r="J5">
        <v>0</v>
      </c>
      <c r="K5" s="6">
        <v>0</v>
      </c>
      <c r="L5">
        <v>0</v>
      </c>
    </row>
    <row r="6" spans="1:13" ht="16" x14ac:dyDescent="0.2">
      <c r="A6" t="s">
        <v>38</v>
      </c>
      <c r="B6">
        <v>161107</v>
      </c>
      <c r="C6" t="str">
        <f>VLOOKUP(A6,'Resin Conversion'!$A$2:$B$38,2,FALSE)</f>
        <v>HDPEbc</v>
      </c>
      <c r="E6" s="6" t="s">
        <v>54</v>
      </c>
      <c r="F6" s="6">
        <v>4.5999999999999999E-2</v>
      </c>
      <c r="G6" s="6">
        <v>0.114</v>
      </c>
      <c r="H6" s="6">
        <v>0.33600000000000002</v>
      </c>
      <c r="I6" s="6">
        <v>0.15</v>
      </c>
      <c r="J6" s="6">
        <v>1.7999999999999999E-2</v>
      </c>
      <c r="K6" s="6">
        <v>5.7000000000000002E-2</v>
      </c>
      <c r="L6" s="6">
        <v>0.27900000000000003</v>
      </c>
    </row>
    <row r="7" spans="1:13" ht="16" x14ac:dyDescent="0.2">
      <c r="A7" t="s">
        <v>33</v>
      </c>
      <c r="B7">
        <v>86555</v>
      </c>
      <c r="C7" t="str">
        <f>VLOOKUP(A7,'Resin Conversion'!$A$2:$B$38,2,FALSE)</f>
        <v>FWB</v>
      </c>
      <c r="E7" s="6" t="s">
        <v>57</v>
      </c>
      <c r="F7" s="6">
        <v>0.08</v>
      </c>
      <c r="G7" s="6">
        <v>0.12</v>
      </c>
      <c r="H7" s="6">
        <v>0.3</v>
      </c>
      <c r="I7" s="6">
        <v>0.18</v>
      </c>
      <c r="J7" s="6">
        <v>3.5999999999999997E-2</v>
      </c>
      <c r="K7" s="6">
        <v>0.09</v>
      </c>
      <c r="L7" s="6">
        <v>0.19400000000000001</v>
      </c>
    </row>
    <row r="8" spans="1:13" ht="16" x14ac:dyDescent="0.2">
      <c r="A8" t="s">
        <v>18</v>
      </c>
      <c r="B8">
        <v>591581</v>
      </c>
      <c r="C8" t="str">
        <f>VLOOKUP(A8,'Resin Conversion'!$A$2:$B$38,2,FALSE)</f>
        <v>FWB</v>
      </c>
      <c r="E8" s="6" t="s">
        <v>49</v>
      </c>
      <c r="F8" s="6">
        <v>0</v>
      </c>
      <c r="G8" s="6">
        <v>1</v>
      </c>
      <c r="H8" s="6">
        <v>0</v>
      </c>
      <c r="I8" s="6">
        <v>0</v>
      </c>
      <c r="J8" s="6">
        <v>0</v>
      </c>
      <c r="K8" s="6">
        <v>0</v>
      </c>
      <c r="L8" s="6">
        <v>0</v>
      </c>
    </row>
    <row r="9" spans="1:13" ht="16" x14ac:dyDescent="0.2">
      <c r="A9" t="s">
        <v>19</v>
      </c>
      <c r="B9">
        <v>231072</v>
      </c>
      <c r="C9" t="str">
        <f>VLOOKUP(A9,'Resin Conversion'!$A$2:$B$38,2,FALSE)</f>
        <v>FWB</v>
      </c>
      <c r="E9" s="6" t="s">
        <v>51</v>
      </c>
      <c r="F9" s="6">
        <v>0</v>
      </c>
      <c r="G9" s="6">
        <v>0.17</v>
      </c>
      <c r="H9" s="6">
        <v>0.1</v>
      </c>
      <c r="I9" s="6">
        <v>0.69</v>
      </c>
      <c r="J9" s="6">
        <v>1.2999999999999999E-2</v>
      </c>
      <c r="K9" s="6">
        <v>2.7E-2</v>
      </c>
      <c r="L9" s="6">
        <v>0</v>
      </c>
    </row>
    <row r="10" spans="1:13" ht="16" x14ac:dyDescent="0.2">
      <c r="A10" t="s">
        <v>39</v>
      </c>
      <c r="B10">
        <v>203940</v>
      </c>
      <c r="C10" t="str">
        <f>VLOOKUP(A10,'Resin Conversion'!$A$2:$B$38,2,FALSE)</f>
        <v>FWB</v>
      </c>
      <c r="E10" s="6" t="s">
        <v>50</v>
      </c>
      <c r="F10" s="6">
        <v>0</v>
      </c>
      <c r="G10" s="6">
        <v>0</v>
      </c>
      <c r="H10" s="6">
        <v>0.65</v>
      </c>
      <c r="I10" s="6">
        <v>0.1</v>
      </c>
      <c r="J10" s="6">
        <v>2.5000000000000001E-2</v>
      </c>
      <c r="K10" s="6">
        <v>0.22500000000000001</v>
      </c>
      <c r="L10" s="6">
        <v>0</v>
      </c>
    </row>
    <row r="11" spans="1:13" x14ac:dyDescent="0.2">
      <c r="A11" t="s">
        <v>34</v>
      </c>
      <c r="B11">
        <v>15464</v>
      </c>
      <c r="C11" t="str">
        <f>VLOOKUP(A11,'Resin Conversion'!$A$2:$B$38,2,FALSE)</f>
        <v>FWB</v>
      </c>
    </row>
    <row r="12" spans="1:13" x14ac:dyDescent="0.2">
      <c r="A12" t="s">
        <v>20</v>
      </c>
      <c r="B12">
        <v>557528</v>
      </c>
      <c r="C12" t="str">
        <f>VLOOKUP(A12,'Resin Conversion'!$A$2:$B$38,2,FALSE)</f>
        <v>FWB</v>
      </c>
      <c r="F12">
        <f>F2-'Converted Resin Tonnage'!B2</f>
        <v>0</v>
      </c>
      <c r="G12">
        <f>G2-'Converted Resin Tonnage'!C2</f>
        <v>17343.230000000098</v>
      </c>
      <c r="H12">
        <f>H2-'Converted Resin Tonnage'!D2</f>
        <v>10201.90000000014</v>
      </c>
      <c r="I12">
        <f>I2-'Converted Resin Tonnage'!E2</f>
        <v>70393.10999999987</v>
      </c>
      <c r="J12">
        <f>J2-'Converted Resin Tonnage'!F2</f>
        <v>1326.247000000003</v>
      </c>
      <c r="K12">
        <f>K2-'Converted Resin Tonnage'!G2</f>
        <v>-212763.68</v>
      </c>
      <c r="L12">
        <f>L2-'Converted Resin Tonnage'!H2</f>
        <v>215518.19299999997</v>
      </c>
      <c r="M12">
        <f>M2-'Converted Resin Tonnage'!I2</f>
        <v>102018.99999999907</v>
      </c>
    </row>
    <row r="13" spans="1:13" x14ac:dyDescent="0.2">
      <c r="A13" t="s">
        <v>40</v>
      </c>
      <c r="B13">
        <v>155443</v>
      </c>
      <c r="C13" t="str">
        <f>VLOOKUP(A13,'Resin Conversion'!$A$2:$B$38,2,FALSE)</f>
        <v>FWB</v>
      </c>
    </row>
    <row r="14" spans="1:13" x14ac:dyDescent="0.2">
      <c r="A14" t="s">
        <v>41</v>
      </c>
      <c r="B14">
        <v>503597</v>
      </c>
      <c r="C14" t="str">
        <f>VLOOKUP(A14,'Resin Conversion'!$A$2:$B$38,2,FALSE)</f>
        <v>MP</v>
      </c>
    </row>
    <row r="15" spans="1:13" x14ac:dyDescent="0.2">
      <c r="A15" t="s">
        <v>42</v>
      </c>
      <c r="B15">
        <v>1247468</v>
      </c>
      <c r="C15" t="str">
        <f>VLOOKUP(A15,'Resin Conversion'!$A$2:$B$38,2,FALSE)</f>
        <v>RC</v>
      </c>
    </row>
    <row r="16" spans="1:13" x14ac:dyDescent="0.2">
      <c r="A16" t="s">
        <v>23</v>
      </c>
      <c r="B16">
        <v>901707</v>
      </c>
      <c r="C16" t="str">
        <f>VLOOKUP(A16,'Resin Conversion'!$A$2:$B$38,2,FALSE)</f>
        <v>DP</v>
      </c>
    </row>
    <row r="17" spans="1:3" x14ac:dyDescent="0.2">
      <c r="A17" t="s">
        <v>24</v>
      </c>
      <c r="B17">
        <v>441155</v>
      </c>
      <c r="C17" t="str">
        <f>VLOOKUP(A17,'Resin Conversion'!$A$2:$B$38,2,FALSE)</f>
        <v>RC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2"/>
  <sheetViews>
    <sheetView zoomScale="136" workbookViewId="0">
      <selection activeCell="M13" sqref="M13"/>
    </sheetView>
  </sheetViews>
  <sheetFormatPr baseColWidth="10" defaultColWidth="8.83203125" defaultRowHeight="15" x14ac:dyDescent="0.2"/>
  <cols>
    <col min="1" max="1" width="40.1640625" bestFit="1" customWidth="1"/>
    <col min="2" max="2" width="16.33203125" bestFit="1" customWidth="1"/>
  </cols>
  <sheetData>
    <row r="1" spans="1:14" s="1" customFormat="1" x14ac:dyDescent="0.2">
      <c r="A1" s="1" t="s">
        <v>12</v>
      </c>
      <c r="B1" s="1" t="s">
        <v>13</v>
      </c>
      <c r="C1" s="1" t="s">
        <v>44</v>
      </c>
      <c r="F1" s="1" t="s">
        <v>1</v>
      </c>
      <c r="G1" s="1" t="s">
        <v>2</v>
      </c>
      <c r="H1" s="1" t="s">
        <v>3</v>
      </c>
      <c r="I1" s="1" t="s">
        <v>58</v>
      </c>
      <c r="J1" s="1" t="s">
        <v>5</v>
      </c>
      <c r="K1" s="1" t="s">
        <v>7</v>
      </c>
      <c r="L1" s="1" t="s">
        <v>59</v>
      </c>
      <c r="M1" s="1" t="s">
        <v>14</v>
      </c>
    </row>
    <row r="2" spans="1:14" x14ac:dyDescent="0.2">
      <c r="A2" t="s">
        <v>14</v>
      </c>
      <c r="B2">
        <v>3135655.0208991398</v>
      </c>
      <c r="C2" t="str">
        <f>VLOOKUP(A2,'Resin Conversion'!$A$2:$B$38,2,FALSE)</f>
        <v>All</v>
      </c>
      <c r="F2">
        <f>(B3*F5)+(F6*B11)+(F7*B12)</f>
        <v>268798.63702688727</v>
      </c>
      <c r="G2">
        <f>(G6*$B$11)+(G7*$B$12)+(G8*$B$4)+(G9*SUM($B$6:$B$10))+(G10*$B$5)</f>
        <v>506144.14148833498</v>
      </c>
      <c r="H2">
        <f t="shared" ref="H2:L2" si="0">(H6*$B$11)+(H7*$B$12)+(H8*$B$4)+(H9*SUM($B$6:$B$10))+(H10*$B$5)</f>
        <v>702158.52385202935</v>
      </c>
      <c r="I2">
        <f t="shared" si="0"/>
        <v>1046110.2647883239</v>
      </c>
      <c r="J2">
        <f t="shared" si="0"/>
        <v>62908.532086521445</v>
      </c>
      <c r="K2">
        <f t="shared" si="0"/>
        <v>181229.87984229298</v>
      </c>
      <c r="L2">
        <f t="shared" si="0"/>
        <v>368305.86526394839</v>
      </c>
      <c r="M2">
        <f>SUM(F2:L2)</f>
        <v>3135655.844348338</v>
      </c>
      <c r="N2">
        <f>M2-B2</f>
        <v>0.82344919815659523</v>
      </c>
    </row>
    <row r="3" spans="1:14" x14ac:dyDescent="0.2">
      <c r="A3" t="s">
        <v>15</v>
      </c>
      <c r="B3">
        <v>164396.69171050159</v>
      </c>
      <c r="C3" t="str">
        <f>VLOOKUP(A3,'Resin Conversion'!$A$2:$B$38,2,FALSE)</f>
        <v>PETbc</v>
      </c>
    </row>
    <row r="4" spans="1:14" ht="16" x14ac:dyDescent="0.2">
      <c r="A4" t="s">
        <v>16</v>
      </c>
      <c r="B4">
        <v>129922.9910309913</v>
      </c>
      <c r="C4" t="str">
        <f>VLOOKUP(A4,'Resin Conversion'!$A$2:$B$38,2,FALSE)</f>
        <v>HDPEbc</v>
      </c>
      <c r="E4" t="s">
        <v>60</v>
      </c>
      <c r="F4" s="6" t="s">
        <v>1</v>
      </c>
      <c r="G4" s="6" t="s">
        <v>2</v>
      </c>
      <c r="H4" s="6" t="s">
        <v>3</v>
      </c>
      <c r="I4" s="6" t="s">
        <v>58</v>
      </c>
      <c r="J4" s="6" t="s">
        <v>5</v>
      </c>
      <c r="K4" s="6" t="s">
        <v>7</v>
      </c>
      <c r="L4" s="6" t="s">
        <v>59</v>
      </c>
    </row>
    <row r="5" spans="1:14" ht="16" x14ac:dyDescent="0.2">
      <c r="A5" t="s">
        <v>17</v>
      </c>
      <c r="B5">
        <v>134228.8068879878</v>
      </c>
      <c r="C5" t="str">
        <f>VLOOKUP(A5,'Resin Conversion'!$A$2:$B$38,2,FALSE)</f>
        <v>MP</v>
      </c>
      <c r="D5" s="6"/>
      <c r="E5" s="6" t="s">
        <v>47</v>
      </c>
      <c r="F5" s="6">
        <v>1</v>
      </c>
      <c r="G5">
        <v>0</v>
      </c>
      <c r="H5">
        <v>0</v>
      </c>
      <c r="I5">
        <v>0</v>
      </c>
      <c r="J5">
        <v>0</v>
      </c>
      <c r="K5" s="6">
        <v>0</v>
      </c>
      <c r="L5">
        <v>0</v>
      </c>
    </row>
    <row r="6" spans="1:14" ht="16" x14ac:dyDescent="0.2">
      <c r="A6" t="s">
        <v>18</v>
      </c>
      <c r="B6">
        <v>298086.13937371742</v>
      </c>
      <c r="C6" t="str">
        <f>VLOOKUP(A6,'Resin Conversion'!$A$2:$B$38,2,FALSE)</f>
        <v>FWB</v>
      </c>
      <c r="D6" s="6"/>
      <c r="E6" s="6" t="s">
        <v>54</v>
      </c>
      <c r="F6" s="6">
        <v>4.5999999999999999E-2</v>
      </c>
      <c r="G6" s="6">
        <v>0.114</v>
      </c>
      <c r="H6" s="6">
        <v>0.33600000000000002</v>
      </c>
      <c r="I6" s="6">
        <v>0.15</v>
      </c>
      <c r="J6" s="6">
        <v>1.7999999999999999E-2</v>
      </c>
      <c r="K6" s="6">
        <v>5.7000000000000002E-2</v>
      </c>
      <c r="L6" s="6">
        <v>0.27900000000000003</v>
      </c>
    </row>
    <row r="7" spans="1:14" ht="16" x14ac:dyDescent="0.2">
      <c r="A7" t="s">
        <v>19</v>
      </c>
      <c r="B7">
        <v>101617.74829463669</v>
      </c>
      <c r="C7" t="str">
        <f>VLOOKUP(A7,'Resin Conversion'!$A$2:$B$38,2,FALSE)</f>
        <v>FWB</v>
      </c>
      <c r="D7" s="6"/>
      <c r="E7" s="6" t="s">
        <v>57</v>
      </c>
      <c r="F7" s="6">
        <v>0.08</v>
      </c>
      <c r="G7" s="6">
        <v>0.12</v>
      </c>
      <c r="H7" s="6">
        <v>0.3</v>
      </c>
      <c r="I7" s="6">
        <v>0.18</v>
      </c>
      <c r="J7" s="6">
        <v>3.5999999999999997E-2</v>
      </c>
      <c r="K7" s="6">
        <v>0.09</v>
      </c>
      <c r="L7" s="6">
        <v>0.19400000000000001</v>
      </c>
    </row>
    <row r="8" spans="1:14" ht="16" x14ac:dyDescent="0.2">
      <c r="A8" t="s">
        <v>20</v>
      </c>
      <c r="B8">
        <v>160459.78109426511</v>
      </c>
      <c r="C8" t="str">
        <f>VLOOKUP(A8,'Resin Conversion'!$A$2:$B$38,2,FALSE)</f>
        <v>FWB</v>
      </c>
      <c r="D8" s="6"/>
      <c r="E8" s="6" t="s">
        <v>49</v>
      </c>
      <c r="F8" s="6">
        <v>0</v>
      </c>
      <c r="G8" s="6">
        <v>1</v>
      </c>
      <c r="H8" s="6">
        <v>0</v>
      </c>
      <c r="I8" s="6">
        <v>0</v>
      </c>
      <c r="J8" s="6">
        <v>0</v>
      </c>
      <c r="K8" s="6">
        <v>0</v>
      </c>
      <c r="L8" s="6">
        <v>0</v>
      </c>
    </row>
    <row r="9" spans="1:14" ht="16" x14ac:dyDescent="0.2">
      <c r="A9" t="s">
        <v>21</v>
      </c>
      <c r="B9">
        <v>93515.831634283139</v>
      </c>
      <c r="C9" t="str">
        <f>VLOOKUP(A9,'Resin Conversion'!$A$2:$B$38,2,FALSE)</f>
        <v>FWB</v>
      </c>
      <c r="D9" s="6"/>
      <c r="E9" s="6" t="s">
        <v>51</v>
      </c>
      <c r="F9" s="6">
        <v>0</v>
      </c>
      <c r="G9" s="6">
        <v>0.17</v>
      </c>
      <c r="H9" s="6">
        <v>0.1</v>
      </c>
      <c r="I9" s="6">
        <v>0.69</v>
      </c>
      <c r="J9" s="6">
        <v>1.2999999999999999E-2</v>
      </c>
      <c r="K9" s="6">
        <v>2.7E-2</v>
      </c>
      <c r="L9" s="6">
        <v>0</v>
      </c>
    </row>
    <row r="10" spans="1:14" ht="16" x14ac:dyDescent="0.2">
      <c r="A10" t="s">
        <v>22</v>
      </c>
      <c r="B10">
        <v>456192.50265974092</v>
      </c>
      <c r="C10" t="str">
        <f>VLOOKUP(A10,'Resin Conversion'!$A$2:$B$38,2,FALSE)</f>
        <v>FWB</v>
      </c>
      <c r="D10" s="6"/>
      <c r="E10" s="6" t="s">
        <v>50</v>
      </c>
      <c r="F10" s="6">
        <v>0</v>
      </c>
      <c r="G10" s="6">
        <v>0</v>
      </c>
      <c r="H10" s="6">
        <v>0.65</v>
      </c>
      <c r="I10" s="6">
        <v>0.1</v>
      </c>
      <c r="J10" s="6">
        <v>2.5000000000000001E-2</v>
      </c>
      <c r="K10" s="6">
        <v>0.22500000000000001</v>
      </c>
      <c r="L10" s="6">
        <v>0</v>
      </c>
    </row>
    <row r="11" spans="1:14" x14ac:dyDescent="0.2">
      <c r="A11" t="s">
        <v>23</v>
      </c>
      <c r="B11">
        <v>687555.37695857382</v>
      </c>
      <c r="C11" t="str">
        <f>VLOOKUP(A11,'Resin Conversion'!$A$2:$B$38,2,FALSE)</f>
        <v>DP</v>
      </c>
    </row>
    <row r="12" spans="1:14" x14ac:dyDescent="0.2">
      <c r="A12" t="s">
        <v>24</v>
      </c>
      <c r="B12">
        <v>909679.97470364056</v>
      </c>
      <c r="C12" t="str">
        <f>VLOOKUP(A12,'Resin Conversion'!$A$2:$B$38,2,FALSE)</f>
        <v>RC</v>
      </c>
      <c r="F12">
        <f>F2-'Converted Resin Tonnage'!B2</f>
        <v>-232410.72497311275</v>
      </c>
      <c r="G12">
        <f>G2-'Converted Resin Tonnage'!C2</f>
        <v>-280160.09651166503</v>
      </c>
      <c r="H12">
        <f>H2-'Converted Resin Tonnage'!D2</f>
        <v>-608696.37814797065</v>
      </c>
      <c r="I12">
        <f>I2-'Converted Resin Tonnage'!E2</f>
        <v>-643756.78521167615</v>
      </c>
      <c r="J12">
        <f>J2-'Converted Resin Tonnage'!F2</f>
        <v>-49316.878913478547</v>
      </c>
      <c r="K12">
        <f>K2-'Converted Resin Tonnage'!G2</f>
        <v>-397939.23515770701</v>
      </c>
      <c r="L12">
        <f>L2-'Converted Resin Tonnage'!H2</f>
        <v>4654.9432639483712</v>
      </c>
      <c r="M12">
        <f>M2-'Converted Resin Tonnage'!I5</f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2"/>
  <sheetViews>
    <sheetView workbookViewId="0">
      <selection activeCell="C1" sqref="C1:C12"/>
    </sheetView>
  </sheetViews>
  <sheetFormatPr baseColWidth="10" defaultColWidth="8.83203125" defaultRowHeight="15" x14ac:dyDescent="0.2"/>
  <sheetData>
    <row r="1" spans="1:3" s="1" customFormat="1" x14ac:dyDescent="0.2">
      <c r="A1" s="1" t="s">
        <v>12</v>
      </c>
      <c r="B1" s="1" t="s">
        <v>13</v>
      </c>
      <c r="C1" s="1" t="s">
        <v>44</v>
      </c>
    </row>
    <row r="2" spans="1:3" x14ac:dyDescent="0.2">
      <c r="A2" t="s">
        <v>14</v>
      </c>
      <c r="B2">
        <v>2918278.584392014</v>
      </c>
      <c r="C2" t="str">
        <f>VLOOKUP(A2,'Resin Conversion'!$A$2:$B$38,2,FALSE)</f>
        <v>All</v>
      </c>
    </row>
    <row r="3" spans="1:3" x14ac:dyDescent="0.2">
      <c r="A3" t="s">
        <v>15</v>
      </c>
      <c r="B3">
        <v>178949.1833030853</v>
      </c>
      <c r="C3" t="str">
        <f>VLOOKUP(A3,'Resin Conversion'!$A$2:$B$38,2,FALSE)</f>
        <v>PETbc</v>
      </c>
    </row>
    <row r="4" spans="1:3" x14ac:dyDescent="0.2">
      <c r="A4" t="s">
        <v>16</v>
      </c>
      <c r="B4">
        <v>126305.80762250449</v>
      </c>
      <c r="C4" t="str">
        <f>VLOOKUP(A4,'Resin Conversion'!$A$2:$B$38,2,FALSE)</f>
        <v>HDPEbc</v>
      </c>
    </row>
    <row r="5" spans="1:3" x14ac:dyDescent="0.2">
      <c r="A5" t="s">
        <v>17</v>
      </c>
      <c r="B5">
        <v>157656.98729582579</v>
      </c>
      <c r="C5" t="str">
        <f>VLOOKUP(A5,'Resin Conversion'!$A$2:$B$38,2,FALSE)</f>
        <v>MP</v>
      </c>
    </row>
    <row r="6" spans="1:3" x14ac:dyDescent="0.2">
      <c r="A6" t="s">
        <v>18</v>
      </c>
      <c r="B6">
        <v>347667.87658802181</v>
      </c>
      <c r="C6" t="str">
        <f>VLOOKUP(A6,'Resin Conversion'!$A$2:$B$38,2,FALSE)</f>
        <v>FWB</v>
      </c>
    </row>
    <row r="7" spans="1:3" x14ac:dyDescent="0.2">
      <c r="A7" t="s">
        <v>19</v>
      </c>
      <c r="B7">
        <v>142826.67876588021</v>
      </c>
      <c r="C7" t="str">
        <f>VLOOKUP(A7,'Resin Conversion'!$A$2:$B$38,2,FALSE)</f>
        <v>FWB</v>
      </c>
    </row>
    <row r="8" spans="1:3" x14ac:dyDescent="0.2">
      <c r="A8" t="s">
        <v>20</v>
      </c>
      <c r="B8">
        <v>75491.833030852984</v>
      </c>
      <c r="C8" t="str">
        <f>VLOOKUP(A8,'Resin Conversion'!$A$2:$B$38,2,FALSE)</f>
        <v>FWB</v>
      </c>
    </row>
    <row r="9" spans="1:3" x14ac:dyDescent="0.2">
      <c r="A9" t="s">
        <v>21</v>
      </c>
      <c r="B9">
        <v>66600.725952813067</v>
      </c>
      <c r="C9" t="str">
        <f>VLOOKUP(A9,'Resin Conversion'!$A$2:$B$38,2,FALSE)</f>
        <v>FWB</v>
      </c>
    </row>
    <row r="10" spans="1:3" x14ac:dyDescent="0.2">
      <c r="A10" t="s">
        <v>22</v>
      </c>
      <c r="B10">
        <v>493172.41379310342</v>
      </c>
      <c r="C10" t="str">
        <f>VLOOKUP(A10,'Resin Conversion'!$A$2:$B$38,2,FALSE)</f>
        <v>FWB</v>
      </c>
    </row>
    <row r="11" spans="1:3" x14ac:dyDescent="0.2">
      <c r="A11" t="s">
        <v>23</v>
      </c>
      <c r="B11">
        <v>619611.61524500907</v>
      </c>
      <c r="C11" t="str">
        <f>VLOOKUP(A11,'Resin Conversion'!$A$2:$B$38,2,FALSE)</f>
        <v>DP</v>
      </c>
    </row>
    <row r="12" spans="1:3" x14ac:dyDescent="0.2">
      <c r="A12" t="s">
        <v>24</v>
      </c>
      <c r="B12">
        <v>709995.46279491822</v>
      </c>
      <c r="C12" t="str">
        <f>VLOOKUP(A12,'Resin Conversion'!$A$2:$B$38,2,FALSE)</f>
        <v>RC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19"/>
  <sheetViews>
    <sheetView tabSelected="1" topLeftCell="B1" zoomScale="183" workbookViewId="0">
      <selection activeCell="N3" sqref="N3"/>
    </sheetView>
  </sheetViews>
  <sheetFormatPr baseColWidth="10" defaultColWidth="8.83203125" defaultRowHeight="15" x14ac:dyDescent="0.2"/>
  <cols>
    <col min="1" max="1" width="40.1640625" bestFit="1" customWidth="1"/>
    <col min="2" max="2" width="16.33203125" bestFit="1" customWidth="1"/>
  </cols>
  <sheetData>
    <row r="1" spans="1:14" s="1" customFormat="1" x14ac:dyDescent="0.2">
      <c r="A1" s="1" t="s">
        <v>12</v>
      </c>
      <c r="B1" s="1" t="s">
        <v>13</v>
      </c>
      <c r="C1" s="1" t="s">
        <v>44</v>
      </c>
      <c r="F1" s="1" t="s">
        <v>1</v>
      </c>
      <c r="G1" s="1" t="s">
        <v>2</v>
      </c>
      <c r="H1" s="1" t="s">
        <v>3</v>
      </c>
      <c r="I1" s="1" t="s">
        <v>58</v>
      </c>
      <c r="J1" s="1" t="s">
        <v>5</v>
      </c>
      <c r="K1" s="1" t="s">
        <v>7</v>
      </c>
      <c r="L1" s="1" t="s">
        <v>59</v>
      </c>
      <c r="M1" s="1" t="s">
        <v>14</v>
      </c>
    </row>
    <row r="2" spans="1:14" x14ac:dyDescent="0.2">
      <c r="A2" t="s">
        <v>14</v>
      </c>
      <c r="B2">
        <v>4105310.3448275859</v>
      </c>
      <c r="C2" t="str">
        <f>VLOOKUP(A2,'Resin Conversion'!$A$2:$B$38,2,FALSE)</f>
        <v>All</v>
      </c>
      <c r="F2">
        <f>(F5*SUM($B$3:$B$5))+(F6*$B$18)+(F7*$B$19)+(F8*SUM($B$6:$B$8))+(F9*SUM($B$11:$B$17))+(F10*$B$10)+(F11*$B$9)</f>
        <v>331379.22323048988</v>
      </c>
      <c r="G2">
        <f t="shared" ref="G2:L2" si="0">(G5*SUM($B$3:$B$5))+(G6*$B$18)+(G7*$B$19)+(G8*SUM($B$6:$B$8))+(G9*SUM($B$11:$B$17))+(G10*$B$10)+(G11*$B$9)</f>
        <v>683556.7386569872</v>
      </c>
      <c r="H2">
        <f t="shared" si="0"/>
        <v>853168.81488203269</v>
      </c>
      <c r="I2">
        <f t="shared" si="0"/>
        <v>1774490.3901996366</v>
      </c>
      <c r="J2">
        <f t="shared" si="0"/>
        <v>57780.284936479125</v>
      </c>
      <c r="K2">
        <f t="shared" si="0"/>
        <v>159296.19963702359</v>
      </c>
      <c r="L2">
        <f t="shared" si="0"/>
        <v>245636.87840290379</v>
      </c>
      <c r="M2">
        <f>SUM(F2:L2)</f>
        <v>4105308.5299455533</v>
      </c>
      <c r="N2">
        <f>M2-B2</f>
        <v>-1.8148820325732231</v>
      </c>
    </row>
    <row r="3" spans="1:14" x14ac:dyDescent="0.2">
      <c r="A3" t="s">
        <v>25</v>
      </c>
      <c r="B3">
        <v>116524.500907441</v>
      </c>
      <c r="C3" t="str">
        <f>VLOOKUP(A3,'Resin Conversion'!$A$2:$B$38,2,FALSE)</f>
        <v>PETbc</v>
      </c>
    </row>
    <row r="4" spans="1:14" ht="16" x14ac:dyDescent="0.2">
      <c r="A4" t="s">
        <v>26</v>
      </c>
      <c r="B4">
        <v>53407.441016333927</v>
      </c>
      <c r="C4" t="str">
        <f>VLOOKUP(A4,'Resin Conversion'!$A$2:$B$38,2,FALSE)</f>
        <v>PETbc</v>
      </c>
      <c r="E4" t="s">
        <v>60</v>
      </c>
      <c r="F4" s="6" t="s">
        <v>1</v>
      </c>
      <c r="G4" s="6" t="s">
        <v>2</v>
      </c>
      <c r="H4" s="6" t="s">
        <v>3</v>
      </c>
      <c r="I4" s="6" t="s">
        <v>58</v>
      </c>
      <c r="J4" s="6" t="s">
        <v>5</v>
      </c>
      <c r="K4" s="6" t="s">
        <v>7</v>
      </c>
      <c r="L4" s="6" t="s">
        <v>59</v>
      </c>
    </row>
    <row r="5" spans="1:14" ht="16" x14ac:dyDescent="0.2">
      <c r="A5" t="s">
        <v>27</v>
      </c>
      <c r="B5">
        <v>103260.43557168781</v>
      </c>
      <c r="C5" t="str">
        <f>VLOOKUP(A5,'Resin Conversion'!$A$2:$B$38,2,FALSE)</f>
        <v>PETbc</v>
      </c>
      <c r="E5" s="6" t="s">
        <v>47</v>
      </c>
      <c r="F5" s="6">
        <v>1</v>
      </c>
      <c r="G5">
        <v>0</v>
      </c>
      <c r="H5">
        <v>0</v>
      </c>
      <c r="I5">
        <v>0</v>
      </c>
      <c r="J5">
        <v>0</v>
      </c>
      <c r="K5" s="6">
        <v>0</v>
      </c>
      <c r="L5">
        <v>0</v>
      </c>
    </row>
    <row r="6" spans="1:14" ht="16" x14ac:dyDescent="0.2">
      <c r="A6" t="s">
        <v>28</v>
      </c>
      <c r="B6">
        <v>6691.4700544464604</v>
      </c>
      <c r="C6" t="str">
        <f>VLOOKUP(A6,'Resin Conversion'!$A$2:$B$38,2,FALSE)</f>
        <v>HDPEbc</v>
      </c>
      <c r="E6" s="6" t="s">
        <v>54</v>
      </c>
      <c r="F6" s="6">
        <v>4.5999999999999999E-2</v>
      </c>
      <c r="G6" s="6">
        <v>0.114</v>
      </c>
      <c r="H6" s="6">
        <v>0.33600000000000002</v>
      </c>
      <c r="I6" s="6">
        <v>0.15</v>
      </c>
      <c r="J6" s="6">
        <v>1.7999999999999999E-2</v>
      </c>
      <c r="K6" s="6">
        <v>5.7000000000000002E-2</v>
      </c>
      <c r="L6" s="6">
        <v>0.27900000000000003</v>
      </c>
    </row>
    <row r="7" spans="1:14" ht="16" x14ac:dyDescent="0.2">
      <c r="A7" t="s">
        <v>29</v>
      </c>
      <c r="B7">
        <v>143393.82940108891</v>
      </c>
      <c r="C7" t="str">
        <f>VLOOKUP(A7,'Resin Conversion'!$A$2:$B$38,2,FALSE)</f>
        <v>HDPEbc</v>
      </c>
      <c r="E7" s="6" t="s">
        <v>57</v>
      </c>
      <c r="F7" s="6">
        <v>0.08</v>
      </c>
      <c r="G7" s="6">
        <v>0.12</v>
      </c>
      <c r="H7" s="6">
        <v>0.3</v>
      </c>
      <c r="I7" s="6">
        <v>0.18</v>
      </c>
      <c r="J7" s="6">
        <v>3.5999999999999997E-2</v>
      </c>
      <c r="K7" s="6">
        <v>0.09</v>
      </c>
      <c r="L7" s="6">
        <v>0.19400000000000001</v>
      </c>
    </row>
    <row r="8" spans="1:14" ht="16" x14ac:dyDescent="0.2">
      <c r="A8" t="s">
        <v>30</v>
      </c>
      <c r="B8">
        <v>23364.791288566241</v>
      </c>
      <c r="C8" t="str">
        <f>VLOOKUP(A8,'Resin Conversion'!$A$2:$B$38,2,FALSE)</f>
        <v>HDPEbc</v>
      </c>
      <c r="E8" s="6" t="s">
        <v>49</v>
      </c>
      <c r="F8" s="6">
        <v>0</v>
      </c>
      <c r="G8" s="6">
        <v>1</v>
      </c>
      <c r="H8" s="6">
        <v>0</v>
      </c>
      <c r="I8" s="6">
        <v>0</v>
      </c>
      <c r="J8" s="6">
        <v>0</v>
      </c>
      <c r="K8" s="6">
        <v>0</v>
      </c>
      <c r="L8" s="6">
        <v>0</v>
      </c>
    </row>
    <row r="9" spans="1:14" ht="16" x14ac:dyDescent="0.2">
      <c r="A9" t="s">
        <v>31</v>
      </c>
      <c r="B9">
        <v>220203.26678765879</v>
      </c>
      <c r="C9" s="8" t="str">
        <f>VLOOKUP(A9,'Resin Conversion'!$A$2:$B$38,2,FALSE)</f>
        <v>PP</v>
      </c>
      <c r="E9" s="6" t="s">
        <v>51</v>
      </c>
      <c r="F9" s="6">
        <v>0</v>
      </c>
      <c r="G9" s="6">
        <v>0.17</v>
      </c>
      <c r="H9" s="6">
        <v>0.1</v>
      </c>
      <c r="I9" s="6">
        <v>0.69</v>
      </c>
      <c r="J9" s="6">
        <v>1.2999999999999999E-2</v>
      </c>
      <c r="K9" s="6">
        <v>2.7E-2</v>
      </c>
      <c r="L9" s="6">
        <v>0</v>
      </c>
    </row>
    <row r="10" spans="1:14" ht="16" x14ac:dyDescent="0.2">
      <c r="A10" t="s">
        <v>32</v>
      </c>
      <c r="B10">
        <v>123846.6424682396</v>
      </c>
      <c r="C10" t="str">
        <f>VLOOKUP(A10,'Resin Conversion'!$A$2:$B$38,2,FALSE)</f>
        <v>MP</v>
      </c>
      <c r="E10" s="6" t="s">
        <v>50</v>
      </c>
      <c r="F10" s="6">
        <v>0</v>
      </c>
      <c r="G10" s="6">
        <v>0</v>
      </c>
      <c r="H10" s="6">
        <v>0.65</v>
      </c>
      <c r="I10" s="6">
        <v>0.1</v>
      </c>
      <c r="J10" s="6">
        <v>2.5000000000000001E-2</v>
      </c>
      <c r="K10" s="6">
        <v>0.22500000000000001</v>
      </c>
      <c r="L10" s="6">
        <v>0</v>
      </c>
    </row>
    <row r="11" spans="1:14" ht="16" x14ac:dyDescent="0.2">
      <c r="A11" t="s">
        <v>33</v>
      </c>
      <c r="B11">
        <v>189811.25226860249</v>
      </c>
      <c r="C11" t="str">
        <f>VLOOKUP(A11,'Resin Conversion'!$A$2:$B$38,2,FALSE)</f>
        <v>FWB</v>
      </c>
      <c r="E11" s="6" t="s">
        <v>3</v>
      </c>
      <c r="F11" s="6">
        <v>0</v>
      </c>
      <c r="G11" s="6">
        <v>0</v>
      </c>
      <c r="H11" s="6">
        <v>1</v>
      </c>
      <c r="I11" s="6">
        <v>0</v>
      </c>
      <c r="J11" s="6">
        <v>0</v>
      </c>
      <c r="K11" s="6">
        <v>0</v>
      </c>
      <c r="L11" s="6">
        <v>0</v>
      </c>
    </row>
    <row r="12" spans="1:14" x14ac:dyDescent="0.2">
      <c r="A12" t="s">
        <v>18</v>
      </c>
      <c r="B12">
        <v>594585.29945553537</v>
      </c>
      <c r="C12" t="str">
        <f>VLOOKUP(A12,'Resin Conversion'!$A$2:$B$38,2,FALSE)</f>
        <v>FWB</v>
      </c>
      <c r="F12">
        <f>F2-'Converted Resin Tonnage'!B2</f>
        <v>-169830.13876951014</v>
      </c>
      <c r="G12">
        <f>G2-'Converted Resin Tonnage'!C2</f>
        <v>-102747.49934301281</v>
      </c>
      <c r="H12">
        <f>H2-'Converted Resin Tonnage'!D2</f>
        <v>-457686.08711796731</v>
      </c>
      <c r="I12">
        <f>I2-'Converted Resin Tonnage'!E2</f>
        <v>84623.340199636528</v>
      </c>
      <c r="J12">
        <f>J2-'Converted Resin Tonnage'!F2</f>
        <v>-54445.126063520867</v>
      </c>
      <c r="K12">
        <f>K2-'Converted Resin Tonnage'!G2</f>
        <v>-419872.91536297638</v>
      </c>
      <c r="L12">
        <f>L2-'Converted Resin Tonnage'!H2</f>
        <v>-118014.04359709623</v>
      </c>
      <c r="M12">
        <f>M2-'Converted Resin Tonnage'!I2</f>
        <v>-1237972.4700544477</v>
      </c>
    </row>
    <row r="13" spans="1:14" x14ac:dyDescent="0.2">
      <c r="A13" t="s">
        <v>19</v>
      </c>
      <c r="B13">
        <v>126869.3284936479</v>
      </c>
      <c r="C13" t="str">
        <f>VLOOKUP(A13,'Resin Conversion'!$A$2:$B$38,2,FALSE)</f>
        <v>FWB</v>
      </c>
    </row>
    <row r="14" spans="1:14" x14ac:dyDescent="0.2">
      <c r="A14" t="s">
        <v>20</v>
      </c>
      <c r="B14">
        <v>356903.81125226861</v>
      </c>
      <c r="C14" t="str">
        <f>VLOOKUP(A14,'Resin Conversion'!$A$2:$B$38,2,FALSE)</f>
        <v>FWB</v>
      </c>
    </row>
    <row r="15" spans="1:14" x14ac:dyDescent="0.2">
      <c r="A15" t="s">
        <v>21</v>
      </c>
      <c r="B15">
        <v>183767.69509981849</v>
      </c>
      <c r="C15" t="str">
        <f>VLOOKUP(A15,'Resin Conversion'!$A$2:$B$38,2,FALSE)</f>
        <v>FWB</v>
      </c>
    </row>
    <row r="16" spans="1:14" x14ac:dyDescent="0.2">
      <c r="A16" t="s">
        <v>34</v>
      </c>
      <c r="B16">
        <v>20017.241379310341</v>
      </c>
      <c r="C16" t="str">
        <f>VLOOKUP(A16,'Resin Conversion'!$A$2:$B$38,2,FALSE)</f>
        <v>FWB</v>
      </c>
    </row>
    <row r="17" spans="1:3" x14ac:dyDescent="0.2">
      <c r="A17" t="s">
        <v>22</v>
      </c>
      <c r="B17">
        <v>850011.79673321231</v>
      </c>
      <c r="C17" t="str">
        <f>VLOOKUP(A17,'Resin Conversion'!$A$2:$B$38,2,FALSE)</f>
        <v>FWB</v>
      </c>
    </row>
    <row r="18" spans="1:3" x14ac:dyDescent="0.2">
      <c r="A18" t="s">
        <v>23</v>
      </c>
      <c r="B18">
        <v>624268.60254083481</v>
      </c>
      <c r="C18" t="str">
        <f>VLOOKUP(A18,'Resin Conversion'!$A$2:$B$38,2,FALSE)</f>
        <v>DP</v>
      </c>
    </row>
    <row r="19" spans="1:3" x14ac:dyDescent="0.2">
      <c r="A19" t="s">
        <v>24</v>
      </c>
      <c r="B19">
        <v>368381.12522686023</v>
      </c>
      <c r="C19" t="str">
        <f>VLOOKUP(A19,'Resin Conversion'!$A$2:$B$38,2,FALSE)</f>
        <v>RC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Converted Resin Tonnage</vt:lpstr>
      <vt:lpstr>Resin Conversion</vt:lpstr>
      <vt:lpstr>2021 Raw Mt</vt:lpstr>
      <vt:lpstr>2008 Raw_Mt</vt:lpstr>
      <vt:lpstr>2014 Raw_Mt</vt:lpstr>
      <vt:lpstr>2018 Raw Mt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Eleanor Thomas</cp:lastModifiedBy>
  <dcterms:created xsi:type="dcterms:W3CDTF">2024-05-19T16:28:53Z</dcterms:created>
  <dcterms:modified xsi:type="dcterms:W3CDTF">2024-05-21T15:10:54Z</dcterms:modified>
</cp:coreProperties>
</file>