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4240" windowHeight="14100" tabRatio="500"/>
  </bookViews>
  <sheets>
    <sheet name="Sheet1" sheetId="1" r:id="rId1"/>
    <sheet name="Sheet2" sheetId="2" r:id="rId2"/>
  </sheets>
  <definedNames>
    <definedName name="_xlnm.Print_Area" localSheetId="0">Sheet1!$A$1:$W$181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AA176" i="1" l="1"/>
  <c r="AB176" i="1"/>
  <c r="AC176" i="1"/>
  <c r="AD176" i="1" s="1"/>
  <c r="AE176" i="1"/>
  <c r="AG176" i="1" s="1"/>
  <c r="AF176" i="1"/>
  <c r="AA174" i="1"/>
  <c r="AB174" i="1"/>
  <c r="AC174" i="1"/>
  <c r="AE174" i="1"/>
  <c r="AF174" i="1"/>
  <c r="AA180" i="1"/>
  <c r="AB180" i="1"/>
  <c r="AC180" i="1"/>
  <c r="AE180" i="1"/>
  <c r="AF180" i="1"/>
  <c r="AG180" i="1" s="1"/>
  <c r="AA145" i="1"/>
  <c r="AB145" i="1"/>
  <c r="AC145" i="1"/>
  <c r="AD145" i="1" s="1"/>
  <c r="AE145" i="1"/>
  <c r="AF145" i="1"/>
  <c r="AA144" i="1"/>
  <c r="AB144" i="1"/>
  <c r="AC144" i="1"/>
  <c r="AD144" i="1" s="1"/>
  <c r="AE144" i="1"/>
  <c r="AF144" i="1"/>
  <c r="AA121" i="1"/>
  <c r="AB121" i="1"/>
  <c r="AC121" i="1"/>
  <c r="AE121" i="1"/>
  <c r="AF121" i="1"/>
  <c r="AG121" i="1" s="1"/>
  <c r="AA41" i="1"/>
  <c r="AB41" i="1"/>
  <c r="AC41" i="1"/>
  <c r="AE41" i="1"/>
  <c r="AF41" i="1"/>
  <c r="AG41" i="1" s="1"/>
  <c r="AA42" i="1"/>
  <c r="AB42" i="1"/>
  <c r="AC42" i="1"/>
  <c r="AD42" i="1" s="1"/>
  <c r="AE42" i="1"/>
  <c r="AF42" i="1"/>
  <c r="AA43" i="1"/>
  <c r="AB43" i="1"/>
  <c r="AC43" i="1"/>
  <c r="AD43" i="1" s="1"/>
  <c r="AE43" i="1"/>
  <c r="AG43" i="1" s="1"/>
  <c r="AF43" i="1"/>
  <c r="AA44" i="1"/>
  <c r="AB44" i="1"/>
  <c r="AC44" i="1"/>
  <c r="AE44" i="1"/>
  <c r="AF44" i="1"/>
  <c r="AG44" i="1" s="1"/>
  <c r="AA45" i="1"/>
  <c r="AB45" i="1"/>
  <c r="AD45" i="1" s="1"/>
  <c r="AC45" i="1"/>
  <c r="AE45" i="1"/>
  <c r="AF45" i="1"/>
  <c r="AG45" i="1" s="1"/>
  <c r="AA46" i="1"/>
  <c r="AB46" i="1"/>
  <c r="AC46" i="1"/>
  <c r="AD46" i="1" s="1"/>
  <c r="AE46" i="1"/>
  <c r="AF46" i="1"/>
  <c r="S46" i="1"/>
  <c r="S45" i="1"/>
  <c r="S44" i="1"/>
  <c r="S43" i="1"/>
  <c r="S42" i="1"/>
  <c r="S41" i="1"/>
  <c r="S121" i="1"/>
  <c r="S144" i="1"/>
  <c r="S145" i="1"/>
  <c r="S180" i="1"/>
  <c r="S174" i="1"/>
  <c r="S176" i="1"/>
  <c r="S169" i="1"/>
  <c r="S170" i="1"/>
  <c r="S168" i="1"/>
  <c r="S8" i="1"/>
  <c r="T8" i="1" s="1"/>
  <c r="AA8" i="1"/>
  <c r="AE8" i="1"/>
  <c r="AF8" i="1"/>
  <c r="S10" i="1"/>
  <c r="T10" i="1" s="1"/>
  <c r="AC10" i="1" s="1"/>
  <c r="AA10" i="1"/>
  <c r="AE10" i="1"/>
  <c r="AF10" i="1"/>
  <c r="S58" i="1"/>
  <c r="S56" i="1"/>
  <c r="S54" i="1"/>
  <c r="S52" i="1"/>
  <c r="S50" i="1"/>
  <c r="S48" i="1"/>
  <c r="S57" i="1"/>
  <c r="S55" i="1"/>
  <c r="S53" i="1"/>
  <c r="S51" i="1"/>
  <c r="S49" i="1"/>
  <c r="S47" i="1"/>
  <c r="AE175" i="1"/>
  <c r="AF175" i="1"/>
  <c r="AE172" i="1"/>
  <c r="AF172" i="1"/>
  <c r="AE178" i="1"/>
  <c r="AF178" i="1"/>
  <c r="AE173" i="1"/>
  <c r="AF173" i="1"/>
  <c r="AE179" i="1"/>
  <c r="AF179" i="1"/>
  <c r="AE177" i="1"/>
  <c r="AF177" i="1"/>
  <c r="AE182" i="1"/>
  <c r="AF182" i="1"/>
  <c r="AE181" i="1"/>
  <c r="AF181" i="1"/>
  <c r="AE183" i="1"/>
  <c r="AF183" i="1"/>
  <c r="AE184" i="1"/>
  <c r="AF184" i="1"/>
  <c r="AE187" i="1"/>
  <c r="AF187" i="1"/>
  <c r="AE185" i="1"/>
  <c r="AF185" i="1"/>
  <c r="AG185" i="1" s="1"/>
  <c r="AE189" i="1"/>
  <c r="AF189" i="1"/>
  <c r="AE186" i="1"/>
  <c r="AF186" i="1"/>
  <c r="AE190" i="1"/>
  <c r="AF190" i="1"/>
  <c r="AE188" i="1"/>
  <c r="AF188" i="1"/>
  <c r="AG188" i="1" s="1"/>
  <c r="AE192" i="1"/>
  <c r="AF192" i="1"/>
  <c r="AE193" i="1"/>
  <c r="AF193" i="1"/>
  <c r="AE191" i="1"/>
  <c r="AF191" i="1"/>
  <c r="AF171" i="1"/>
  <c r="AE171" i="1"/>
  <c r="AE93" i="1"/>
  <c r="AF93" i="1"/>
  <c r="AE92" i="1"/>
  <c r="AF92" i="1"/>
  <c r="AE94" i="1"/>
  <c r="AF94" i="1"/>
  <c r="AE95" i="1"/>
  <c r="AF95" i="1"/>
  <c r="AE97" i="1"/>
  <c r="AF97" i="1"/>
  <c r="AE99" i="1"/>
  <c r="AF99" i="1"/>
  <c r="AE101" i="1"/>
  <c r="AF101" i="1"/>
  <c r="AE96" i="1"/>
  <c r="AF96" i="1"/>
  <c r="AE98" i="1"/>
  <c r="AF98" i="1"/>
  <c r="AE100" i="1"/>
  <c r="AF100" i="1"/>
  <c r="AE102" i="1"/>
  <c r="AF102" i="1"/>
  <c r="AF91" i="1"/>
  <c r="AE91" i="1"/>
  <c r="AE61" i="1"/>
  <c r="AF61" i="1"/>
  <c r="AE63" i="1"/>
  <c r="AF63" i="1"/>
  <c r="AE65" i="1"/>
  <c r="AF65" i="1"/>
  <c r="AE67" i="1"/>
  <c r="AF67" i="1"/>
  <c r="AE69" i="1"/>
  <c r="AF69" i="1"/>
  <c r="AE60" i="1"/>
  <c r="AF60" i="1"/>
  <c r="AE62" i="1"/>
  <c r="AF62" i="1"/>
  <c r="AE64" i="1"/>
  <c r="AF64" i="1"/>
  <c r="AE66" i="1"/>
  <c r="AF66" i="1"/>
  <c r="AE68" i="1"/>
  <c r="AF68" i="1"/>
  <c r="AE70" i="1"/>
  <c r="AF70" i="1"/>
  <c r="AF59" i="1"/>
  <c r="AE59" i="1"/>
  <c r="AE49" i="1"/>
  <c r="AF49" i="1"/>
  <c r="AE51" i="1"/>
  <c r="AF51" i="1"/>
  <c r="AE53" i="1"/>
  <c r="AF53" i="1"/>
  <c r="AE55" i="1"/>
  <c r="AF55" i="1"/>
  <c r="AG55" i="1" s="1"/>
  <c r="AE57" i="1"/>
  <c r="AF57" i="1"/>
  <c r="AE48" i="1"/>
  <c r="AF48" i="1"/>
  <c r="AE50" i="1"/>
  <c r="AF50" i="1"/>
  <c r="AE52" i="1"/>
  <c r="AF52" i="1"/>
  <c r="AE54" i="1"/>
  <c r="AF54" i="1"/>
  <c r="AE56" i="1"/>
  <c r="AF56" i="1"/>
  <c r="AE58" i="1"/>
  <c r="AF58" i="1"/>
  <c r="AF47" i="1"/>
  <c r="AE47" i="1"/>
  <c r="AE90" i="1"/>
  <c r="AF90" i="1"/>
  <c r="AF89" i="1"/>
  <c r="AG89" i="1" s="1"/>
  <c r="AE89" i="1"/>
  <c r="AE169" i="1"/>
  <c r="AF169" i="1"/>
  <c r="AE170" i="1"/>
  <c r="AF170" i="1"/>
  <c r="AF168" i="1"/>
  <c r="AE168" i="1"/>
  <c r="AE165" i="1"/>
  <c r="AF165" i="1"/>
  <c r="AE166" i="1"/>
  <c r="AF166" i="1"/>
  <c r="AE167" i="1"/>
  <c r="AF167" i="1"/>
  <c r="AF164" i="1"/>
  <c r="AE164" i="1"/>
  <c r="AE163" i="1"/>
  <c r="AF163" i="1"/>
  <c r="AF162" i="1"/>
  <c r="AE162" i="1"/>
  <c r="AE146" i="1"/>
  <c r="AF146" i="1"/>
  <c r="AG146" i="1" s="1"/>
  <c r="AE149" i="1"/>
  <c r="AF149" i="1"/>
  <c r="AE147" i="1"/>
  <c r="AF147" i="1"/>
  <c r="AE150" i="1"/>
  <c r="AF150" i="1"/>
  <c r="AE148" i="1"/>
  <c r="AF148" i="1"/>
  <c r="AE151" i="1"/>
  <c r="AF151" i="1"/>
  <c r="AE153" i="1"/>
  <c r="AF153" i="1"/>
  <c r="AE152" i="1"/>
  <c r="AF152" i="1"/>
  <c r="AE154" i="1"/>
  <c r="AF154" i="1"/>
  <c r="AE157" i="1"/>
  <c r="AF157" i="1"/>
  <c r="AE155" i="1"/>
  <c r="AF155" i="1"/>
  <c r="AE158" i="1"/>
  <c r="AF158" i="1"/>
  <c r="AE156" i="1"/>
  <c r="AF156" i="1"/>
  <c r="AE159" i="1"/>
  <c r="AF159" i="1"/>
  <c r="AE161" i="1"/>
  <c r="AF161" i="1"/>
  <c r="AG161" i="1" s="1"/>
  <c r="AE160" i="1"/>
  <c r="AF160" i="1"/>
  <c r="AF143" i="1"/>
  <c r="AG143" i="1" s="1"/>
  <c r="AE143" i="1"/>
  <c r="AE141" i="1"/>
  <c r="AF141" i="1"/>
  <c r="AE142" i="1"/>
  <c r="AF142" i="1"/>
  <c r="AF140" i="1"/>
  <c r="AE140" i="1"/>
  <c r="S127" i="1"/>
  <c r="S124" i="1"/>
  <c r="S126" i="1"/>
  <c r="S123" i="1"/>
  <c r="S125" i="1"/>
  <c r="S122" i="1"/>
  <c r="S120" i="1"/>
  <c r="S117" i="1"/>
  <c r="S119" i="1"/>
  <c r="S116" i="1"/>
  <c r="S118" i="1"/>
  <c r="S115" i="1"/>
  <c r="S114" i="1"/>
  <c r="S112" i="1"/>
  <c r="S113" i="1"/>
  <c r="S111" i="1"/>
  <c r="S110" i="1"/>
  <c r="S108" i="1"/>
  <c r="S109" i="1"/>
  <c r="S107" i="1"/>
  <c r="AE109" i="1"/>
  <c r="AF109" i="1"/>
  <c r="AE108" i="1"/>
  <c r="AF108" i="1"/>
  <c r="AE110" i="1"/>
  <c r="AF110" i="1"/>
  <c r="AG110" i="1" s="1"/>
  <c r="AE111" i="1"/>
  <c r="AF111" i="1"/>
  <c r="AE113" i="1"/>
  <c r="AF113" i="1"/>
  <c r="AE112" i="1"/>
  <c r="AF112" i="1"/>
  <c r="AE114" i="1"/>
  <c r="AF114" i="1"/>
  <c r="AE115" i="1"/>
  <c r="AF115" i="1"/>
  <c r="AE118" i="1"/>
  <c r="AF118" i="1"/>
  <c r="AE116" i="1"/>
  <c r="AF116" i="1"/>
  <c r="AE119" i="1"/>
  <c r="AF119" i="1"/>
  <c r="AG119" i="1" s="1"/>
  <c r="AE117" i="1"/>
  <c r="AF117" i="1"/>
  <c r="AE120" i="1"/>
  <c r="AF120" i="1"/>
  <c r="AE122" i="1"/>
  <c r="AF122" i="1"/>
  <c r="AE125" i="1"/>
  <c r="AF125" i="1"/>
  <c r="AG125" i="1" s="1"/>
  <c r="AE123" i="1"/>
  <c r="AF123" i="1"/>
  <c r="AE126" i="1"/>
  <c r="AF126" i="1"/>
  <c r="AE124" i="1"/>
  <c r="AF124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G132" i="1" s="1"/>
  <c r="AE133" i="1"/>
  <c r="AF133" i="1"/>
  <c r="AE134" i="1"/>
  <c r="AF134" i="1"/>
  <c r="AE135" i="1"/>
  <c r="AF135" i="1"/>
  <c r="AE136" i="1"/>
  <c r="AF136" i="1"/>
  <c r="AG136" i="1" s="1"/>
  <c r="AE137" i="1"/>
  <c r="AF137" i="1"/>
  <c r="AG137" i="1" s="1"/>
  <c r="AE138" i="1"/>
  <c r="AF138" i="1"/>
  <c r="AE139" i="1"/>
  <c r="AF139" i="1"/>
  <c r="AF107" i="1"/>
  <c r="AE107" i="1"/>
  <c r="AE105" i="1"/>
  <c r="AF105" i="1"/>
  <c r="AE104" i="1"/>
  <c r="AF104" i="1"/>
  <c r="AE106" i="1"/>
  <c r="AF106" i="1"/>
  <c r="AF103" i="1"/>
  <c r="AE103" i="1"/>
  <c r="AE88" i="1"/>
  <c r="AF88" i="1"/>
  <c r="AF87" i="1"/>
  <c r="AE87" i="1"/>
  <c r="AE38" i="1"/>
  <c r="AF38" i="1"/>
  <c r="AE32" i="1"/>
  <c r="AF32" i="1"/>
  <c r="AE33" i="1"/>
  <c r="AF33" i="1"/>
  <c r="AE31" i="1"/>
  <c r="AF31" i="1"/>
  <c r="AE34" i="1"/>
  <c r="AF34" i="1"/>
  <c r="AG34" i="1" s="1"/>
  <c r="AE35" i="1"/>
  <c r="AF35" i="1"/>
  <c r="AG35" i="1" s="1"/>
  <c r="AE36" i="1"/>
  <c r="AF36" i="1"/>
  <c r="AG36" i="1" s="1"/>
  <c r="AE37" i="1"/>
  <c r="AF37" i="1"/>
  <c r="AE39" i="1"/>
  <c r="AF39" i="1"/>
  <c r="AE40" i="1"/>
  <c r="AF40" i="1"/>
  <c r="AG40" i="1" s="1"/>
  <c r="AF30" i="1"/>
  <c r="AE30" i="1"/>
  <c r="AE73" i="1"/>
  <c r="AF73" i="1"/>
  <c r="AE75" i="1"/>
  <c r="AF75" i="1"/>
  <c r="AE77" i="1"/>
  <c r="AF77" i="1"/>
  <c r="AE79" i="1"/>
  <c r="AF79" i="1"/>
  <c r="AE81" i="1"/>
  <c r="AF81" i="1"/>
  <c r="AG81" i="1" s="1"/>
  <c r="AE72" i="1"/>
  <c r="AF72" i="1"/>
  <c r="AE74" i="1"/>
  <c r="AF74" i="1"/>
  <c r="AE76" i="1"/>
  <c r="AF76" i="1"/>
  <c r="AG76" i="1" s="1"/>
  <c r="AE78" i="1"/>
  <c r="AF78" i="1"/>
  <c r="AG78" i="1" s="1"/>
  <c r="AE80" i="1"/>
  <c r="AF80" i="1"/>
  <c r="AE82" i="1"/>
  <c r="AF82" i="1"/>
  <c r="AE83" i="1"/>
  <c r="AF83" i="1"/>
  <c r="AE84" i="1"/>
  <c r="AF84" i="1"/>
  <c r="AG84" i="1" s="1"/>
  <c r="AE85" i="1"/>
  <c r="AF85" i="1"/>
  <c r="AE86" i="1"/>
  <c r="AF86" i="1"/>
  <c r="AF71" i="1"/>
  <c r="AE71" i="1"/>
  <c r="AE28" i="1"/>
  <c r="AF28" i="1"/>
  <c r="AE29" i="1"/>
  <c r="AF29" i="1"/>
  <c r="AE26" i="1"/>
  <c r="AG26" i="1" s="1"/>
  <c r="AF26" i="1"/>
  <c r="AE25" i="1"/>
  <c r="AF25" i="1"/>
  <c r="AG25" i="1" s="1"/>
  <c r="AE27" i="1"/>
  <c r="AF27" i="1"/>
  <c r="AF24" i="1"/>
  <c r="AE24" i="1"/>
  <c r="AG24" i="1" s="1"/>
  <c r="AE9" i="1"/>
  <c r="AG9" i="1" s="1"/>
  <c r="AF9" i="1"/>
  <c r="AE11" i="1"/>
  <c r="AF11" i="1"/>
  <c r="AG11" i="1" s="1"/>
  <c r="AE12" i="1"/>
  <c r="AG12" i="1" s="1"/>
  <c r="AF12" i="1"/>
  <c r="AE14" i="1"/>
  <c r="AF14" i="1"/>
  <c r="AG14" i="1" s="1"/>
  <c r="AE13" i="1"/>
  <c r="AG13" i="1" s="1"/>
  <c r="AF13" i="1"/>
  <c r="AE15" i="1"/>
  <c r="AF15" i="1"/>
  <c r="AE22" i="1"/>
  <c r="AF22" i="1"/>
  <c r="AE16" i="1"/>
  <c r="AF16" i="1"/>
  <c r="AG16" i="1" s="1"/>
  <c r="AE18" i="1"/>
  <c r="AF18" i="1"/>
  <c r="AE17" i="1"/>
  <c r="AF17" i="1"/>
  <c r="AG17" i="1" s="1"/>
  <c r="AE19" i="1"/>
  <c r="AF19" i="1"/>
  <c r="AE23" i="1"/>
  <c r="AF23" i="1"/>
  <c r="AG23" i="1" s="1"/>
  <c r="AE20" i="1"/>
  <c r="AG20" i="1" s="1"/>
  <c r="AF20" i="1"/>
  <c r="AE2" i="1"/>
  <c r="AF2" i="1"/>
  <c r="AG2" i="1" s="1"/>
  <c r="AE5" i="1"/>
  <c r="AF5" i="1"/>
  <c r="AE3" i="1"/>
  <c r="AF3" i="1"/>
  <c r="AG3" i="1" s="1"/>
  <c r="AE6" i="1"/>
  <c r="AG6" i="1" s="1"/>
  <c r="AF6" i="1"/>
  <c r="AE4" i="1"/>
  <c r="AF4" i="1"/>
  <c r="AG4" i="1" s="1"/>
  <c r="AE7" i="1"/>
  <c r="AG7" i="1" s="1"/>
  <c r="AF7" i="1"/>
  <c r="AG79" i="1"/>
  <c r="AG105" i="1"/>
  <c r="AG133" i="1"/>
  <c r="AG157" i="1"/>
  <c r="AG59" i="1"/>
  <c r="AG172" i="1"/>
  <c r="AG179" i="1"/>
  <c r="AF21" i="1"/>
  <c r="AE21" i="1"/>
  <c r="AC36" i="1"/>
  <c r="AB36" i="1"/>
  <c r="AA36" i="1"/>
  <c r="S73" i="1"/>
  <c r="T73" i="1" s="1"/>
  <c r="AB73" i="1" s="1"/>
  <c r="S75" i="1"/>
  <c r="T75" i="1" s="1"/>
  <c r="AC75" i="1" s="1"/>
  <c r="S77" i="1"/>
  <c r="T77" i="1" s="1"/>
  <c r="AB77" i="1" s="1"/>
  <c r="S79" i="1"/>
  <c r="T79" i="1" s="1"/>
  <c r="AC79" i="1" s="1"/>
  <c r="S81" i="1"/>
  <c r="T81" i="1" s="1"/>
  <c r="AB81" i="1" s="1"/>
  <c r="S72" i="1"/>
  <c r="T72" i="1"/>
  <c r="AB72" i="1" s="1"/>
  <c r="S74" i="1"/>
  <c r="T74" i="1" s="1"/>
  <c r="S76" i="1"/>
  <c r="T76" i="1" s="1"/>
  <c r="AC76" i="1" s="1"/>
  <c r="S78" i="1"/>
  <c r="T78" i="1" s="1"/>
  <c r="S80" i="1"/>
  <c r="T80" i="1" s="1"/>
  <c r="AC80" i="1" s="1"/>
  <c r="S82" i="1"/>
  <c r="T82" i="1" s="1"/>
  <c r="S83" i="1"/>
  <c r="T83" i="1"/>
  <c r="AC83" i="1" s="1"/>
  <c r="S84" i="1"/>
  <c r="T84" i="1" s="1"/>
  <c r="AC84" i="1" s="1"/>
  <c r="S85" i="1"/>
  <c r="T85" i="1"/>
  <c r="AC85" i="1" s="1"/>
  <c r="S86" i="1"/>
  <c r="T86" i="1" s="1"/>
  <c r="AC86" i="1" s="1"/>
  <c r="S71" i="1"/>
  <c r="T71" i="1" s="1"/>
  <c r="AB71" i="1" s="1"/>
  <c r="AB22" i="1"/>
  <c r="AC22" i="1"/>
  <c r="AB23" i="1"/>
  <c r="AC23" i="1"/>
  <c r="S20" i="1"/>
  <c r="T20" i="1" s="1"/>
  <c r="S2" i="1"/>
  <c r="T2" i="1" s="1"/>
  <c r="S5" i="1"/>
  <c r="T5" i="1" s="1"/>
  <c r="AB5" i="1" s="1"/>
  <c r="S3" i="1"/>
  <c r="T3" i="1" s="1"/>
  <c r="S6" i="1"/>
  <c r="T6" i="1"/>
  <c r="AB6" i="1" s="1"/>
  <c r="S4" i="1"/>
  <c r="T4" i="1" s="1"/>
  <c r="S7" i="1"/>
  <c r="T7" i="1" s="1"/>
  <c r="AB28" i="1"/>
  <c r="AC28" i="1"/>
  <c r="AB29" i="1"/>
  <c r="AC29" i="1"/>
  <c r="AB30" i="1"/>
  <c r="AC30" i="1"/>
  <c r="AB32" i="1"/>
  <c r="AC32" i="1"/>
  <c r="AB33" i="1"/>
  <c r="AC33" i="1"/>
  <c r="AB31" i="1"/>
  <c r="AC31" i="1"/>
  <c r="AD31" i="1"/>
  <c r="AB34" i="1"/>
  <c r="AC34" i="1"/>
  <c r="AB35" i="1"/>
  <c r="AC35" i="1"/>
  <c r="AD35" i="1" s="1"/>
  <c r="AB37" i="1"/>
  <c r="AD37" i="1" s="1"/>
  <c r="AC37" i="1"/>
  <c r="AB39" i="1"/>
  <c r="AC39" i="1"/>
  <c r="AD39" i="1" s="1"/>
  <c r="AB40" i="1"/>
  <c r="AC40" i="1"/>
  <c r="AB38" i="1"/>
  <c r="AC38" i="1"/>
  <c r="AB107" i="1"/>
  <c r="AD107" i="1" s="1"/>
  <c r="AC107" i="1"/>
  <c r="AB109" i="1"/>
  <c r="AC109" i="1"/>
  <c r="AB108" i="1"/>
  <c r="AC108" i="1"/>
  <c r="AB110" i="1"/>
  <c r="AC110" i="1"/>
  <c r="AB111" i="1"/>
  <c r="AD111" i="1" s="1"/>
  <c r="AC111" i="1"/>
  <c r="AB113" i="1"/>
  <c r="AC113" i="1"/>
  <c r="AB112" i="1"/>
  <c r="AD112" i="1" s="1"/>
  <c r="AC112" i="1"/>
  <c r="AB114" i="1"/>
  <c r="AC114" i="1"/>
  <c r="AB115" i="1"/>
  <c r="AD115" i="1" s="1"/>
  <c r="AC115" i="1"/>
  <c r="AB118" i="1"/>
  <c r="AC118" i="1"/>
  <c r="AB116" i="1"/>
  <c r="AD116" i="1" s="1"/>
  <c r="AC116" i="1"/>
  <c r="AB119" i="1"/>
  <c r="AC119" i="1"/>
  <c r="AB117" i="1"/>
  <c r="AC117" i="1"/>
  <c r="AB120" i="1"/>
  <c r="AC120" i="1"/>
  <c r="AB122" i="1"/>
  <c r="AD122" i="1" s="1"/>
  <c r="AC122" i="1"/>
  <c r="AB125" i="1"/>
  <c r="AC125" i="1"/>
  <c r="AB123" i="1"/>
  <c r="AC123" i="1"/>
  <c r="AB126" i="1"/>
  <c r="AC126" i="1"/>
  <c r="AB124" i="1"/>
  <c r="AD124" i="1" s="1"/>
  <c r="AC124" i="1"/>
  <c r="AB127" i="1"/>
  <c r="AC127" i="1"/>
  <c r="AD127" i="1" s="1"/>
  <c r="AB128" i="1"/>
  <c r="AD128" i="1" s="1"/>
  <c r="AC128" i="1"/>
  <c r="AB129" i="1"/>
  <c r="AC129" i="1"/>
  <c r="AB130" i="1"/>
  <c r="AD130" i="1" s="1"/>
  <c r="AC130" i="1"/>
  <c r="AB131" i="1"/>
  <c r="AC131" i="1"/>
  <c r="AB132" i="1"/>
  <c r="AC132" i="1"/>
  <c r="AB133" i="1"/>
  <c r="AC133" i="1"/>
  <c r="AB134" i="1"/>
  <c r="AD134" i="1" s="1"/>
  <c r="AC134" i="1"/>
  <c r="AB135" i="1"/>
  <c r="AC135" i="1"/>
  <c r="AB136" i="1"/>
  <c r="AD136" i="1" s="1"/>
  <c r="AC136" i="1"/>
  <c r="AB137" i="1"/>
  <c r="AC137" i="1"/>
  <c r="AD137" i="1" s="1"/>
  <c r="AB138" i="1"/>
  <c r="AD138" i="1" s="1"/>
  <c r="AC138" i="1"/>
  <c r="AB139" i="1"/>
  <c r="AC139" i="1"/>
  <c r="AD139" i="1" s="1"/>
  <c r="AB140" i="1"/>
  <c r="AC140" i="1"/>
  <c r="AB141" i="1"/>
  <c r="AC141" i="1"/>
  <c r="AD141" i="1" s="1"/>
  <c r="AB142" i="1"/>
  <c r="AC142" i="1"/>
  <c r="AB143" i="1"/>
  <c r="AC143" i="1"/>
  <c r="AD143" i="1" s="1"/>
  <c r="AB146" i="1"/>
  <c r="AD146" i="1" s="1"/>
  <c r="AC146" i="1"/>
  <c r="AB149" i="1"/>
  <c r="AC149" i="1"/>
  <c r="AD149" i="1" s="1"/>
  <c r="AB147" i="1"/>
  <c r="AC147" i="1"/>
  <c r="AB150" i="1"/>
  <c r="AC150" i="1"/>
  <c r="AB148" i="1"/>
  <c r="AD148" i="1" s="1"/>
  <c r="AC148" i="1"/>
  <c r="AB151" i="1"/>
  <c r="AC151" i="1"/>
  <c r="AB153" i="1"/>
  <c r="AC153" i="1"/>
  <c r="AB152" i="1"/>
  <c r="AC152" i="1"/>
  <c r="AB154" i="1"/>
  <c r="AC154" i="1"/>
  <c r="AB157" i="1"/>
  <c r="AC157" i="1"/>
  <c r="AB155" i="1"/>
  <c r="AC155" i="1"/>
  <c r="AB158" i="1"/>
  <c r="AC158" i="1"/>
  <c r="AB156" i="1"/>
  <c r="AC156" i="1"/>
  <c r="AB159" i="1"/>
  <c r="AC159" i="1"/>
  <c r="AD159" i="1" s="1"/>
  <c r="AB161" i="1"/>
  <c r="AD161" i="1" s="1"/>
  <c r="AC161" i="1"/>
  <c r="AB160" i="1"/>
  <c r="AC160" i="1"/>
  <c r="AB162" i="1"/>
  <c r="AC162" i="1"/>
  <c r="AB163" i="1"/>
  <c r="AC163" i="1"/>
  <c r="AD163" i="1" s="1"/>
  <c r="AB164" i="1"/>
  <c r="AC164" i="1"/>
  <c r="AB165" i="1"/>
  <c r="AC165" i="1"/>
  <c r="AB166" i="1"/>
  <c r="AC166" i="1"/>
  <c r="AB168" i="1"/>
  <c r="AC168" i="1"/>
  <c r="AB169" i="1"/>
  <c r="AC169" i="1"/>
  <c r="AB170" i="1"/>
  <c r="AC170" i="1"/>
  <c r="AB89" i="1"/>
  <c r="AC89" i="1"/>
  <c r="AB90" i="1"/>
  <c r="AC90" i="1"/>
  <c r="AB47" i="1"/>
  <c r="AC47" i="1"/>
  <c r="AB49" i="1"/>
  <c r="AC49" i="1"/>
  <c r="AB51" i="1"/>
  <c r="AC51" i="1"/>
  <c r="AB53" i="1"/>
  <c r="AC53" i="1"/>
  <c r="AB55" i="1"/>
  <c r="AC55" i="1"/>
  <c r="AB57" i="1"/>
  <c r="AC57" i="1"/>
  <c r="AD57" i="1" s="1"/>
  <c r="AB48" i="1"/>
  <c r="AC48" i="1"/>
  <c r="AB50" i="1"/>
  <c r="AC50" i="1"/>
  <c r="AD50" i="1" s="1"/>
  <c r="AB52" i="1"/>
  <c r="AD52" i="1" s="1"/>
  <c r="AC52" i="1"/>
  <c r="AB54" i="1"/>
  <c r="AC54" i="1"/>
  <c r="AD54" i="1" s="1"/>
  <c r="AB56" i="1"/>
  <c r="AD56" i="1" s="1"/>
  <c r="AC56" i="1"/>
  <c r="AB58" i="1"/>
  <c r="AC58" i="1"/>
  <c r="AB59" i="1"/>
  <c r="AC59" i="1"/>
  <c r="AB61" i="1"/>
  <c r="AC61" i="1"/>
  <c r="AB63" i="1"/>
  <c r="AC63" i="1"/>
  <c r="AB65" i="1"/>
  <c r="AC65" i="1"/>
  <c r="AB67" i="1"/>
  <c r="AC67" i="1"/>
  <c r="AB69" i="1"/>
  <c r="AC69" i="1"/>
  <c r="AB60" i="1"/>
  <c r="AC60" i="1"/>
  <c r="AB62" i="1"/>
  <c r="AC62" i="1"/>
  <c r="AB64" i="1"/>
  <c r="AC64" i="1"/>
  <c r="AB66" i="1"/>
  <c r="AC66" i="1"/>
  <c r="AB68" i="1"/>
  <c r="AC68" i="1"/>
  <c r="AB70" i="1"/>
  <c r="AC70" i="1"/>
  <c r="AB91" i="1"/>
  <c r="AD91" i="1" s="1"/>
  <c r="AC91" i="1"/>
  <c r="AB93" i="1"/>
  <c r="AC93" i="1"/>
  <c r="AB92" i="1"/>
  <c r="AD92" i="1" s="1"/>
  <c r="AC92" i="1"/>
  <c r="AB94" i="1"/>
  <c r="AC94" i="1"/>
  <c r="AB95" i="1"/>
  <c r="AD95" i="1" s="1"/>
  <c r="AC95" i="1"/>
  <c r="AB97" i="1"/>
  <c r="AC97" i="1"/>
  <c r="AB99" i="1"/>
  <c r="AC99" i="1"/>
  <c r="AB101" i="1"/>
  <c r="AC101" i="1"/>
  <c r="AB96" i="1"/>
  <c r="AC96" i="1"/>
  <c r="AB98" i="1"/>
  <c r="AC98" i="1"/>
  <c r="AB100" i="1"/>
  <c r="AD100" i="1" s="1"/>
  <c r="AC100" i="1"/>
  <c r="AB102" i="1"/>
  <c r="AC102" i="1"/>
  <c r="AB171" i="1"/>
  <c r="AC171" i="1"/>
  <c r="AB175" i="1"/>
  <c r="AC175" i="1"/>
  <c r="AD175" i="1" s="1"/>
  <c r="AB172" i="1"/>
  <c r="AD172" i="1" s="1"/>
  <c r="AC172" i="1"/>
  <c r="AB178" i="1"/>
  <c r="AC178" i="1"/>
  <c r="AB173" i="1"/>
  <c r="AC173" i="1"/>
  <c r="AB179" i="1"/>
  <c r="AC179" i="1"/>
  <c r="AB177" i="1"/>
  <c r="AC177" i="1"/>
  <c r="AB182" i="1"/>
  <c r="AC182" i="1"/>
  <c r="AB181" i="1"/>
  <c r="AC181" i="1"/>
  <c r="AB183" i="1"/>
  <c r="AC183" i="1"/>
  <c r="AD183" i="1" s="1"/>
  <c r="AB184" i="1"/>
  <c r="AC184" i="1"/>
  <c r="AB187" i="1"/>
  <c r="AC187" i="1"/>
  <c r="AD187" i="1" s="1"/>
  <c r="AB185" i="1"/>
  <c r="AC185" i="1"/>
  <c r="AB189" i="1"/>
  <c r="AC189" i="1"/>
  <c r="AD189" i="1" s="1"/>
  <c r="AB186" i="1"/>
  <c r="AC186" i="1"/>
  <c r="AB190" i="1"/>
  <c r="AC190" i="1"/>
  <c r="AB188" i="1"/>
  <c r="AC188" i="1"/>
  <c r="AB192" i="1"/>
  <c r="AC192" i="1"/>
  <c r="AD192" i="1" s="1"/>
  <c r="AB193" i="1"/>
  <c r="AC193" i="1"/>
  <c r="AB191" i="1"/>
  <c r="AC191" i="1"/>
  <c r="AC21" i="1"/>
  <c r="AB21" i="1"/>
  <c r="AA9" i="1"/>
  <c r="AA11" i="1"/>
  <c r="AA12" i="1"/>
  <c r="AA14" i="1"/>
  <c r="AA13" i="1"/>
  <c r="AA15" i="1"/>
  <c r="AA22" i="1"/>
  <c r="AA16" i="1"/>
  <c r="AA18" i="1"/>
  <c r="AA17" i="1"/>
  <c r="AA19" i="1"/>
  <c r="AA23" i="1"/>
  <c r="AA20" i="1"/>
  <c r="AA2" i="1"/>
  <c r="AA5" i="1"/>
  <c r="AA3" i="1"/>
  <c r="AA6" i="1"/>
  <c r="AA4" i="1"/>
  <c r="AA7" i="1"/>
  <c r="AA24" i="1"/>
  <c r="AA26" i="1"/>
  <c r="AA25" i="1"/>
  <c r="AA27" i="1"/>
  <c r="AA28" i="1"/>
  <c r="AA29" i="1"/>
  <c r="AA71" i="1"/>
  <c r="AA73" i="1"/>
  <c r="AA75" i="1"/>
  <c r="AA77" i="1"/>
  <c r="AA79" i="1"/>
  <c r="AA81" i="1"/>
  <c r="AA72" i="1"/>
  <c r="AA74" i="1"/>
  <c r="AA76" i="1"/>
  <c r="AA78" i="1"/>
  <c r="AA80" i="1"/>
  <c r="AA82" i="1"/>
  <c r="AA83" i="1"/>
  <c r="AA84" i="1"/>
  <c r="AA85" i="1"/>
  <c r="AA86" i="1"/>
  <c r="AA30" i="1"/>
  <c r="AA32" i="1"/>
  <c r="AA33" i="1"/>
  <c r="AA31" i="1"/>
  <c r="AA34" i="1"/>
  <c r="AA35" i="1"/>
  <c r="AA37" i="1"/>
  <c r="AA39" i="1"/>
  <c r="AA40" i="1"/>
  <c r="AA38" i="1"/>
  <c r="AA87" i="1"/>
  <c r="AA88" i="1"/>
  <c r="AA103" i="1"/>
  <c r="AA105" i="1"/>
  <c r="AA104" i="1"/>
  <c r="AA106" i="1"/>
  <c r="AA107" i="1"/>
  <c r="AA109" i="1"/>
  <c r="AA108" i="1"/>
  <c r="AA110" i="1"/>
  <c r="AA111" i="1"/>
  <c r="AA113" i="1"/>
  <c r="AA112" i="1"/>
  <c r="AA114" i="1"/>
  <c r="AA115" i="1"/>
  <c r="AA118" i="1"/>
  <c r="AA116" i="1"/>
  <c r="AA119" i="1"/>
  <c r="AA117" i="1"/>
  <c r="AA120" i="1"/>
  <c r="AA122" i="1"/>
  <c r="AA125" i="1"/>
  <c r="AA123" i="1"/>
  <c r="AA126" i="1"/>
  <c r="AA124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6" i="1"/>
  <c r="AA149" i="1"/>
  <c r="AA147" i="1"/>
  <c r="AA150" i="1"/>
  <c r="AA148" i="1"/>
  <c r="AA151" i="1"/>
  <c r="AA153" i="1"/>
  <c r="AA152" i="1"/>
  <c r="AA154" i="1"/>
  <c r="AA157" i="1"/>
  <c r="AA155" i="1"/>
  <c r="AA158" i="1"/>
  <c r="AA156" i="1"/>
  <c r="AA159" i="1"/>
  <c r="AA161" i="1"/>
  <c r="AA160" i="1"/>
  <c r="AA162" i="1"/>
  <c r="AA163" i="1"/>
  <c r="AA164" i="1"/>
  <c r="AA165" i="1"/>
  <c r="AA166" i="1"/>
  <c r="AA167" i="1"/>
  <c r="AA168" i="1"/>
  <c r="AA169" i="1"/>
  <c r="AA170" i="1"/>
  <c r="AA89" i="1"/>
  <c r="AA90" i="1"/>
  <c r="AA47" i="1"/>
  <c r="AA49" i="1"/>
  <c r="AA51" i="1"/>
  <c r="AA53" i="1"/>
  <c r="AA55" i="1"/>
  <c r="AA57" i="1"/>
  <c r="AA48" i="1"/>
  <c r="AA50" i="1"/>
  <c r="AA52" i="1"/>
  <c r="AA54" i="1"/>
  <c r="AA56" i="1"/>
  <c r="AA58" i="1"/>
  <c r="AA59" i="1"/>
  <c r="AA61" i="1"/>
  <c r="AA63" i="1"/>
  <c r="AA65" i="1"/>
  <c r="AA67" i="1"/>
  <c r="AA69" i="1"/>
  <c r="AA60" i="1"/>
  <c r="AA62" i="1"/>
  <c r="AA64" i="1"/>
  <c r="AA66" i="1"/>
  <c r="AA68" i="1"/>
  <c r="AA70" i="1"/>
  <c r="AA91" i="1"/>
  <c r="AA93" i="1"/>
  <c r="AA92" i="1"/>
  <c r="AA94" i="1"/>
  <c r="AA95" i="1"/>
  <c r="AA97" i="1"/>
  <c r="AA99" i="1"/>
  <c r="AA101" i="1"/>
  <c r="AA96" i="1"/>
  <c r="AA98" i="1"/>
  <c r="AA100" i="1"/>
  <c r="AA102" i="1"/>
  <c r="AA171" i="1"/>
  <c r="AA175" i="1"/>
  <c r="AA172" i="1"/>
  <c r="AA178" i="1"/>
  <c r="AA173" i="1"/>
  <c r="AA179" i="1"/>
  <c r="AA177" i="1"/>
  <c r="AA182" i="1"/>
  <c r="AA181" i="1"/>
  <c r="AA183" i="1"/>
  <c r="AA184" i="1"/>
  <c r="AA187" i="1"/>
  <c r="AA185" i="1"/>
  <c r="AA189" i="1"/>
  <c r="AA186" i="1"/>
  <c r="AA190" i="1"/>
  <c r="AA188" i="1"/>
  <c r="AA192" i="1"/>
  <c r="AA193" i="1"/>
  <c r="AA191" i="1"/>
  <c r="AA21" i="1"/>
  <c r="S188" i="1"/>
  <c r="S177" i="1"/>
  <c r="S141" i="1"/>
  <c r="S142" i="1"/>
  <c r="S140" i="1"/>
  <c r="S191" i="1"/>
  <c r="S193" i="1"/>
  <c r="S192" i="1"/>
  <c r="S183" i="1"/>
  <c r="S181" i="1"/>
  <c r="S182" i="1"/>
  <c r="S163" i="1"/>
  <c r="S162" i="1"/>
  <c r="S152" i="1"/>
  <c r="S161" i="1"/>
  <c r="S160" i="1"/>
  <c r="S153" i="1"/>
  <c r="S167" i="1"/>
  <c r="T167" i="1" s="1"/>
  <c r="S166" i="1"/>
  <c r="S165" i="1"/>
  <c r="S164" i="1"/>
  <c r="S143" i="1"/>
  <c r="S106" i="1"/>
  <c r="T106" i="1" s="1"/>
  <c r="AB106" i="1" s="1"/>
  <c r="S104" i="1"/>
  <c r="T104" i="1" s="1"/>
  <c r="S105" i="1"/>
  <c r="T105" i="1" s="1"/>
  <c r="S103" i="1"/>
  <c r="T103" i="1" s="1"/>
  <c r="AC103" i="1" s="1"/>
  <c r="S90" i="1"/>
  <c r="S89" i="1"/>
  <c r="S88" i="1"/>
  <c r="T88" i="1" s="1"/>
  <c r="AB88" i="1" s="1"/>
  <c r="S87" i="1"/>
  <c r="T87" i="1" s="1"/>
  <c r="AB87" i="1" s="1"/>
  <c r="S29" i="1"/>
  <c r="S28" i="1"/>
  <c r="S175" i="1"/>
  <c r="S172" i="1"/>
  <c r="S178" i="1"/>
  <c r="S173" i="1"/>
  <c r="S179" i="1"/>
  <c r="S184" i="1"/>
  <c r="S187" i="1"/>
  <c r="S185" i="1"/>
  <c r="S189" i="1"/>
  <c r="S186" i="1"/>
  <c r="S190" i="1"/>
  <c r="S171" i="1"/>
  <c r="S157" i="1"/>
  <c r="S155" i="1"/>
  <c r="S158" i="1"/>
  <c r="S156" i="1"/>
  <c r="S159" i="1"/>
  <c r="S149" i="1"/>
  <c r="S147" i="1"/>
  <c r="S150" i="1"/>
  <c r="S148" i="1"/>
  <c r="S151" i="1"/>
  <c r="S154" i="1"/>
  <c r="S146" i="1"/>
  <c r="S26" i="1"/>
  <c r="T26" i="1" s="1"/>
  <c r="AB26" i="1" s="1"/>
  <c r="S25" i="1"/>
  <c r="T25" i="1" s="1"/>
  <c r="S27" i="1"/>
  <c r="T27" i="1" s="1"/>
  <c r="AC27" i="1" s="1"/>
  <c r="S24" i="1"/>
  <c r="T24" i="1" s="1"/>
  <c r="S23" i="1"/>
  <c r="S22" i="1"/>
  <c r="S21" i="1"/>
  <c r="S9" i="1"/>
  <c r="T9" i="1"/>
  <c r="AB9" i="1" s="1"/>
  <c r="S11" i="1"/>
  <c r="T11" i="1" s="1"/>
  <c r="AC11" i="1" s="1"/>
  <c r="S12" i="1"/>
  <c r="T12" i="1"/>
  <c r="S14" i="1"/>
  <c r="T14" i="1" s="1"/>
  <c r="AB14" i="1" s="1"/>
  <c r="S13" i="1"/>
  <c r="T13" i="1" s="1"/>
  <c r="S15" i="1"/>
  <c r="T15" i="1" s="1"/>
  <c r="AB15" i="1" s="1"/>
  <c r="S16" i="1"/>
  <c r="T16" i="1" s="1"/>
  <c r="AC16" i="1" s="1"/>
  <c r="S18" i="1"/>
  <c r="T18" i="1" s="1"/>
  <c r="S17" i="1"/>
  <c r="T17" i="1" s="1"/>
  <c r="S19" i="1"/>
  <c r="T19" i="1" s="1"/>
  <c r="AB19" i="1" s="1"/>
  <c r="AD118" i="1"/>
  <c r="AD58" i="1"/>
  <c r="AC19" i="1"/>
  <c r="AC106" i="1"/>
  <c r="AD106" i="1" s="1"/>
  <c r="AB20" i="1"/>
  <c r="AC20" i="1"/>
  <c r="AC72" i="1"/>
  <c r="AB75" i="1"/>
  <c r="AC87" i="1"/>
  <c r="AB27" i="1"/>
  <c r="AD27" i="1" s="1"/>
  <c r="AB16" i="1"/>
  <c r="AC71" i="1"/>
  <c r="AB76" i="1"/>
  <c r="AG174" i="1"/>
  <c r="AD19" i="1"/>
  <c r="AG67" i="1" l="1"/>
  <c r="AG99" i="1"/>
  <c r="AG92" i="1"/>
  <c r="AD98" i="1"/>
  <c r="AD101" i="1"/>
  <c r="AD94" i="1"/>
  <c r="AD93" i="1"/>
  <c r="AD70" i="1"/>
  <c r="AD66" i="1"/>
  <c r="AD62" i="1"/>
  <c r="AD69" i="1"/>
  <c r="AD61" i="1"/>
  <c r="AB7" i="1"/>
  <c r="AD7" i="1" s="1"/>
  <c r="AC7" i="1"/>
  <c r="AC5" i="1"/>
  <c r="AD5" i="1" s="1"/>
  <c r="AG29" i="1"/>
  <c r="AG85" i="1"/>
  <c r="AG80" i="1"/>
  <c r="AG38" i="1"/>
  <c r="AG139" i="1"/>
  <c r="AG127" i="1"/>
  <c r="AG147" i="1"/>
  <c r="AG167" i="1"/>
  <c r="AG64" i="1"/>
  <c r="AG96" i="1"/>
  <c r="AG193" i="1"/>
  <c r="AG184" i="1"/>
  <c r="AB85" i="1"/>
  <c r="AD85" i="1" s="1"/>
  <c r="AB86" i="1"/>
  <c r="AD86" i="1" s="1"/>
  <c r="AD23" i="1"/>
  <c r="AG21" i="1"/>
  <c r="AG145" i="1"/>
  <c r="AD87" i="1"/>
  <c r="AD72" i="1"/>
  <c r="AG88" i="1"/>
  <c r="AG129" i="1"/>
  <c r="AG118" i="1"/>
  <c r="AG154" i="1"/>
  <c r="AG56" i="1"/>
  <c r="AG68" i="1"/>
  <c r="AG181" i="1"/>
  <c r="AC26" i="1"/>
  <c r="AC77" i="1"/>
  <c r="AD77" i="1" s="1"/>
  <c r="AC14" i="1"/>
  <c r="AD14" i="1" s="1"/>
  <c r="AD32" i="1"/>
  <c r="AD29" i="1"/>
  <c r="AG128" i="1"/>
  <c r="AG123" i="1"/>
  <c r="AG117" i="1"/>
  <c r="AG115" i="1"/>
  <c r="AG111" i="1"/>
  <c r="AG140" i="1"/>
  <c r="AG141" i="1"/>
  <c r="AG159" i="1"/>
  <c r="AG151" i="1"/>
  <c r="AG149" i="1"/>
  <c r="AG162" i="1"/>
  <c r="AG166" i="1"/>
  <c r="AG54" i="1"/>
  <c r="AG57" i="1"/>
  <c r="AG49" i="1"/>
  <c r="AG66" i="1"/>
  <c r="AG69" i="1"/>
  <c r="AG61" i="1"/>
  <c r="AG98" i="1"/>
  <c r="AG97" i="1"/>
  <c r="AG93" i="1"/>
  <c r="AG192" i="1"/>
  <c r="AG189" i="1"/>
  <c r="AG183" i="1"/>
  <c r="AG175" i="1"/>
  <c r="AD71" i="1"/>
  <c r="AB83" i="1"/>
  <c r="AD83" i="1" s="1"/>
  <c r="AB103" i="1"/>
  <c r="AD103" i="1" s="1"/>
  <c r="AB25" i="1"/>
  <c r="AC25" i="1"/>
  <c r="AB8" i="1"/>
  <c r="AC8" i="1"/>
  <c r="AD8" i="1" s="1"/>
  <c r="AC73" i="1"/>
  <c r="AD73" i="1" s="1"/>
  <c r="AB11" i="1"/>
  <c r="AD11" i="1" s="1"/>
  <c r="AG46" i="1"/>
  <c r="AB84" i="1"/>
  <c r="AD84" i="1" s="1"/>
  <c r="AB80" i="1"/>
  <c r="AD80" i="1" s="1"/>
  <c r="AD75" i="1"/>
  <c r="AG22" i="1"/>
  <c r="AG27" i="1"/>
  <c r="AD26" i="1"/>
  <c r="AD160" i="1"/>
  <c r="AD158" i="1"/>
  <c r="AD152" i="1"/>
  <c r="AD129" i="1"/>
  <c r="AD126" i="1"/>
  <c r="AD119" i="1"/>
  <c r="AD114" i="1"/>
  <c r="AD110" i="1"/>
  <c r="AG107" i="1"/>
  <c r="AD21" i="1"/>
  <c r="AD193" i="1"/>
  <c r="AD188" i="1"/>
  <c r="AD186" i="1"/>
  <c r="AD185" i="1"/>
  <c r="AD184" i="1"/>
  <c r="AD181" i="1"/>
  <c r="AD177" i="1"/>
  <c r="AD173" i="1"/>
  <c r="AD67" i="1"/>
  <c r="AD63" i="1"/>
  <c r="AD59" i="1"/>
  <c r="AD51" i="1"/>
  <c r="AD47" i="1"/>
  <c r="AD89" i="1"/>
  <c r="AD169" i="1"/>
  <c r="AD166" i="1"/>
  <c r="AD164" i="1"/>
  <c r="AD154" i="1"/>
  <c r="AD153" i="1"/>
  <c r="AD147" i="1"/>
  <c r="AD140" i="1"/>
  <c r="AD34" i="1"/>
  <c r="AD22" i="1"/>
  <c r="AG71" i="1"/>
  <c r="AG83" i="1"/>
  <c r="AG72" i="1"/>
  <c r="AG75" i="1"/>
  <c r="AG30" i="1"/>
  <c r="AG39" i="1"/>
  <c r="AG33" i="1"/>
  <c r="AG106" i="1"/>
  <c r="AG135" i="1"/>
  <c r="AG131" i="1"/>
  <c r="AG126" i="1"/>
  <c r="AG120" i="1"/>
  <c r="AG114" i="1"/>
  <c r="AG113" i="1"/>
  <c r="AG109" i="1"/>
  <c r="AG142" i="1"/>
  <c r="AG156" i="1"/>
  <c r="AG155" i="1"/>
  <c r="AG153" i="1"/>
  <c r="AG148" i="1"/>
  <c r="AG163" i="1"/>
  <c r="AG165" i="1"/>
  <c r="AG170" i="1"/>
  <c r="AG47" i="1"/>
  <c r="AG52" i="1"/>
  <c r="AG48" i="1"/>
  <c r="AG51" i="1"/>
  <c r="AG60" i="1"/>
  <c r="AG63" i="1"/>
  <c r="AG91" i="1"/>
  <c r="AG100" i="1"/>
  <c r="AG95" i="1"/>
  <c r="AG171" i="1"/>
  <c r="AG186" i="1"/>
  <c r="AG177" i="1"/>
  <c r="AG173" i="1"/>
  <c r="AG10" i="1"/>
  <c r="AG8" i="1"/>
  <c r="AB24" i="1"/>
  <c r="AC24" i="1"/>
  <c r="AB104" i="1"/>
  <c r="AC104" i="1"/>
  <c r="AC13" i="1"/>
  <c r="AB13" i="1"/>
  <c r="AC3" i="1"/>
  <c r="AB3" i="1"/>
  <c r="AC4" i="1"/>
  <c r="AB4" i="1"/>
  <c r="AG87" i="1"/>
  <c r="AD174" i="1"/>
  <c r="AB79" i="1"/>
  <c r="AD79" i="1" s="1"/>
  <c r="AC6" i="1"/>
  <c r="AD6" i="1" s="1"/>
  <c r="AB105" i="1"/>
  <c r="AC105" i="1"/>
  <c r="AD105" i="1" s="1"/>
  <c r="AD76" i="1"/>
  <c r="AC18" i="1"/>
  <c r="AB18" i="1"/>
  <c r="AC88" i="1"/>
  <c r="AD88" i="1" s="1"/>
  <c r="AD162" i="1"/>
  <c r="AD36" i="1"/>
  <c r="AG15" i="1"/>
  <c r="AG73" i="1"/>
  <c r="AG32" i="1"/>
  <c r="AG103" i="1"/>
  <c r="AG164" i="1"/>
  <c r="AG168" i="1"/>
  <c r="AD44" i="1"/>
  <c r="AG42" i="1"/>
  <c r="AD97" i="1"/>
  <c r="AD65" i="1"/>
  <c r="AB10" i="1"/>
  <c r="AD16" i="1"/>
  <c r="AD171" i="1"/>
  <c r="AD150" i="1"/>
  <c r="AD132" i="1"/>
  <c r="AD108" i="1"/>
  <c r="AD40" i="1"/>
  <c r="AD191" i="1"/>
  <c r="AD190" i="1"/>
  <c r="AD182" i="1"/>
  <c r="AD179" i="1"/>
  <c r="AD178" i="1"/>
  <c r="AD102" i="1"/>
  <c r="AD68" i="1"/>
  <c r="AD64" i="1"/>
  <c r="AD48" i="1"/>
  <c r="AD55" i="1"/>
  <c r="AD165" i="1"/>
  <c r="AD157" i="1"/>
  <c r="AD151" i="1"/>
  <c r="AD142" i="1"/>
  <c r="AD135" i="1"/>
  <c r="AD133" i="1"/>
  <c r="AD131" i="1"/>
  <c r="AD125" i="1"/>
  <c r="AD120" i="1"/>
  <c r="AD113" i="1"/>
  <c r="AD109" i="1"/>
  <c r="AD38" i="1"/>
  <c r="AD33" i="1"/>
  <c r="AD30" i="1"/>
  <c r="AD28" i="1"/>
  <c r="AD180" i="1"/>
  <c r="AB12" i="1"/>
  <c r="AC12" i="1"/>
  <c r="AC167" i="1"/>
  <c r="AB167" i="1"/>
  <c r="AC81" i="1"/>
  <c r="AD81" i="1" s="1"/>
  <c r="AC9" i="1"/>
  <c r="AD9" i="1" s="1"/>
  <c r="AC15" i="1"/>
  <c r="AD15" i="1" s="1"/>
  <c r="AC17" i="1"/>
  <c r="AB17" i="1"/>
  <c r="AC74" i="1"/>
  <c r="AB74" i="1"/>
  <c r="AD10" i="1"/>
  <c r="AB78" i="1"/>
  <c r="AC78" i="1"/>
  <c r="AB82" i="1"/>
  <c r="AC82" i="1"/>
  <c r="AC2" i="1"/>
  <c r="AB2" i="1"/>
  <c r="AD20" i="1"/>
  <c r="AD96" i="1"/>
  <c r="AD99" i="1"/>
  <c r="AD60" i="1"/>
  <c r="AD53" i="1"/>
  <c r="AG5" i="1"/>
  <c r="AG19" i="1"/>
  <c r="AG18" i="1"/>
  <c r="AG28" i="1"/>
  <c r="AG86" i="1"/>
  <c r="AG82" i="1"/>
  <c r="AG74" i="1"/>
  <c r="AG77" i="1"/>
  <c r="AG37" i="1"/>
  <c r="AG31" i="1"/>
  <c r="AG104" i="1"/>
  <c r="AG138" i="1"/>
  <c r="AG134" i="1"/>
  <c r="AG130" i="1"/>
  <c r="AG124" i="1"/>
  <c r="AG122" i="1"/>
  <c r="AG116" i="1"/>
  <c r="AG112" i="1"/>
  <c r="AG108" i="1"/>
  <c r="AG160" i="1"/>
  <c r="AG158" i="1"/>
  <c r="AG152" i="1"/>
  <c r="AG150" i="1"/>
  <c r="AG169" i="1"/>
  <c r="AG90" i="1"/>
  <c r="AG58" i="1"/>
  <c r="AG50" i="1"/>
  <c r="AG53" i="1"/>
  <c r="AG70" i="1"/>
  <c r="AG62" i="1"/>
  <c r="AG65" i="1"/>
  <c r="AG102" i="1"/>
  <c r="AG101" i="1"/>
  <c r="AG94" i="1"/>
  <c r="AG191" i="1"/>
  <c r="AG190" i="1"/>
  <c r="AG187" i="1"/>
  <c r="AG182" i="1"/>
  <c r="AG178" i="1"/>
  <c r="AD41" i="1"/>
  <c r="AG144" i="1"/>
  <c r="AD49" i="1"/>
  <c r="AD90" i="1"/>
  <c r="AD170" i="1"/>
  <c r="AD168" i="1"/>
  <c r="AD156" i="1"/>
  <c r="AD155" i="1"/>
  <c r="AD123" i="1"/>
  <c r="AD117" i="1"/>
  <c r="AD121" i="1"/>
  <c r="AD18" i="1" l="1"/>
  <c r="AD25" i="1"/>
  <c r="AD3" i="1"/>
  <c r="AD4" i="1"/>
  <c r="AD82" i="1"/>
  <c r="AD24" i="1"/>
  <c r="AD13" i="1"/>
  <c r="AD104" i="1"/>
  <c r="AD17" i="1"/>
  <c r="AD167" i="1"/>
  <c r="AD2" i="1"/>
  <c r="AD78" i="1"/>
  <c r="AD74" i="1"/>
  <c r="AD12" i="1"/>
</calcChain>
</file>

<file path=xl/comments1.xml><?xml version="1.0" encoding="utf-8"?>
<comments xmlns="http://schemas.openxmlformats.org/spreadsheetml/2006/main">
  <authors>
    <author>Christian Riebeling, PhD</author>
    <author>Agnieszka Gajewicz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 is the parent batch to Ag NM-300k</t>
        </r>
      </text>
    </comment>
    <comment ref="H2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L2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W2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NTA
</t>
        </r>
      </text>
    </comment>
    <comment ref="W2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NTA</t>
        </r>
      </text>
    </comment>
    <comment ref="W2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NTA
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2 replicates only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2 replicates only</t>
        </r>
      </text>
    </comment>
    <comment ref="W2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NTA</t>
        </r>
      </text>
    </comment>
    <comment ref="W29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NTA</t>
        </r>
      </text>
    </comment>
    <comment ref="H3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R31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H3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38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R38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C4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4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4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4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H8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8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89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9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0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0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0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0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0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0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09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1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1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1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1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1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B14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* Data provided by the comercial supplier </t>
        </r>
      </text>
    </comment>
    <comment ref="B14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* Data provided by the comercial supplier </t>
        </r>
      </text>
    </comment>
    <comment ref="B14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* Data provided by the comercial supplier </t>
        </r>
      </text>
    </comment>
    <comment ref="H14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143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L14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C14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6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
</t>
        </r>
      </text>
    </comment>
    <comment ref="H16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6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6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L16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H16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L16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U16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at pH 7,4</t>
        </r>
      </text>
    </comment>
    <comment ref="H16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L16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U16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at pH 7,4
</t>
        </r>
      </text>
    </comment>
    <comment ref="H16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L16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AO17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7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H17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177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L17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AO17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9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8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 replicate only</t>
        </r>
      </text>
    </comment>
    <comment ref="AO18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8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8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H18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188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L18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AO18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9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9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9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9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9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9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9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</commentList>
</comments>
</file>

<file path=xl/sharedStrings.xml><?xml version="1.0" encoding="utf-8"?>
<sst xmlns="http://schemas.openxmlformats.org/spreadsheetml/2006/main" count="3814" uniqueCount="665">
  <si>
    <t>Coating</t>
  </si>
  <si>
    <t>Cell type</t>
  </si>
  <si>
    <t>Serum concentration</t>
  </si>
  <si>
    <t>Primary size [TEM]</t>
  </si>
  <si>
    <t>Size in situ [DLS]</t>
  </si>
  <si>
    <t>Source</t>
  </si>
  <si>
    <t>Assay</t>
  </si>
  <si>
    <t>Dispersion protocol</t>
  </si>
  <si>
    <t>Treatment time</t>
  </si>
  <si>
    <t>Material</t>
  </si>
  <si>
    <t>Ag</t>
  </si>
  <si>
    <t>WST-1</t>
  </si>
  <si>
    <t>A549</t>
  </si>
  <si>
    <t>Bath</t>
  </si>
  <si>
    <t>65+/-1,2</t>
  </si>
  <si>
    <t>PEG, POE, Tween dispersion</t>
  </si>
  <si>
    <t>2-5, 15-17</t>
  </si>
  <si>
    <t>14nm SEM</t>
  </si>
  <si>
    <t>LDH</t>
  </si>
  <si>
    <t>MWCNT NM-400</t>
  </si>
  <si>
    <t>C</t>
  </si>
  <si>
    <t>Pluronic dispersion</t>
  </si>
  <si>
    <t>Tip</t>
  </si>
  <si>
    <t>254.00 (m2/g)</t>
  </si>
  <si>
    <t>11x846, 16x</t>
  </si>
  <si>
    <t>209+/-22,5</t>
  </si>
  <si>
    <t>MWCNT NM-401</t>
  </si>
  <si>
    <t>798+/-39,1</t>
  </si>
  <si>
    <t>140.46 (m2/g)</t>
  </si>
  <si>
    <t>67x4048, 61x</t>
  </si>
  <si>
    <t>MWCNT NM-402</t>
  </si>
  <si>
    <t>191+/-10,5</t>
  </si>
  <si>
    <t>11x1372, 14x</t>
  </si>
  <si>
    <t>226.4 (m2/g)</t>
  </si>
  <si>
    <t>SiO2 NM-200</t>
  </si>
  <si>
    <t>SiO2</t>
  </si>
  <si>
    <t>238 +/- 17</t>
  </si>
  <si>
    <t>21.9nm AFM</t>
  </si>
  <si>
    <t>189.16 (m2/g)</t>
  </si>
  <si>
    <t>organic</t>
  </si>
  <si>
    <t>SiO2 NM-203</t>
  </si>
  <si>
    <t>24.2nm AFM</t>
  </si>
  <si>
    <t>203.92 (m2/g)</t>
  </si>
  <si>
    <t>13±6; 45; 16±3</t>
  </si>
  <si>
    <t>14±7; 18; 23±8</t>
  </si>
  <si>
    <t>319+/-51,4</t>
  </si>
  <si>
    <t>none</t>
  </si>
  <si>
    <t>TiO2 NM-103</t>
  </si>
  <si>
    <t>TiO2</t>
  </si>
  <si>
    <t>315+/-63,5</t>
  </si>
  <si>
    <t>26 ±10; 22; 26 ± 6</t>
  </si>
  <si>
    <t>50.835 ± 1 .8 m2/g</t>
  </si>
  <si>
    <t>TiO2 NM-104</t>
  </si>
  <si>
    <t>268+/-30</t>
  </si>
  <si>
    <t>26 ±10; 23; 26 ± 7</t>
  </si>
  <si>
    <t>27nm SAXS</t>
  </si>
  <si>
    <t>28nm SAXS</t>
  </si>
  <si>
    <t>56.261 m2/g</t>
  </si>
  <si>
    <t>TiO2 NM-105</t>
  </si>
  <si>
    <t>ZnO NM-110</t>
  </si>
  <si>
    <t>ZnO</t>
  </si>
  <si>
    <t>482+/-19,1</t>
  </si>
  <si>
    <t>215x66; 115x40; 180x23</t>
  </si>
  <si>
    <t>uncoated</t>
  </si>
  <si>
    <t>151 ± 55.6 SEM</t>
  </si>
  <si>
    <t>12.4 ± 0.6 m2/g</t>
  </si>
  <si>
    <t>ZnO NM-111</t>
  </si>
  <si>
    <t>285+/-16,7</t>
  </si>
  <si>
    <t>15.1 ± 0.6 m2/g</t>
  </si>
  <si>
    <t>140.8 ± 65.8 SEM</t>
  </si>
  <si>
    <t>ca120</t>
  </si>
  <si>
    <t>triethoxycarpryl silane</t>
  </si>
  <si>
    <t>SiO2_15nm</t>
  </si>
  <si>
    <t>As synthesized dye-labeled SiO2 NP with silica coating</t>
  </si>
  <si>
    <t>HaCaT</t>
  </si>
  <si>
    <t>SiO2_60nm</t>
  </si>
  <si>
    <t>SiO2_200nm</t>
  </si>
  <si>
    <t>Ag20Cit</t>
  </si>
  <si>
    <t>Peptide</t>
  </si>
  <si>
    <t>6.4+/-2.8 nm (75%); 3.5 +/-0.5 (25%)</t>
  </si>
  <si>
    <t>30.6+/-15 nm (SAXS)</t>
  </si>
  <si>
    <t>18 nm</t>
  </si>
  <si>
    <t>Citrate</t>
  </si>
  <si>
    <t>Ag20Pep</t>
  </si>
  <si>
    <t>THP-1 macrophage</t>
  </si>
  <si>
    <t>20 nm (50%), 50 nm (50%)</t>
  </si>
  <si>
    <t>18.8+/-3.8 nm (SAXS)</t>
  </si>
  <si>
    <t>44.8+/-10.6 nm (SAXS)</t>
  </si>
  <si>
    <t>500 nm</t>
  </si>
  <si>
    <t>Ag40Pep</t>
  </si>
  <si>
    <t>Au20Pep</t>
  </si>
  <si>
    <t>25.3+/-5.1 nm (SAXS)</t>
  </si>
  <si>
    <t>10 nm</t>
  </si>
  <si>
    <t>Au</t>
  </si>
  <si>
    <t>Fe</t>
  </si>
  <si>
    <t>zerovalent Ferro</t>
  </si>
  <si>
    <t>ATP</t>
  </si>
  <si>
    <t>0,5</t>
  </si>
  <si>
    <t>Co</t>
  </si>
  <si>
    <t>zerovalent Cobalt</t>
  </si>
  <si>
    <t xml:space="preserve">Ni </t>
  </si>
  <si>
    <t>zerovalent Nickel</t>
  </si>
  <si>
    <t>Ni</t>
  </si>
  <si>
    <t>Fe3O4</t>
  </si>
  <si>
    <t>Fe3O4@APTES-DAAO</t>
  </si>
  <si>
    <t>TiO2 degussa*</t>
  </si>
  <si>
    <t>MTT</t>
  </si>
  <si>
    <t>mES</t>
  </si>
  <si>
    <t>NCI-H292</t>
  </si>
  <si>
    <t>Vortexing</t>
  </si>
  <si>
    <t>20–250/50–350</t>
  </si>
  <si>
    <t>70 to &gt;100</t>
  </si>
  <si>
    <t>20–200/10–450</t>
  </si>
  <si>
    <t>58-93</t>
  </si>
  <si>
    <t>TiO2 NM-101</t>
  </si>
  <si>
    <t>4–8/50–100</t>
  </si>
  <si>
    <t>TiO2 NRCWE-001</t>
  </si>
  <si>
    <t>80-400</t>
  </si>
  <si>
    <t>TiO2 NRCWE-002</t>
  </si>
  <si>
    <t>TiO2 NRCWE-003</t>
  </si>
  <si>
    <t>TiO2 NRCWE-004</t>
  </si>
  <si>
    <t>1–4/10–100/100–200/1000–2000</t>
  </si>
  <si>
    <t xml:space="preserve">Ag </t>
  </si>
  <si>
    <t>8–47 (av.: 17.5)</t>
  </si>
  <si>
    <t>7 wet samples and 14 dry samples</t>
  </si>
  <si>
    <t>D 5-35; L 700-3000</t>
  </si>
  <si>
    <t>D 6-20; L 700-4000</t>
  </si>
  <si>
    <t>U-Fe3O4</t>
  </si>
  <si>
    <t>Stirring</t>
  </si>
  <si>
    <t>5 to 13</t>
  </si>
  <si>
    <t>OC-Fe3O4</t>
  </si>
  <si>
    <t>5 to 12</t>
  </si>
  <si>
    <t xml:space="preserve">15-60 </t>
  </si>
  <si>
    <t>SiO2 Fl-25 SiO2</t>
  </si>
  <si>
    <t>15-30</t>
  </si>
  <si>
    <t>16HBE</t>
  </si>
  <si>
    <t>SiO2 Fl-50 SiO2</t>
  </si>
  <si>
    <t>25-50</t>
  </si>
  <si>
    <t>PLGA-PEO</t>
  </si>
  <si>
    <t>100-1200</t>
  </si>
  <si>
    <t>Ag20</t>
  </si>
  <si>
    <t>Ag40</t>
  </si>
  <si>
    <t>Ag80</t>
  </si>
  <si>
    <t>Au40</t>
  </si>
  <si>
    <t>Au80</t>
  </si>
  <si>
    <t>TiO2 Sigma*</t>
  </si>
  <si>
    <t>45-55</t>
  </si>
  <si>
    <t>coated with APTES and DAAO enzyme without substrate D-Alanine 1mM</t>
  </si>
  <si>
    <t>coated with APTES and DAAO enzyme with substrate D-Alanine 1mM</t>
  </si>
  <si>
    <t>oleate</t>
  </si>
  <si>
    <t>Triethoxycaprylylsilane 130</t>
  </si>
  <si>
    <t>3-aminopropyltriethoxysilane, rutile</t>
  </si>
  <si>
    <t>succinic anhydride, tetrahydrofuran (positively charged), rutile</t>
  </si>
  <si>
    <t>Cup Horn</t>
  </si>
  <si>
    <t>ID Number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</si>
  <si>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</si>
  <si>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</si>
  <si>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</si>
  <si>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</si>
  <si>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</si>
  <si>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</si>
  <si>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</si>
  <si>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</si>
  <si>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</si>
  <si>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</si>
  <si>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</si>
  <si>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</si>
  <si>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</si>
  <si>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</si>
  <si>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</si>
  <si>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</si>
  <si>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</si>
  <si>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</si>
  <si>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</si>
  <si>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</si>
  <si>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</si>
  <si>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</si>
  <si>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</si>
  <si>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</si>
  <si>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</si>
  <si>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</si>
  <si>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</si>
  <si>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</si>
  <si>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</si>
  <si>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</si>
  <si>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</si>
  <si>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</si>
  <si>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</si>
  <si>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</si>
  <si>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</si>
  <si>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</si>
  <si>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</si>
  <si>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</si>
  <si>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</si>
  <si>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</si>
  <si>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</si>
  <si>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</si>
  <si>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</si>
  <si>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</si>
  <si>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</si>
  <si>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</si>
  <si>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</si>
  <si>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</si>
  <si>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</si>
  <si>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</si>
  <si>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</si>
  <si>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</si>
  <si>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</si>
  <si>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</si>
  <si>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</si>
  <si>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</si>
  <si>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</si>
  <si>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</si>
  <si>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</si>
  <si>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</si>
  <si>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</si>
  <si>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</si>
  <si>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</si>
  <si>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</si>
  <si>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</si>
  <si>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</si>
  <si>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</si>
  <si>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</si>
  <si>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</si>
  <si>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</si>
  <si>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</si>
  <si>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</si>
  <si>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</si>
  <si>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</si>
  <si>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</si>
  <si>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</si>
  <si>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</si>
  <si>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</si>
  <si>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</si>
  <si>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</si>
  <si>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</si>
  <si>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</si>
  <si>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</si>
  <si>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</si>
  <si>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</si>
  <si>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</si>
  <si>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</si>
  <si>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</si>
  <si>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</si>
  <si>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</si>
  <si>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</si>
  <si>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</si>
  <si>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</si>
  <si>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</si>
  <si>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</si>
  <si>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</si>
  <si>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</si>
  <si>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</si>
  <si>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</si>
  <si>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</si>
  <si>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</si>
  <si>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</si>
  <si>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</si>
  <si>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</si>
  <si>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</si>
  <si>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</si>
  <si>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</si>
  <si>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</si>
  <si>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</si>
  <si>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</si>
  <si>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</si>
  <si>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</si>
  <si>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</si>
  <si>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</si>
  <si>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</si>
  <si>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</si>
  <si>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</si>
  <si>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</si>
  <si>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</si>
  <si>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</si>
  <si>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</si>
  <si>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</si>
  <si>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</si>
  <si>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</si>
  <si>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</si>
  <si>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</si>
  <si>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</si>
  <si>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</si>
  <si>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</si>
  <si>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</si>
  <si>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</si>
  <si>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</si>
  <si>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</si>
  <si>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</si>
  <si>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</si>
  <si>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</si>
  <si>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</si>
  <si>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</si>
  <si>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</si>
  <si>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</si>
  <si>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</si>
  <si>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</si>
  <si>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</si>
  <si>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</si>
  <si>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</si>
  <si>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</si>
  <si>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</si>
  <si>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</si>
  <si>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</si>
  <si>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</si>
  <si>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</si>
  <si>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</si>
  <si>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</si>
  <si>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</si>
  <si>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</si>
  <si>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</si>
  <si>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</si>
  <si>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</si>
  <si>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</si>
  <si>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</si>
  <si>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</si>
  <si>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</si>
  <si>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</si>
  <si>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</si>
  <si>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</si>
  <si>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</si>
  <si>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</si>
  <si>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</si>
  <si>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</si>
  <si>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</si>
  <si>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</si>
  <si>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</si>
  <si>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</si>
  <si>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</si>
  <si>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</si>
  <si>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</si>
  <si>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</si>
  <si>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</si>
  <si>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</si>
  <si>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</si>
  <si>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Shape of particles</t>
  </si>
  <si>
    <t>Heterogeneous</t>
  </si>
  <si>
    <t>espherical</t>
  </si>
  <si>
    <t>Mainly euhedral (some elongated or sub-spherical)</t>
  </si>
  <si>
    <t xml:space="preserve">Irregular entangled kinked and mostly bent </t>
  </si>
  <si>
    <t>Two structures found; type 1 show agglomerates in the 50–1500 nm range</t>
  </si>
  <si>
    <t>Irregular euhedral</t>
  </si>
  <si>
    <t xml:space="preserve">irregular spheres (1–4 nm), euhedral particle (10–100 nm), fractal-like structures (100–200 nm), big irregular polyhedral particles (1–2 mm) and large irregular particles (1–2 mm) </t>
  </si>
  <si>
    <t>Mainly 2 euhedral morphologies: aspect ratio of 1 (20–250 nm and 400 nm) and 2:7,5 (50-350 nm)</t>
  </si>
  <si>
    <t>Mainly 2 euhedral morphologies: aspect ratio 1(20–250 nm) and aspect ratio 2:8.5 (10–450 nm)</t>
  </si>
  <si>
    <t>round</t>
  </si>
  <si>
    <t>round/oblong</t>
  </si>
  <si>
    <t>oblong</t>
  </si>
  <si>
    <t>irregular</t>
  </si>
  <si>
    <t>sphere</t>
  </si>
  <si>
    <t>subangular to rounded</t>
  </si>
  <si>
    <t>angular</t>
  </si>
  <si>
    <t>elongated</t>
  </si>
  <si>
    <t>elongated and rounded</t>
  </si>
  <si>
    <t>Heterogeneous (round, triangular or trapezium-like)</t>
  </si>
  <si>
    <t>average round but not as monodisperse</t>
  </si>
  <si>
    <t>Specific Surface area</t>
  </si>
  <si>
    <t>147.06 m2/g</t>
  </si>
  <si>
    <t>25 m2/g</t>
  </si>
  <si>
    <t>41.67 m2/g</t>
  </si>
  <si>
    <t>20.0 ± 2.9 nm</t>
  </si>
  <si>
    <t>27.5 m2/g</t>
  </si>
  <si>
    <t>39.0 ± 5.2 nm</t>
  </si>
  <si>
    <t>14.2 m2/g</t>
  </si>
  <si>
    <t>79.0 ± 8.7 nm</t>
  </si>
  <si>
    <t>7.1 m2/g</t>
  </si>
  <si>
    <t>38.1 ± 4.3 nm</t>
  </si>
  <si>
    <t>8.0 m2/g</t>
  </si>
  <si>
    <t>81.2 ± 10.5 nm</t>
  </si>
  <si>
    <t>3.7 m2/g</t>
  </si>
  <si>
    <t>Calculated Surface area</t>
  </si>
  <si>
    <t>Primary size [other]</t>
  </si>
  <si>
    <t>Primary size 2nd Dimension [nm]</t>
  </si>
  <si>
    <t>Primary size 1st Dimension [nm]</t>
  </si>
  <si>
    <t>Surface area [m2/g]</t>
  </si>
  <si>
    <t>Size in situ  [other]</t>
  </si>
  <si>
    <t>Size in situ  [nm]</t>
  </si>
  <si>
    <t>143nm average</t>
  </si>
  <si>
    <t>28nm average</t>
  </si>
  <si>
    <t>50nm average</t>
  </si>
  <si>
    <t>Zeta potential [mV]</t>
  </si>
  <si>
    <t>25,08±4,09</t>
  </si>
  <si>
    <t>Aspect ratio</t>
  </si>
  <si>
    <t>EC25 (ug/ml)</t>
  </si>
  <si>
    <t>EC50 (ug/ml)</t>
  </si>
  <si>
    <t>slope EC50 (ug/ml)</t>
  </si>
  <si>
    <t>slope EC50 (number)</t>
  </si>
  <si>
    <t>Aspect ratio (datasheet)</t>
  </si>
  <si>
    <t>Aspect ratio (calculated)</t>
  </si>
  <si>
    <t>Ag NM-300</t>
  </si>
  <si>
    <t>Ag NM-300k</t>
  </si>
  <si>
    <t>1 estimated from TEM</t>
  </si>
  <si>
    <t>1.1 estimated from TEM</t>
  </si>
  <si>
    <t>1 from description</t>
  </si>
  <si>
    <t>79 ± 50</t>
  </si>
  <si>
    <t>66 ± 46</t>
  </si>
  <si>
    <t>125 ± 66</t>
  </si>
  <si>
    <t>2.4 from description</t>
  </si>
  <si>
    <t>1.2 from description</t>
  </si>
  <si>
    <t>1.567 ± 0.353</t>
  </si>
  <si>
    <t>1,4 ± 1,2</t>
  </si>
  <si>
    <t>1.524 ± 0.333</t>
  </si>
  <si>
    <t>1.7 ± 1.3</t>
  </si>
  <si>
    <t>1,711 ± 0,497</t>
  </si>
  <si>
    <t>1.36 ± 1.2</t>
  </si>
  <si>
    <t>EC25 (mm2/ml)</t>
  </si>
  <si>
    <t>EC50 (mm2/ml)</t>
  </si>
  <si>
    <t>slope EC50 (surface area)</t>
  </si>
  <si>
    <t>EC25 (10E12 particles/ml)</t>
  </si>
  <si>
    <t>EC50 (10E12 particles/ml)</t>
  </si>
  <si>
    <t>approximated by description of NM-105</t>
  </si>
  <si>
    <t>Two main types, ratio 1 and ratio 2-7.5</t>
  </si>
  <si>
    <t>1,68 from ferret min max</t>
  </si>
  <si>
    <t>Two main types, ratio 1 and ratio 2-8.5</t>
  </si>
  <si>
    <t>NRK-52E</t>
  </si>
  <si>
    <t>1% Triton X-100 in water</t>
  </si>
  <si>
    <t>14.4 ± 2.6 m2/g</t>
  </si>
  <si>
    <t>100–400 nm (mean size of 200 nm) NTA</t>
  </si>
  <si>
    <t>1.5 from description</t>
  </si>
  <si>
    <t>160+/-6</t>
  </si>
  <si>
    <t>180+/-9</t>
  </si>
  <si>
    <t>3.4 ± 0.7 nm (DLS)</t>
  </si>
  <si>
    <t>56 m2 g−1</t>
  </si>
  <si>
    <t>NIH/3T3</t>
  </si>
  <si>
    <t>SH-SY5Y</t>
  </si>
  <si>
    <t>SK-OV-3</t>
  </si>
  <si>
    <t>U-87 MG</t>
  </si>
  <si>
    <t>1.2 estimated from TEM</t>
  </si>
  <si>
    <t>14 ± 4</t>
  </si>
  <si>
    <t>1.8 from description</t>
  </si>
  <si>
    <t>highly bend</t>
  </si>
  <si>
    <t>straight wall</t>
  </si>
  <si>
    <t>highly bend, entangled</t>
  </si>
  <si>
    <t>dimethicone, Al2O3, hydrophilic (silane), rutile</t>
  </si>
  <si>
    <t>dimethicone, Al2O3, hydrophobic (tetramethyl silicate, fatty acids), rutile</t>
  </si>
  <si>
    <t>181</t>
  </si>
  <si>
    <t>182</t>
  </si>
  <si>
    <t>183</t>
  </si>
  <si>
    <t>184</t>
  </si>
  <si>
    <t>TiO2 NM-102</t>
  </si>
  <si>
    <t>21 ± 10 nm; 22 nm; 22 ± 6 nm</t>
  </si>
  <si>
    <t>22 nm (SAXS)</t>
  </si>
  <si>
    <t>77.992 m2/g</t>
  </si>
  <si>
    <t>circles, ellipses, rectangles or squares</t>
  </si>
  <si>
    <t>circles diameter about 16 nm; ellipses short axis 16 nm long axis 25 nm; rectangles 16 nm by 40 nm; squares approximately 30 nm.</t>
  </si>
  <si>
    <t>2.5 from description</t>
  </si>
  <si>
    <t>185</t>
  </si>
  <si>
    <t>186</t>
  </si>
  <si>
    <t>SiO2 NM-202</t>
  </si>
  <si>
    <t>22 nm; 15±7 nm; 20 nm; 18±3 nm (SAXS)</t>
  </si>
  <si>
    <t>204.11 (m2/g)</t>
  </si>
  <si>
    <t>equi-axed and rounded, or slightly elongated</t>
  </si>
  <si>
    <t>5 nm to 30 nm; &lt;100 nm - 80.4%, &lt;50 nm – 55% &lt;10 nm – 0.9%</t>
  </si>
  <si>
    <t>1.6 from description</t>
  </si>
  <si>
    <t>spherical or ellipsoidal</t>
  </si>
  <si>
    <t>187</t>
  </si>
  <si>
    <t>188</t>
  </si>
  <si>
    <t>189</t>
  </si>
  <si>
    <t>190</t>
  </si>
  <si>
    <t>191</t>
  </si>
  <si>
    <t>192</t>
  </si>
  <si>
    <t>CeO2</t>
  </si>
  <si>
    <t>CeO2 NM-211</t>
  </si>
  <si>
    <t>CeO2 NM-212</t>
  </si>
  <si>
    <t>CeO2 NM-213</t>
  </si>
  <si>
    <t>aspect ratio close to 1</t>
  </si>
  <si>
    <t>near spherical rather than polyhedral with regular morphology</t>
  </si>
  <si>
    <t>150-200 nm associated with distribution of small sized particles (&lt; 50 nm).</t>
  </si>
  <si>
    <t>polyhedral with irregular morphology</t>
  </si>
  <si>
    <t>66 ± 2; 64.9 ± 4.1</t>
  </si>
  <si>
    <t>27.2 ± 0.9; 27.8 ± 1.5</t>
  </si>
  <si>
    <t>4.30 ± 0.10; 4.8 ± 1.3</t>
  </si>
  <si>
    <t>crystallite sizes 9 / 10.3 nm (XRD)</t>
  </si>
  <si>
    <t>crystallite sizes 33.3 / 49 nm (XRD)</t>
  </si>
  <si>
    <t>crystallite sizes 33.3 composed of several crystallites (XRD)</t>
  </si>
  <si>
    <t>slight increase in aspect ratio with increasing particle size</t>
  </si>
  <si>
    <t>1.1 from description</t>
  </si>
  <si>
    <t>sizes between &lt; 10 - 20 nm; 4–15 nm D50: 8.2 nm (Keller et al.)</t>
  </si>
  <si>
    <t>ranging from below 10 nm to well in excess of 100 nm; 40 nm (Keller et al.)</t>
  </si>
  <si>
    <t>lower than tested</t>
  </si>
  <si>
    <t>A</t>
  </si>
  <si>
    <t>B</t>
  </si>
  <si>
    <t>D</t>
  </si>
  <si>
    <t>E</t>
  </si>
  <si>
    <t>F</t>
  </si>
  <si>
    <t>G</t>
  </si>
  <si>
    <t>H</t>
  </si>
  <si>
    <t>I</t>
  </si>
  <si>
    <t>95 ± 50</t>
  </si>
  <si>
    <t>532 ± 256</t>
  </si>
  <si>
    <t>1338 ± 819</t>
  </si>
  <si>
    <t>2149 ± 1426</t>
  </si>
  <si>
    <t>1022 ± 690</t>
  </si>
  <si>
    <t>465 ± 322</t>
  </si>
  <si>
    <t>313 ± 105</t>
  </si>
  <si>
    <t>310 ± 103</t>
  </si>
  <si>
    <t>JRC</t>
  </si>
  <si>
    <t>NM-300</t>
  </si>
  <si>
    <t>NM-400</t>
  </si>
  <si>
    <t>NM-211</t>
  </si>
  <si>
    <t>NM-200</t>
  </si>
  <si>
    <t>NM-101</t>
  </si>
  <si>
    <t>NM-102</t>
  </si>
  <si>
    <t>NM-103</t>
  </si>
  <si>
    <t>NM-104</t>
  </si>
  <si>
    <t>NM-105</t>
  </si>
  <si>
    <t>NM-110</t>
  </si>
  <si>
    <t>NM-111</t>
  </si>
  <si>
    <t>NPO_1486</t>
  </si>
  <si>
    <t>NPO_1542</t>
  </si>
  <si>
    <t>NPO_1373</t>
  </si>
  <si>
    <t>NPO_401</t>
  </si>
  <si>
    <t>NPO_602</t>
  </si>
  <si>
    <t>ENM_9000006</t>
  </si>
  <si>
    <t>NPO_1548</t>
  </si>
  <si>
    <t>NPO_1384</t>
  </si>
  <si>
    <t>NPO_1559</t>
  </si>
  <si>
    <t>Type</t>
  </si>
  <si>
    <t>NM-212</t>
  </si>
  <si>
    <t>NM-213</t>
  </si>
  <si>
    <t>NM-401</t>
  </si>
  <si>
    <t>NM-402</t>
  </si>
  <si>
    <t>Sample ID</t>
  </si>
  <si>
    <t>Assay Annotation</t>
  </si>
  <si>
    <t>Grand Total</t>
  </si>
  <si>
    <t>NPO_1709_SECTION</t>
  </si>
  <si>
    <t>BAO_0010001_SECTION</t>
  </si>
  <si>
    <t>NPO_1911_SECTION</t>
  </si>
  <si>
    <t>BAO_0003009_SECTION</t>
  </si>
  <si>
    <t>Ag NM-300k_65nm_0.1_Bath</t>
  </si>
  <si>
    <t>Ag20Cit_18nm_0.1_Bath</t>
  </si>
  <si>
    <t>Ag20Pep_35nm_0.1_Bath</t>
  </si>
  <si>
    <t>Ag40Pep_500nm_0.1_Bath</t>
  </si>
  <si>
    <t>Ag NM-300_95nm_0_Vortexing</t>
  </si>
  <si>
    <t>Ag20_105nm_0.1_Vortexing</t>
  </si>
  <si>
    <t>Ag40_76nm_0.1_Vortexing</t>
  </si>
  <si>
    <t>Ag80_141nm_0.1_Vortexing</t>
  </si>
  <si>
    <t>Au20Pep_10nm_0.1_Bath</t>
  </si>
  <si>
    <t>Au40_144nm_0.1_Vortexing</t>
  </si>
  <si>
    <t>Au80_155nm_0.1_Vortexing</t>
  </si>
  <si>
    <t>MWCNT NM-400_209nm_0.1_Tip</t>
  </si>
  <si>
    <t>MWCNT NM-401_798nm_0.1_Tip</t>
  </si>
  <si>
    <t>MWCNT NM-402_191nm_0.1_Tip</t>
  </si>
  <si>
    <t>zerovalent Cobalt_200nm_0.1_Bath</t>
  </si>
  <si>
    <t>OC-Fe3O4_129nm_0_Stirring</t>
  </si>
  <si>
    <t>U-Fe3O4_5743nm_0_Stirring</t>
  </si>
  <si>
    <t>PLGA-PEO_131nm_0_Stirring</t>
  </si>
  <si>
    <t>SiO2 Fl-25 SiO2_20nm_0_Vortexing</t>
  </si>
  <si>
    <t>SiO2 Fl-50 SiO2_49nm_0_Vortexing</t>
  </si>
  <si>
    <t>SiO2 NM-200_238nm_0.1_Bath</t>
  </si>
  <si>
    <t>SiO2 NM-203_319nm_0.1_Bath</t>
  </si>
  <si>
    <t>SiO2_15nm_41.3nm_0_Stirring</t>
  </si>
  <si>
    <t>SiO2_200nm_124nm_0_Stirring</t>
  </si>
  <si>
    <t>SiO2_60nm_68.8nm_0_Stirring</t>
  </si>
  <si>
    <t>TiO2 degussa*_228.3nm_0.1_Tip</t>
  </si>
  <si>
    <t>TiO2 NM-101_532nm_0_Vortexing</t>
  </si>
  <si>
    <t>TiO2 NM-103_315nm_0.1_Tip</t>
  </si>
  <si>
    <t>TiO2 NM-104_268nm_0.1_Bath</t>
  </si>
  <si>
    <t>TiO2 NM-105_2767nm_0_Cup Horn</t>
  </si>
  <si>
    <t>TiO2 NRCWE-001_1338nm_0_Vortexing</t>
  </si>
  <si>
    <t>TiO2 NRCWE-002_2149nm_0_Vortexing</t>
  </si>
  <si>
    <t>TiO2 NRCWE-003_1022nm_0_Vortexing</t>
  </si>
  <si>
    <t>TiO2 NRCWE-004_465nm_0_Vortexing</t>
  </si>
  <si>
    <t>TiO2 Sigma*_504.5nm_0.1_Tip</t>
  </si>
  <si>
    <t>ZnO NM-110_482nm_0.1_Bath</t>
  </si>
  <si>
    <t>ZnO NM-110_313nm_0_Vortexing</t>
  </si>
  <si>
    <t>ZnO NM-110_160nm_0.1_Bath</t>
  </si>
  <si>
    <t>ZnO NM-110_160nm_0.15_Bath</t>
  </si>
  <si>
    <t>ZnO NM-111_285nm_0.1_Tip</t>
  </si>
  <si>
    <t>ZnO NM-111_310nm_0_Vortexing</t>
  </si>
  <si>
    <t>ZnO NM-111_180nm_0.1_Bath</t>
  </si>
  <si>
    <t>ZnO NM-111_180nm_0.15_Bath</t>
  </si>
  <si>
    <t>[Ag]</t>
  </si>
  <si>
    <t>[Au]</t>
  </si>
  <si>
    <t>[C]</t>
  </si>
  <si>
    <t>[Co]</t>
  </si>
  <si>
    <t>[Fe]</t>
  </si>
  <si>
    <t>[Ni]</t>
  </si>
  <si>
    <t>PEG</t>
  </si>
  <si>
    <t xml:space="preserve"> Tween dispersion</t>
  </si>
  <si>
    <t>dimethicone</t>
  </si>
  <si>
    <t xml:space="preserve"> Al2O3</t>
  </si>
  <si>
    <t>3-aminopropyltriethoxysilane</t>
  </si>
  <si>
    <t>succinic anhydride</t>
  </si>
  <si>
    <t>Coating2</t>
  </si>
  <si>
    <t>O=[Ti]=O</t>
  </si>
  <si>
    <t>O=[Fe].O=[Fe]O[Fe]=O</t>
  </si>
  <si>
    <t>O=[Ce]=O</t>
  </si>
  <si>
    <t>O=[Zn]</t>
  </si>
  <si>
    <t>Core SMILES</t>
  </si>
  <si>
    <t>Core CAS</t>
  </si>
  <si>
    <t>25322-68-3</t>
  </si>
  <si>
    <t xml:space="preserve"> 1317-70-0  </t>
  </si>
  <si>
    <t>1317-80-2</t>
  </si>
  <si>
    <t>7440-22-4</t>
  </si>
  <si>
    <t> 7440-57-5</t>
  </si>
  <si>
    <t xml:space="preserve"> 308068-56-6</t>
  </si>
  <si>
    <t>1306-38-3</t>
  </si>
  <si>
    <t>7440-48-4</t>
  </si>
  <si>
    <t xml:space="preserve">7439-89-6 </t>
  </si>
  <si>
    <t>1317-61-9</t>
  </si>
  <si>
    <t>7440-02-0</t>
  </si>
  <si>
    <t>60676-86-0</t>
  </si>
  <si>
    <t xml:space="preserve">1317-70-0  </t>
  </si>
  <si>
    <t>silane</t>
  </si>
  <si>
    <t>tetramethyl silicate</t>
  </si>
  <si>
    <t>1314-13-2</t>
  </si>
  <si>
    <t>2943-75-1</t>
  </si>
  <si>
    <t>triethoxycarprylyl silane</t>
  </si>
  <si>
    <t>109-99-9</t>
  </si>
  <si>
    <t>tetrahydrofuran</t>
  </si>
  <si>
    <t>7803-62-5</t>
  </si>
  <si>
    <t>1344-28-1</t>
  </si>
  <si>
    <t>112-80-1</t>
  </si>
  <si>
    <t>9005-64-5</t>
  </si>
  <si>
    <t>Coating 3 CAS</t>
  </si>
  <si>
    <t>9002-93-1</t>
  </si>
  <si>
    <t>Triton X-100</t>
  </si>
  <si>
    <t>water</t>
  </si>
  <si>
    <t>9003-11-6</t>
  </si>
  <si>
    <t>percent</t>
  </si>
  <si>
    <t>919-30-2</t>
  </si>
  <si>
    <t>108-30-5</t>
  </si>
  <si>
    <t>681-84-5</t>
  </si>
  <si>
    <t>9016-00-6</t>
  </si>
  <si>
    <t>[Si]</t>
  </si>
  <si>
    <t>Component1 CAS</t>
  </si>
  <si>
    <t>Component1</t>
  </si>
  <si>
    <t>HAS_COATING</t>
  </si>
  <si>
    <t>HAS_ADDITIVE</t>
  </si>
  <si>
    <t>POE</t>
  </si>
  <si>
    <t>7732-18-5</t>
  </si>
  <si>
    <t>Tween dispersion</t>
  </si>
  <si>
    <t>Additive CAS</t>
  </si>
  <si>
    <t>Coating 2 CAS</t>
  </si>
  <si>
    <t>Coating 3</t>
  </si>
  <si>
    <t>NPs me</t>
  </si>
  <si>
    <t>Additive me</t>
  </si>
  <si>
    <t>JRC Representative Manufactured nomaterials</t>
  </si>
  <si>
    <t>ked</t>
  </si>
  <si>
    <t>MWCNT NM-400_nm_0_Vortexing</t>
  </si>
  <si>
    <t xml:space="preserve">Entangled irregular, mostly bent, some no-onions </t>
  </si>
  <si>
    <t>MWCNT NM-402_nm_0_Vortexing</t>
  </si>
  <si>
    <t>CeO2 NM-211_nm_0.1_Tip</t>
  </si>
  <si>
    <t>CeO2 NM-212_nm_0.1_Tip</t>
  </si>
  <si>
    <t>CeO2 NM-213_nm_0.1_Tip</t>
  </si>
  <si>
    <t>zerovalent Ferro_nm_0.1_Bath</t>
  </si>
  <si>
    <t>Fe3O4_nm_0.1_Bath</t>
  </si>
  <si>
    <t>Fe3O4@APTES-DAAO_nm_0.1_Bath</t>
  </si>
  <si>
    <t>zerovalent Nickel_nm_0.1_Bath</t>
  </si>
  <si>
    <t>SiO2 NM-202_nm_0.1_Tip</t>
  </si>
  <si>
    <t>ked, 80% atase 20% rutile</t>
  </si>
  <si>
    <t>ked, rutile with minor atase;</t>
  </si>
  <si>
    <t>uncoated, atase</t>
  </si>
  <si>
    <t>TiO2 NM-102_nm_0.05_Tip</t>
  </si>
  <si>
    <t>TiO2 NM-102_nm_0.1_Tip</t>
  </si>
  <si>
    <t>TiO2 NM-103_nm_0.1_Bath</t>
  </si>
  <si>
    <t>TiO2 NM-103_nm_0.15_Bath</t>
  </si>
  <si>
    <t>TiO2 NM-104_nm_0.1_Bath</t>
  </si>
  <si>
    <t>TiO2 NM-104_nm_0.15_Bath</t>
  </si>
  <si>
    <t>ked, ~85% atase ~15% rutile</t>
  </si>
  <si>
    <t>ked, rutile</t>
  </si>
  <si>
    <t>ked, atase</t>
  </si>
  <si>
    <t>ZnO NM-110_nm_0.05_Tip</t>
  </si>
  <si>
    <t>ZnO NM-110_nm_0.1_Tip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</si>
</sst>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"/>
    <numFmt numFmtId="167" formatCode="0.000000"/>
  </numFmts>
  <fonts count="1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rgb="FFFF0000"/>
      <name val="Arial"/>
      <family val="2"/>
    </font>
    <font>
      <sz val="11"/>
      <color rgb="FF92D050"/>
      <name val="Arial"/>
      <family val="2"/>
    </font>
    <font>
      <sz val="11"/>
      <color theme="0" tint="-0.14999847407452621"/>
      <name val="Arial"/>
      <family val="2"/>
    </font>
    <font>
      <b/>
      <sz val="11"/>
      <color theme="0" tint="-0.249977111117893"/>
      <name val="Arial"/>
      <family val="2"/>
    </font>
    <font>
      <sz val="9"/>
      <name val="Lucida Sans Unicode"/>
      <family val="2"/>
    </font>
    <font>
      <b/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AFA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 applyNumberFormat="0" applyFont="0" applyFill="0" applyBorder="0" applyProtection="0">
      <alignment wrapText="1"/>
    </xf>
  </cellStyleXfs>
  <cellXfs count="75">
    <xf numFmtId="0" fontId="0" fillId="0" borderId="0" xfId="0"/>
    <xf numFmtId="0" fontId="10" fillId="0" borderId="0" xfId="0" applyFont="1" applyAlignment="1">
      <alignment horizontal="center" vertical="center" wrapText="1"/>
    </xf>
    <xf numFmtId="2" fontId="10" fillId="2" borderId="0" xfId="0" applyNumberFormat="1" applyFont="1" applyFill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11" fillId="0" borderId="0" xfId="0" quotePrefix="1" applyFont="1"/>
    <xf numFmtId="0" fontId="11" fillId="0" borderId="0" xfId="0" applyFont="1" applyAlignment="1">
      <alignment horizontal="left" vertical="top"/>
    </xf>
    <xf numFmtId="9" fontId="11" fillId="0" borderId="0" xfId="0" applyNumberFormat="1" applyFont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1" fontId="12" fillId="0" borderId="0" xfId="0" applyNumberFormat="1" applyFont="1" applyFill="1" applyBorder="1" applyAlignment="1">
      <alignment horizontal="left" vertical="top"/>
    </xf>
    <xf numFmtId="1" fontId="9" fillId="0" borderId="0" xfId="0" applyNumberFormat="1" applyFont="1" applyFill="1" applyBorder="1" applyAlignment="1">
      <alignment horizontal="left" vertical="top"/>
    </xf>
    <xf numFmtId="2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2" fontId="13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2" fontId="9" fillId="0" borderId="0" xfId="2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quotePrefix="1" applyFont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quotePrefix="1" applyFont="1" applyFill="1" applyAlignment="1">
      <alignment horizontal="left" vertical="top"/>
    </xf>
    <xf numFmtId="1" fontId="12" fillId="0" borderId="0" xfId="1" applyNumberFormat="1" applyFont="1" applyFill="1" applyBorder="1" applyAlignment="1">
      <alignment horizontal="left" vertical="top"/>
    </xf>
    <xf numFmtId="2" fontId="9" fillId="0" borderId="0" xfId="2" applyNumberFormat="1" applyFont="1" applyAlignment="1">
      <alignment horizontal="center" wrapText="1"/>
    </xf>
    <xf numFmtId="49" fontId="12" fillId="0" borderId="0" xfId="0" quotePrefix="1" applyNumberFormat="1" applyFont="1" applyAlignment="1" applyProtection="1">
      <alignment horizontal="left" vertical="top"/>
      <protection locked="0"/>
    </xf>
    <xf numFmtId="2" fontId="11" fillId="0" borderId="0" xfId="0" applyNumberFormat="1" applyFont="1" applyAlignment="1">
      <alignment horizontal="center"/>
    </xf>
    <xf numFmtId="2" fontId="15" fillId="0" borderId="0" xfId="0" applyNumberFormat="1" applyFont="1" applyFill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3" fontId="12" fillId="0" borderId="0" xfId="0" applyNumberFormat="1" applyFont="1" applyFill="1" applyAlignment="1">
      <alignment horizontal="left" vertical="top"/>
    </xf>
    <xf numFmtId="165" fontId="11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0" fontId="11" fillId="0" borderId="0" xfId="0" quotePrefix="1" applyFont="1" applyFill="1"/>
    <xf numFmtId="9" fontId="11" fillId="0" borderId="0" xfId="0" applyNumberFormat="1" applyFont="1" applyFill="1" applyAlignment="1">
      <alignment horizontal="left" vertical="top"/>
    </xf>
    <xf numFmtId="167" fontId="11" fillId="0" borderId="0" xfId="0" applyNumberFormat="1" applyFont="1" applyFill="1" applyAlignment="1">
      <alignment horizontal="center" vertical="center"/>
    </xf>
    <xf numFmtId="166" fontId="11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12" fillId="0" borderId="0" xfId="0" applyFont="1"/>
    <xf numFmtId="0" fontId="16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/>
    </xf>
    <xf numFmtId="167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pivotButton="1" applyBorder="1"/>
    <xf numFmtId="0" fontId="0" fillId="0" borderId="11" xfId="0" applyBorder="1"/>
    <xf numFmtId="0" fontId="0" fillId="0" borderId="12" xfId="0" applyBorder="1"/>
    <xf numFmtId="49" fontId="17" fillId="4" borderId="1" xfId="0" applyNumberFormat="1" applyFont="1" applyFill="1" applyBorder="1" applyAlignment="1">
      <alignment vertical="center" wrapText="1"/>
    </xf>
    <xf numFmtId="49" fontId="17" fillId="0" borderId="0" xfId="0" applyNumberFormat="1" applyFont="1"/>
    <xf numFmtId="0" fontId="18" fillId="0" borderId="0" xfId="0" applyFont="1" applyAlignment="1">
      <alignment horizontal="left" vertical="center" wrapText="1"/>
    </xf>
    <xf numFmtId="49" fontId="10" fillId="0" borderId="0" xfId="0" applyNumberFormat="1" applyFont="1" applyAlignment="1">
      <alignment horizontal="center" vertical="center" wrapText="1"/>
    </xf>
    <xf numFmtId="49" fontId="11" fillId="0" borderId="0" xfId="0" applyNumberFormat="1" applyFont="1"/>
    <xf numFmtId="49" fontId="11" fillId="0" borderId="0" xfId="0" applyNumberFormat="1" applyFont="1" applyAlignment="1">
      <alignment horizontal="left" vertical="top"/>
    </xf>
    <xf numFmtId="49" fontId="11" fillId="0" borderId="0" xfId="0" applyNumberFormat="1" applyFont="1" applyFill="1"/>
    <xf numFmtId="2" fontId="10" fillId="0" borderId="0" xfId="0" applyNumberFormat="1" applyFont="1" applyAlignment="1">
      <alignment horizontal="center" vertical="center" wrapText="1"/>
    </xf>
    <xf numFmtId="2" fontId="11" fillId="0" borderId="0" xfId="0" applyNumberFormat="1" applyFont="1"/>
    <xf numFmtId="2" fontId="11" fillId="0" borderId="0" xfId="0" applyNumberFormat="1" applyFont="1" applyFill="1"/>
  </cellXfs>
  <cellStyles count="3">
    <cellStyle name="Normal" xfId="0" builtinId="0"/>
    <cellStyle name="Normal 2" xfId="1"/>
    <cellStyle name="XLConnect.Numeric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na Jeliazkova" refreshedDate="42406.59549699074" createdVersion="1" refreshedVersion="4" recordCount="192" upgradeOnRefresh="1">
  <cacheSource type="worksheet">
    <worksheetSource ref="A1:AM193" sheet="Sheet1"/>
  </cacheSource>
  <cacheFields count="39">
    <cacheField name="ID Number" numFmtId="0">
      <sharedItems/>
    </cacheField>
    <cacheField name="NPs Name" numFmtId="0">
      <sharedItems/>
    </cacheField>
    <cacheField name="Material" numFmtId="0">
      <sharedItems/>
    </cacheField>
    <cacheField name="Coating" numFmtId="0">
      <sharedItems/>
    </cacheField>
    <cacheField name="Assay" numFmtId="0">
      <sharedItems count="4">
        <s v="LDH"/>
        <s v="WST-1"/>
        <s v="ATP"/>
        <s v="MTT"/>
      </sharedItems>
    </cacheField>
    <cacheField name="Treatment time" numFmtId="0">
      <sharedItems containsMixedTypes="1" containsNumber="1" containsInteger="1" minValue="1" maxValue="240"/>
    </cacheField>
    <cacheField name="Cell type" numFmtId="0">
      <sharedItems/>
    </cacheField>
    <cacheField name="Serum concentration" numFmtId="9">
      <sharedItems containsSemiMixedTypes="0" containsString="0" containsNumber="1" minValue="0" maxValue="0.15"/>
    </cacheField>
    <cacheField name="Dispersion protocol" numFmtId="0">
      <sharedItems/>
    </cacheField>
    <cacheField name="Shape of particles" numFmtId="0">
      <sharedItems/>
    </cacheField>
    <cacheField name="Primary size [TEM]" numFmtId="0">
      <sharedItems containsMixedTypes="1" containsNumber="1" containsInteger="1" minValue="17" maxValue="100"/>
    </cacheField>
    <cacheField name="Primary size [other]" numFmtId="0">
      <sharedItems containsMixedTypes="1" containsNumber="1" containsInteger="1" minValue="9" maxValue="143"/>
    </cacheField>
    <cacheField name="Primary size 1st Dimension [nm]" numFmtId="0">
      <sharedItems containsMixedTypes="1" containsNumber="1" minValue="2.7" maxValue="160"/>
    </cacheField>
    <cacheField name="Primary size 2nd Dimension [nm]" numFmtId="0">
      <sharedItems containsMixedTypes="1" containsNumber="1" minValue="4.0999999999999996" maxValue="4048"/>
    </cacheField>
    <cacheField name="Aspect ratio (datasheet)" numFmtId="0">
      <sharedItems/>
    </cacheField>
    <cacheField name="Aspect ratio (calculated)" numFmtId="0">
      <sharedItems containsBlank="1"/>
    </cacheField>
    <cacheField name="Aspect ratio" numFmtId="0">
      <sharedItems containsMixedTypes="1" containsNumber="1" minValue="1" maxValue="125"/>
    </cacheField>
    <cacheField name="Specific Surface area" numFmtId="0">
      <sharedItems containsMixedTypes="1" containsNumber="1" containsInteger="1" minValue="61" maxValue="322"/>
    </cacheField>
    <cacheField name="Calculated Surface area" numFmtId="0">
      <sharedItems containsBlank="1" containsMixedTypes="1" containsNumber="1" minValue="3.828694581280788" maxValue="221.2690153568202"/>
    </cacheField>
    <cacheField name="Surface area [m2/g]" numFmtId="0">
      <sharedItems containsMixedTypes="1" containsNumber="1" minValue="3.7" maxValue="322"/>
    </cacheField>
    <cacheField name="Zeta potential [mV]" numFmtId="0">
      <sharedItems containsMixedTypes="1" containsNumber="1" minValue="-50.5" maxValue="40"/>
    </cacheField>
    <cacheField name="Size in situ [DLS]" numFmtId="0">
      <sharedItems containsMixedTypes="1" containsNumber="1" minValue="20" maxValue="5743"/>
    </cacheField>
    <cacheField name="Size in situ  [other]" numFmtId="0">
      <sharedItems containsMixedTypes="1" containsNumber="1" containsInteger="1" minValue="76" maxValue="155"/>
    </cacheField>
    <cacheField name="Size in situ  [nm]" numFmtId="0">
      <sharedItems containsMixedTypes="1" containsNumber="1" minValue="10" maxValue="5743"/>
    </cacheField>
    <cacheField name="EC25 (ug/ml)" numFmtId="2">
      <sharedItems containsBlank="1" containsMixedTypes="1" containsNumber="1" minValue="5.0741055897750902E-2" maxValue="27626.677485190303"/>
    </cacheField>
    <cacheField name="EC50 (ug/ml)" numFmtId="2">
      <sharedItems containsBlank="1" containsMixedTypes="1" containsNumber="1" minValue="0.40082768952598635" maxValue="155892.08702019873"/>
    </cacheField>
    <cacheField name="slope EC50 (ug/ml)" numFmtId="2">
      <sharedItems containsMixedTypes="1" containsNumber="1" minValue="0" maxValue="5130.6163814003366"/>
    </cacheField>
    <cacheField name="EC25 (mm2/ml)" numFmtId="167">
      <sharedItems containsMixedTypes="1" containsNumber="1" minValue="0" maxValue="1404.4021499596488"/>
    </cacheField>
    <cacheField name="EC50 (mm2/ml)" numFmtId="167">
      <sharedItems containsMixedTypes="1" containsNumber="1" minValue="0" maxValue="7924.7742436718017"/>
    </cacheField>
    <cacheField name="slope EC50 (surface area)" numFmtId="166">
      <sharedItems containsMixedTypes="1" containsNumber="1" minValue="0" maxValue="260.81488374848612"/>
    </cacheField>
    <cacheField name="EC25 (10E12 particles/ml)" numFmtId="165">
      <sharedItems containsMixedTypes="1" containsNumber="1" minValue="0" maxValue="1524.1554790081823"/>
    </cacheField>
    <cacheField name="EC50 (10E12 particles/ml)" numFmtId="165">
      <sharedItems containsMixedTypes="1" containsNumber="1" minValue="0" maxValue="9678.89673009939"/>
    </cacheField>
    <cacheField name="slope EC50 (number)" numFmtId="166">
      <sharedItems containsMixedTypes="1" containsNumber="1" minValue="0" maxValue="385.48883330113733"/>
    </cacheField>
    <cacheField name="Source" numFmtId="0">
      <sharedItems/>
    </cacheField>
    <cacheField name="JRC" numFmtId="0">
      <sharedItems containsBlank="1"/>
    </cacheField>
    <cacheField name="NPs Name2" numFmtId="0">
      <sharedItems containsBlank="1"/>
    </cacheField>
    <cacheField name="Type" numFmtId="0">
      <sharedItems/>
    </cacheField>
    <cacheField name="Sample ID" numFmtId="0">
      <sharedItems/>
    </cacheField>
    <cacheField name="Assay Annot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s v="013"/>
    <s v="Ag NM-300k"/>
    <s v="Ag"/>
    <s v="PEG, POE, Tween dispersion"/>
    <x v="0"/>
    <n v="24"/>
    <s v="A549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1486.4522306542174"/>
    <n v="2076.8564466795024"/>
    <n v="23.616168641011399"/>
    <n v="59.324450092288913"/>
    <n v="82.88753858283097"/>
    <n v="0.94252353962168234"/>
    <n v="92.139048207895641"/>
    <n v="128.73577254296313"/>
    <n v="1.4638689734026997"/>
    <s v="G"/>
    <s v="NM-300"/>
    <s v="JRC Representative Manufactured Nanomaterials"/>
    <s v="NPO_401"/>
    <s v="Ag NM-300k_65nm_0.1_Bath"/>
    <s v="LDH"/>
  </r>
  <r>
    <s v="015"/>
    <s v="Ag NM-300k"/>
    <s v="Ag"/>
    <s v="PEG, POE, Tween dispersion"/>
    <x v="0"/>
    <n v="24"/>
    <s v="NRK-52E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5.763925276129477"/>
    <n v="113.05101991460714"/>
    <n v="4.291483785539107"/>
    <n v="0.23003880671559174"/>
    <n v="4.5118769715557709"/>
    <n v="0.17127352659360717"/>
    <n v="0.35728197511618787"/>
    <n v="7.0075668488043403"/>
    <n v="0.26601139494752607"/>
    <s v="G"/>
    <s v="NM-300"/>
    <s v="JRC Representative Manufactured Nanomaterials"/>
    <s v="NPO_401"/>
    <s v="Ag NM-300k_65nm_0.1_Bath"/>
    <s v="LDH"/>
  </r>
  <r>
    <s v="017"/>
    <s v="Ag NM-300k"/>
    <s v="Ag"/>
    <s v="PEG, POE, Tween dispersion"/>
    <x v="0"/>
    <n v="24"/>
    <s v="THP-1 macrophage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1300.9455660998974"/>
    <n v="1655.9914454798911"/>
    <n v="14.201835175199749"/>
    <n v="51.920861442624613"/>
    <n v="66.090776302573445"/>
    <n v="0.56679659439795327"/>
    <n v="80.640254532747605"/>
    <n v="102.64808547515875"/>
    <n v="0.88031323769644587"/>
    <s v="G"/>
    <s v="NM-300"/>
    <s v="JRC Representative Manufactured Nanomaterials"/>
    <s v="NPO_401"/>
    <s v="Ag NM-300k_65nm_0.1_Bath"/>
    <s v="LDH"/>
  </r>
  <r>
    <s v="014"/>
    <s v="Ag NM-300k"/>
    <s v="Ag"/>
    <s v="PEG, POE, Tween dispersion"/>
    <x v="1"/>
    <n v="24"/>
    <s v="A549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59.445306018556501"/>
    <n v="297.40957336119311"/>
    <n v="9.518570693705465"/>
    <n v="2.3724678246583055"/>
    <n v="11.869644397566487"/>
    <n v="0.37988706291632723"/>
    <n v="3.6847695499546904"/>
    <n v="18.435193847673144"/>
    <n v="0.59001697190873814"/>
    <s v="G"/>
    <s v="NM-300"/>
    <s v="JRC Representative Manufactured Nanomaterials"/>
    <s v="NPO_401"/>
    <s v="Ag NM-300k_65nm_0.1_Bath"/>
    <s v="WST-1"/>
  </r>
  <r>
    <s v="016"/>
    <s v="Ag NM-300k"/>
    <s v="Ag"/>
    <s v="PEG, POE, Tween dispersion"/>
    <x v="1"/>
    <n v="24"/>
    <s v="NRK-52E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7.6172102636066557"/>
    <n v="12.493992033548889"/>
    <n v="0.19507127079768932"/>
    <n v="0.3040035870691381"/>
    <n v="0.49863641196293923"/>
    <n v="7.785312995752045E-3"/>
    <n v="0.47215947422624954"/>
    <n v="0.77445107925302503"/>
    <n v="1.2091664201071019E-2"/>
    <s v="G"/>
    <s v="NM-300"/>
    <s v="JRC Representative Manufactured Nanomaterials"/>
    <s v="NPO_401"/>
    <s v="Ag NM-300k_65nm_0.1_Bath"/>
    <s v="WST-1"/>
  </r>
  <r>
    <s v="018"/>
    <s v="Ag NM-300k"/>
    <s v="Ag"/>
    <s v="PEG, POE, Tween dispersion"/>
    <x v="1"/>
    <n v="24"/>
    <s v="THP-1 macrophage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64.046053290474788"/>
    <n v="90.534968556200766"/>
    <n v="1.0595566106290391"/>
    <n v="2.5560840864469707"/>
    <n v="3.6132592174559295"/>
    <n v="4.2287005240358354E-2"/>
    <n v="3.9699509139686904"/>
    <n v="5.6118896122404847"/>
    <n v="6.5677547930871771E-2"/>
    <s v="G"/>
    <s v="NM-300"/>
    <s v="JRC Representative Manufactured Nanomaterials"/>
    <s v="NPO_401"/>
    <s v="Ag NM-300k_65nm_0.1_Bath"/>
    <s v="WST-1"/>
  </r>
  <r>
    <s v="001"/>
    <s v="Ag20Cit"/>
    <s v="Ag"/>
    <s v="Citrate"/>
    <x v="0"/>
    <n v="24"/>
    <s v="THP-1 macrophage"/>
    <n v="0.1"/>
    <s v="Bath"/>
    <s v="average round but not as monodisperse"/>
    <s v="6.4+/-2.8 nm (75%); 3.5 +/-0.5 (25%)"/>
    <s v="30.6+/-15 nm (SAXS)"/>
    <n v="6.4"/>
    <n v="6.4"/>
    <s v="NA"/>
    <s v="1 from description"/>
    <n v="1"/>
    <s v="NA"/>
    <n v="89.287499999999994"/>
    <n v="89.287499999999994"/>
    <s v="NA"/>
    <s v="18 nm"/>
    <s v="NA"/>
    <n v="18"/>
    <m/>
    <m/>
    <n v="0"/>
    <n v="0"/>
    <n v="0"/>
    <n v="0"/>
    <n v="0"/>
    <n v="0"/>
    <n v="0"/>
    <s v="G"/>
    <m/>
    <m/>
    <s v="NPO_401"/>
    <s v="Ag20Cit_18nm_0.1_Bath"/>
    <s v="LDH"/>
  </r>
  <r>
    <s v="003"/>
    <s v="Ag20Cit"/>
    <s v="Ag"/>
    <s v="Citrate"/>
    <x v="1"/>
    <n v="24"/>
    <s v="THP-1 macrophage"/>
    <n v="0.1"/>
    <s v="Bath"/>
    <s v="average round but not as monodisperse"/>
    <s v="6.4+/-2.8 nm (75%); 3.5 +/-0.5 (25%)"/>
    <s v="30.6+/-15 nm (SAXS)"/>
    <n v="6.4"/>
    <n v="6.4"/>
    <s v="NA"/>
    <s v="1 from description"/>
    <n v="1"/>
    <s v="NA"/>
    <n v="89.287499999999994"/>
    <n v="89.287499999999994"/>
    <s v="NA"/>
    <s v="18 nm"/>
    <s v="NA"/>
    <n v="18"/>
    <n v="1101.7633491978488"/>
    <n v="1496.2755584842305"/>
    <n v="15.780488371455267"/>
    <n v="98.373695041502913"/>
    <n v="133.59870392816072"/>
    <n v="1.4090003554663122"/>
    <n v="765.92896647410919"/>
    <n v="1040.1877979556002"/>
    <n v="10.970353259259641"/>
    <s v="G"/>
    <m/>
    <m/>
    <s v="NPO_401"/>
    <s v="Ag20Cit_18nm_0.1_Bath"/>
    <s v="WST-1"/>
  </r>
  <r>
    <s v="002"/>
    <s v="Ag20Cit"/>
    <s v="Ag"/>
    <s v="Citrate"/>
    <x v="0"/>
    <n v="48"/>
    <s v="THP-1 macrophage"/>
    <n v="0.1"/>
    <s v="Bath"/>
    <s v="average round but not as monodisperse"/>
    <s v="6.4+/-2.8 nm (75%); 3.5 +/-0.5 (25%)"/>
    <s v="30.6+/-15 nm (SAXS)"/>
    <n v="6.4"/>
    <n v="6.4"/>
    <s v="NA"/>
    <s v="1 from description"/>
    <n v="1"/>
    <s v="NA"/>
    <n v="89.287499999999994"/>
    <n v="89.287499999999994"/>
    <s v="NA"/>
    <s v="18 nm"/>
    <s v="NA"/>
    <n v="18"/>
    <m/>
    <m/>
    <n v="0"/>
    <n v="0"/>
    <n v="0"/>
    <n v="0"/>
    <n v="0"/>
    <n v="0"/>
    <n v="0"/>
    <s v="G"/>
    <m/>
    <m/>
    <s v="NPO_401"/>
    <s v="Ag20Cit_18nm_0.1_Bath"/>
    <s v="LDH"/>
  </r>
  <r>
    <s v="004"/>
    <s v="Ag20Cit"/>
    <s v="Ag"/>
    <s v="Citrate"/>
    <x v="1"/>
    <n v="48"/>
    <s v="THP-1 macrophage"/>
    <n v="0.1"/>
    <s v="Bath"/>
    <s v="average round but not as monodisperse"/>
    <s v="6.4+/-2.8 nm (75%); 3.5 +/-0.5 (25%)"/>
    <s v="30.6+/-15 nm (SAXS)"/>
    <n v="6.4"/>
    <n v="6.4"/>
    <s v="NA"/>
    <s v="1 from description"/>
    <n v="1"/>
    <s v="NA"/>
    <n v="89.287499999999994"/>
    <n v="89.287499999999994"/>
    <s v="NA"/>
    <s v="18 nm"/>
    <s v="NA"/>
    <n v="18"/>
    <n v="575.47163353196822"/>
    <n v="779.30619049647692"/>
    <n v="8.1533822785803469"/>
    <n v="51.382423478985615"/>
    <n v="69.582301483954183"/>
    <n v="0.72799512019874268"/>
    <n v="400.05904519079854"/>
    <n v="541.76169999520914"/>
    <n v="5.668106192176424"/>
    <s v="G"/>
    <m/>
    <m/>
    <s v="NPO_401"/>
    <s v="Ag20Cit_18nm_0.1_Bath"/>
    <s v="WST-1"/>
  </r>
  <r>
    <s v="005"/>
    <s v="Ag20Pep"/>
    <s v="Ag"/>
    <s v="Peptide"/>
    <x v="0"/>
    <n v="24"/>
    <s v="THP-1 macrophage"/>
    <n v="0.1"/>
    <s v="Bath"/>
    <s v="round"/>
    <s v="NA"/>
    <s v="18.8+/-3.8 nm (SAXS)"/>
    <n v="18.8"/>
    <n v="18.8"/>
    <s v="NA"/>
    <s v="1 from description"/>
    <n v="1"/>
    <s v="NA"/>
    <n v="30.39574468085106"/>
    <n v="30.39574468085106"/>
    <s v="NA"/>
    <s v="20 nm (50%), 50 nm (50%)"/>
    <s v="NA"/>
    <n v="35"/>
    <n v="44.545229773252792"/>
    <n v="154.89089436865436"/>
    <n v="4.4138265838160624"/>
    <n v="1.3539854309376367"/>
    <n v="4.7080240786182888"/>
    <n v="0.13416154590722609"/>
    <n v="1.2217089366696054"/>
    <n v="4.2480775342763444"/>
    <n v="0.12105474390426955"/>
    <s v="G"/>
    <m/>
    <m/>
    <s v="NPO_401"/>
    <s v="Ag20Pep_35nm_0.1_Bath"/>
    <s v="LDH"/>
  </r>
  <r>
    <s v="007"/>
    <s v="Ag20Pep"/>
    <s v="Ag"/>
    <s v="Peptide"/>
    <x v="1"/>
    <n v="24"/>
    <s v="THP-1 macrophage"/>
    <n v="0.1"/>
    <s v="Bath"/>
    <s v="round"/>
    <s v="NA"/>
    <s v="18.8+/-3.8 nm (SAXS)"/>
    <n v="18.8"/>
    <n v="18.8"/>
    <s v="NA"/>
    <s v="1 from description"/>
    <n v="1"/>
    <s v="NA"/>
    <n v="30.39574468085106"/>
    <n v="30.39574468085106"/>
    <s v="NA"/>
    <s v="20 nm (50%), 50 nm (50%)"/>
    <s v="NA"/>
    <n v="35"/>
    <n v="182.91473134554408"/>
    <n v="293.62350543029771"/>
    <n v="4.4283509633901454"/>
    <n v="5.5598294723456227"/>
    <n v="8.9249051033558118"/>
    <n v="0.13460302524040757"/>
    <n v="5.0166664998898058"/>
    <n v="8.0529938318074699"/>
    <n v="0.12145309327670656"/>
    <s v="G"/>
    <m/>
    <m/>
    <s v="NPO_401"/>
    <s v="Ag20Pep_35nm_0.1_Bath"/>
    <s v="WST-1"/>
  </r>
  <r>
    <s v="006"/>
    <s v="Ag20Pep"/>
    <s v="Ag"/>
    <s v="Peptide"/>
    <x v="0"/>
    <n v="48"/>
    <s v="THP-1 macrophage"/>
    <n v="0.1"/>
    <s v="Bath"/>
    <s v="round"/>
    <s v="NA"/>
    <s v="18.8+/-3.8 nm (SAXS)"/>
    <n v="18.8"/>
    <n v="18.8"/>
    <s v="NA"/>
    <s v="1 from description"/>
    <n v="1"/>
    <s v="NA"/>
    <n v="30.39574468085106"/>
    <n v="30.39574468085106"/>
    <s v="NA"/>
    <s v="20 nm (50%), 50 nm (50%)"/>
    <s v="NA"/>
    <n v="35"/>
    <n v="7.9835443904231891"/>
    <n v="26.584776249734468"/>
    <n v="0.74404927437245105"/>
    <n v="0.24266577693954397"/>
    <n v="0.80806407128448199"/>
    <n v="2.2615931773797521E-2"/>
    <n v="0.21895874323079695"/>
    <n v="0.72912091572966653"/>
    <n v="2.0406486899954786E-2"/>
    <s v="G"/>
    <m/>
    <m/>
    <s v="NPO_401"/>
    <s v="Ag20Pep_35nm_0.1_Bath"/>
    <s v="LDH"/>
  </r>
  <r>
    <s v="008"/>
    <s v="Ag20Pep"/>
    <s v="Ag"/>
    <s v="Peptide"/>
    <x v="1"/>
    <n v="48"/>
    <s v="THP-1 macrophage"/>
    <n v="0.1"/>
    <s v="Bath"/>
    <s v="round"/>
    <s v="NA"/>
    <s v="18.8+/-3.8 nm (SAXS)"/>
    <n v="18.8"/>
    <n v="18.8"/>
    <s v="NA"/>
    <s v="1 from description"/>
    <n v="1"/>
    <s v="NA"/>
    <n v="30.39574468085106"/>
    <n v="30.39574468085106"/>
    <s v="NA"/>
    <s v="20 nm (50%), 50 nm (50%)"/>
    <s v="NA"/>
    <n v="35"/>
    <n v="81.132977198727687"/>
    <n v="178.49307120702477"/>
    <n v="3.8944037603318833"/>
    <n v="2.4660972601298372"/>
    <n v="5.4254298197096924"/>
    <n v="0.11837330238319421"/>
    <n v="2.2251739143977689"/>
    <n v="4.8953969108980688"/>
    <n v="0.10680891986001199"/>
    <s v="G"/>
    <m/>
    <m/>
    <s v="NPO_401"/>
    <s v="Ag20Pep_35nm_0.1_Bath"/>
    <s v="WST-1"/>
  </r>
  <r>
    <s v="009"/>
    <s v="Ag40Pep"/>
    <s v="Ag"/>
    <s v="Peptide"/>
    <x v="0"/>
    <n v="24"/>
    <s v="THP-1 macrophage"/>
    <n v="0.1"/>
    <s v="Bath"/>
    <s v="round"/>
    <s v="NA"/>
    <s v="44.8+/-10.6 nm (SAXS)"/>
    <n v="44.8"/>
    <n v="44.8"/>
    <s v="NA"/>
    <s v="1 from description"/>
    <n v="1"/>
    <s v="NA"/>
    <n v="12.755357142857141"/>
    <n v="12.755357142857141"/>
    <s v="NA"/>
    <s v="500 nm"/>
    <s v="NA"/>
    <n v="500"/>
    <n v="44.545229773252792"/>
    <n v="154.89089436865436"/>
    <n v="4.4138265838160624"/>
    <n v="0.56819031476847259"/>
    <n v="1.9756886758487464"/>
    <n v="5.629993444321095E-2"/>
    <n v="9.0283265001372653E-2"/>
    <n v="0.31392936423871759"/>
    <n v="8.9458439694937979E-3"/>
    <s v="G"/>
    <m/>
    <m/>
    <s v="NPO_401"/>
    <s v="Ag40Pep_500nm_0.1_Bath"/>
    <s v="LDH"/>
  </r>
  <r>
    <s v="011"/>
    <s v="Ag40Pep"/>
    <s v="Ag"/>
    <s v="Peptide"/>
    <x v="1"/>
    <n v="24"/>
    <s v="THP-1 macrophage"/>
    <n v="0.1"/>
    <s v="Bath"/>
    <s v="round"/>
    <s v="NA"/>
    <s v="44.8+/-10.6 nm (SAXS)"/>
    <n v="44.8"/>
    <n v="44.8"/>
    <s v="NA"/>
    <s v="1 from description"/>
    <n v="1"/>
    <s v="NA"/>
    <n v="12.755357142857141"/>
    <n v="12.755357142857141"/>
    <s v="NA"/>
    <s v="500 nm"/>
    <s v="NA"/>
    <n v="500"/>
    <n v="149.15386805034569"/>
    <n v="229.20184008083808"/>
    <n v="3.2019188812196955"/>
    <n v="1.9025108562207482"/>
    <n v="2.9235513280311181"/>
    <n v="4.0841618872414796E-2"/>
    <n v="0.30230168895109966"/>
    <n v="0.46454110961272266"/>
    <n v="6.4895768264649203E-3"/>
    <s v="G"/>
    <m/>
    <m/>
    <s v="NPO_401"/>
    <s v="Ag40Pep_500nm_0.1_Bath"/>
    <s v="WST-1"/>
  </r>
  <r>
    <s v="010"/>
    <s v="Ag40Pep"/>
    <s v="Ag"/>
    <s v="Peptide"/>
    <x v="0"/>
    <n v="48"/>
    <s v="THP-1 macrophage"/>
    <n v="0.1"/>
    <s v="Bath"/>
    <s v="round"/>
    <s v="NA"/>
    <s v="44.8+/-10.6 nm (SAXS)"/>
    <n v="44.8"/>
    <n v="44.8"/>
    <s v="NA"/>
    <s v="1 from description"/>
    <n v="1"/>
    <s v="NA"/>
    <n v="12.755357142857141"/>
    <n v="12.755357142857141"/>
    <s v="NA"/>
    <s v="500 nm"/>
    <s v="NA"/>
    <n v="500"/>
    <n v="55.729553021195699"/>
    <n v="163.18235405905233"/>
    <n v="4.2981120415142655"/>
    <n v="0.71085035219714432"/>
    <n v="2.0814492054353759"/>
    <n v="5.4823954129529263E-2"/>
    <n v="0.11295139859940277"/>
    <n v="0.33073430735578918"/>
    <n v="8.711316350255455E-3"/>
    <s v="G"/>
    <m/>
    <m/>
    <s v="NPO_401"/>
    <s v="Ag40Pep_500nm_0.1_Bath"/>
    <s v="LDH"/>
  </r>
  <r>
    <s v="012"/>
    <s v="Ag40Pep"/>
    <s v="Ag"/>
    <s v="Peptide"/>
    <x v="1"/>
    <n v="48"/>
    <s v="THP-1 macrophage"/>
    <n v="0.1"/>
    <s v="Bath"/>
    <s v="round"/>
    <s v="NA"/>
    <s v="44.8+/-10.6 nm (SAXS)"/>
    <n v="44.8"/>
    <n v="44.8"/>
    <s v="NA"/>
    <s v="1 from description"/>
    <n v="1"/>
    <s v="NA"/>
    <n v="12.755357142857141"/>
    <n v="12.755357142857141"/>
    <s v="NA"/>
    <s v="500 nm"/>
    <s v="NA"/>
    <n v="500"/>
    <n v="81.572896660758062"/>
    <n v="185.66766324915511"/>
    <n v="4.1637906635358819"/>
    <n v="1.0404914300853478"/>
    <n v="2.3682573546227048"/>
    <n v="5.3110636981494277E-2"/>
    <n v="0.16533010343960391"/>
    <n v="0.37630702386396159"/>
    <n v="8.4390768169743061E-3"/>
    <s v="G"/>
    <m/>
    <m/>
    <s v="NPO_401"/>
    <s v="Ag40Pep_500nm_0.1_Bath"/>
    <s v="WST-1"/>
  </r>
  <r>
    <s v="019"/>
    <s v="Ag NM-300"/>
    <s v="Ag "/>
    <s v="PEG, POE, Tween dispersion"/>
    <x v="1"/>
    <n v="24"/>
    <s v="NCI-H292"/>
    <n v="0"/>
    <s v="Vortexing"/>
    <s v="Mainly euhedral (some elongated or sub-spherical)"/>
    <s v="8–47 (av.: 17.5)"/>
    <s v="7 wet samples and 14 dry samples"/>
    <n v="14"/>
    <n v="15"/>
    <s v="NA"/>
    <s v="1.1 estimated from TEM"/>
    <n v="1.1000000000000001"/>
    <s v="NA"/>
    <n v="39.910095238095231"/>
    <n v="39.910095238095231"/>
    <s v="NA"/>
    <s v="95 ± 50"/>
    <s v="NA"/>
    <n v="95"/>
    <n v="18.982419409028978"/>
    <n v="36.170978637647138"/>
    <n v="0.68754236914472644"/>
    <n v="0.75759016646381383"/>
    <n v="1.4435872022836054"/>
    <n v="2.7439881432791663E-2"/>
    <n v="1.1766419538831969"/>
    <n v="2.2420899075607155"/>
    <n v="4.2617918147100739E-2"/>
    <s v="F"/>
    <s v="NM-300"/>
    <s v="JRC Representative Manufactured Nanomaterials"/>
    <s v="NPO_401"/>
    <s v="Ag NM-300_95nm_0_Vortexing"/>
    <s v="WST-1"/>
  </r>
  <r>
    <s v="020"/>
    <s v="Ag20"/>
    <s v="Ag "/>
    <s v="Citrate"/>
    <x v="2"/>
    <n v="24"/>
    <s v="A549"/>
    <n v="0.1"/>
    <s v="Vortexing"/>
    <s v="sphere"/>
    <s v="20.0 ± 2.9 nm"/>
    <s v="NA"/>
    <n v="20"/>
    <n v="20"/>
    <s v="NA"/>
    <s v="1 estimated from TEM"/>
    <n v="1"/>
    <s v="27.5 m2/g"/>
    <n v="28.571999999999999"/>
    <n v="27.5"/>
    <n v="-38.1"/>
    <s v="NA"/>
    <n v="105"/>
    <n v="105"/>
    <n v="22.656538454794006"/>
    <n v="77.436942731749326"/>
    <n v="2.1912161710782128"/>
    <n v="0.62305480750683506"/>
    <n v="2.1295159251231062"/>
    <n v="6.0258444704650846E-2"/>
    <n v="0.51611165387863722"/>
    <n v="1.7639988855460769"/>
    <n v="4.9915489266697588E-2"/>
    <s v="I"/>
    <m/>
    <m/>
    <s v="NPO_401"/>
    <s v="Ag20_105nm_0.1_Vortexing"/>
    <s v="ATP"/>
  </r>
  <r>
    <s v="021"/>
    <s v="Ag40"/>
    <s v="Ag "/>
    <s v="Citrate"/>
    <x v="2"/>
    <n v="24"/>
    <s v="A549"/>
    <n v="0.1"/>
    <s v="Vortexing"/>
    <s v="sphere"/>
    <s v="39.0 ± 5.2 nm"/>
    <s v="NA"/>
    <n v="39"/>
    <n v="39"/>
    <s v="NA"/>
    <s v="1 estimated from TEM"/>
    <n v="1"/>
    <s v="14.2 m2/g"/>
    <n v="14.652307692307692"/>
    <n v="14.2"/>
    <n v="-43.3"/>
    <s v="NA"/>
    <n v="76"/>
    <n v="76"/>
    <n v="23.666718060336471"/>
    <n v="56.684158826055615"/>
    <n v="1.3206976306287657"/>
    <n v="0.33606739645677791"/>
    <n v="0.80491505532998964"/>
    <n v="1.8753906354928469E-2"/>
    <n v="7.2708353670356704E-2"/>
    <n v="0.17414378524830953"/>
    <n v="4.057417263118113E-3"/>
    <s v="I"/>
    <m/>
    <m/>
    <s v="NPO_401"/>
    <s v="Ag40_76nm_0.1_Vortexing"/>
    <s v="ATP"/>
  </r>
  <r>
    <s v="022"/>
    <s v="Ag80"/>
    <s v="Ag "/>
    <s v="Citrate"/>
    <x v="2"/>
    <n v="24"/>
    <s v="A549"/>
    <n v="0.1"/>
    <s v="Vortexing"/>
    <s v="sphere"/>
    <s v="79.0 ± 8.7 nm"/>
    <s v="NA"/>
    <n v="79"/>
    <n v="79"/>
    <s v="NA"/>
    <s v="1 estimated from TEM"/>
    <n v="1"/>
    <s v="7.1 m2/g"/>
    <n v="7.2334177215189861"/>
    <n v="7.1"/>
    <n v="-35.700000000000003"/>
    <s v="NA"/>
    <n v="141"/>
    <n v="141"/>
    <n v="48.178852546532745"/>
    <n v="142.86185352642593"/>
    <n v="3.7873200391957278"/>
    <n v="0.34206985308038246"/>
    <n v="1.014319160037624"/>
    <n v="2.688997227828966E-2"/>
    <n v="1.7808005190110703E-2"/>
    <n v="5.2805006649136489E-2"/>
    <n v="1.3998800583610316E-3"/>
    <s v="I"/>
    <m/>
    <m/>
    <s v="NPO_401"/>
    <s v="Ag80_141nm_0.1_Vortexing"/>
    <s v="ATP"/>
  </r>
  <r>
    <s v="023"/>
    <s v="Au20Pep"/>
    <s v="Au"/>
    <s v="Peptide"/>
    <x v="0"/>
    <n v="24"/>
    <s v="THP-1 macrophage"/>
    <n v="0.1"/>
    <s v="Bath"/>
    <s v="round"/>
    <s v="NA"/>
    <s v="25.3+/-5.1 nm (SAXS)"/>
    <n v="25.3"/>
    <n v="25.3"/>
    <s v="NA"/>
    <s v="1 from description"/>
    <n v="1"/>
    <s v="NA"/>
    <n v="12.288142292490118"/>
    <n v="12.288142292490118"/>
    <s v="NA"/>
    <s v="10 nm"/>
    <s v="NA"/>
    <n v="10"/>
    <n v="494.20105339565384"/>
    <n v="1090.0237113919495"/>
    <n v="23.832906319851826"/>
    <n v="6.072812865224301"/>
    <n v="13.394366467772457"/>
    <n v="0.29286214410192624"/>
    <n v="3.0198555657082755"/>
    <n v="6.6606781774009036"/>
    <n v="0.14563290446770513"/>
    <s v="G"/>
    <m/>
    <m/>
    <s v="NPO_401"/>
    <s v="Au20Pep_10nm_0.1_Bath"/>
    <s v="LDH"/>
  </r>
  <r>
    <s v="025"/>
    <s v="Au20Pep"/>
    <s v="Au"/>
    <s v="Peptide"/>
    <x v="1"/>
    <n v="24"/>
    <s v="THP-1 macrophage"/>
    <n v="0.1"/>
    <s v="Bath"/>
    <s v="round"/>
    <s v="NA"/>
    <s v="25.3+/-5.1 nm (SAXS)"/>
    <n v="25.3"/>
    <n v="25.3"/>
    <s v="NA"/>
    <s v="1 from description"/>
    <n v="1"/>
    <s v="NA"/>
    <n v="12.288142292490118"/>
    <n v="12.288142292490118"/>
    <s v="NA"/>
    <s v="10 nm"/>
    <s v="NA"/>
    <n v="10"/>
    <n v="1654.5546602382237"/>
    <n v="2178.1307525519824"/>
    <n v="20.943043692550347"/>
    <n v="20.331403095709934"/>
    <n v="26.765180619007346"/>
    <n v="0.25735110093189645"/>
    <n v="10.110290265789438"/>
    <n v="13.309644386104633"/>
    <n v="0.12797416481260782"/>
    <s v="G"/>
    <m/>
    <m/>
    <s v="NPO_401"/>
    <s v="Au20Pep_10nm_0.1_Bath"/>
    <s v="WST-1"/>
  </r>
  <r>
    <s v="024"/>
    <s v="Au20Pep"/>
    <s v="Au"/>
    <s v="Peptide"/>
    <x v="0"/>
    <n v="48"/>
    <s v="THP-1 macrophage"/>
    <n v="0.1"/>
    <s v="Bath"/>
    <s v="round"/>
    <s v="NA"/>
    <s v="25.3+/-5.1 nm (SAXS)"/>
    <n v="25.3"/>
    <n v="25.3"/>
    <s v="NA"/>
    <s v="1 from description"/>
    <n v="1"/>
    <s v="NA"/>
    <n v="12.288142292490118"/>
    <n v="12.288142292490118"/>
    <s v="NA"/>
    <s v="10 nm"/>
    <s v="NA"/>
    <n v="10"/>
    <n v="160.75555800394082"/>
    <n v="250.04944044194932"/>
    <n v="3.5717552975203399"/>
    <n v="1.9753871710610735"/>
    <n v="3.0726431043082059"/>
    <n v="4.3890237329885291E-2"/>
    <n v="0.98230985794375791"/>
    <n v="1.5279473591415484"/>
    <n v="2.182550004791162E-2"/>
    <s v="G"/>
    <m/>
    <m/>
    <s v="NPO_401"/>
    <s v="Au20Pep_10nm_0.1_Bath"/>
    <s v="LDH"/>
  </r>
  <r>
    <s v="026"/>
    <s v="Au20Pep"/>
    <s v="Au"/>
    <s v="Peptide"/>
    <x v="1"/>
    <n v="48"/>
    <s v="THP-1 macrophage"/>
    <n v="0.1"/>
    <s v="Bath"/>
    <s v="round"/>
    <s v="NA"/>
    <s v="25.3+/-5.1 nm (SAXS)"/>
    <n v="25.3"/>
    <n v="25.3"/>
    <s v="NA"/>
    <s v="1 from description"/>
    <n v="1"/>
    <s v="NA"/>
    <n v="12.288142292490118"/>
    <n v="12.288142292490118"/>
    <s v="NA"/>
    <s v="10 nm"/>
    <s v="NA"/>
    <n v="10"/>
    <n v="1499.5864766095474"/>
    <n v="1890.5026219490821"/>
    <n v="15.63664581358139"/>
    <n v="18.427132004472021"/>
    <n v="23.230765222835974"/>
    <n v="0.19214532873455809"/>
    <n v="9.1633446277272341"/>
    <n v="11.552069396963434"/>
    <n v="9.5548990769447992E-2"/>
    <s v="G"/>
    <m/>
    <m/>
    <s v="NPO_401"/>
    <s v="Au20Pep_10nm_0.1_Bath"/>
    <s v="WST-1"/>
  </r>
  <r>
    <s v="027"/>
    <s v="Au40"/>
    <s v="Au"/>
    <s v="Citrate"/>
    <x v="2"/>
    <n v="24"/>
    <s v="A549"/>
    <n v="0.1"/>
    <s v="Vortexing"/>
    <s v="sphere"/>
    <s v="38.1 ± 4.3 nm"/>
    <s v="NA"/>
    <n v="38.1"/>
    <n v="38.1"/>
    <s v="NA"/>
    <s v="1 estimated from TEM"/>
    <n v="1"/>
    <s v="8.0 m2/g"/>
    <n v="8.1598425196850393"/>
    <n v="8"/>
    <n v="-50.5"/>
    <s v="NA"/>
    <n v="144"/>
    <n v="144"/>
    <n v="15.720716782230252"/>
    <n v="131.87198519031188"/>
    <n v="4.6460507363232644"/>
    <n v="0.12576573425784202"/>
    <n v="1.0549758815224948"/>
    <n v="3.7168405890586113E-2"/>
    <n v="2.8128170465391549E-2"/>
    <n v="0.23595092580228086"/>
    <n v="8.312910213475572E-3"/>
    <s v="I"/>
    <m/>
    <m/>
    <s v="NPO_401"/>
    <s v="Au40_144nm_0.1_Vortexing"/>
    <s v="ATP"/>
  </r>
  <r>
    <s v="028"/>
    <s v="Au80"/>
    <s v="Au"/>
    <s v="Citrate"/>
    <x v="2"/>
    <n v="24"/>
    <s v="A549"/>
    <n v="0.1"/>
    <s v="Vortexing"/>
    <s v="sphere"/>
    <s v="81.2 ± 10.5 nm"/>
    <s v="NA"/>
    <n v="81.2"/>
    <n v="81.2"/>
    <s v="NA"/>
    <s v="1 estimated from TEM"/>
    <n v="1"/>
    <s v="3.7 m2/g"/>
    <n v="3.828694581280788"/>
    <n v="3.7"/>
    <n v="-43.8"/>
    <s v="NA"/>
    <n v="155"/>
    <n v="155"/>
    <n v="15.037482983463317"/>
    <n v="201.874868472201"/>
    <n v="7.4734954195495069"/>
    <n v="5.563868703881427E-2"/>
    <n v="0.74693701334714369"/>
    <n v="2.7651933052333176E-2"/>
    <n v="2.7794004907093469E-3"/>
    <n v="3.7312834143224026E-2"/>
    <n v="1.3813373461005871E-3"/>
    <s v="I"/>
    <m/>
    <m/>
    <s v="NPO_401"/>
    <s v="Au80_155nm_0.1_Vortexing"/>
    <s v="ATP"/>
  </r>
  <r>
    <s v="029"/>
    <s v="MWCNT NM-400"/>
    <s v="C"/>
    <s v="Pluronic dispersion"/>
    <x v="1"/>
    <n v="24"/>
    <s v="A549"/>
    <n v="0.1"/>
    <s v="Tip"/>
    <s v="highly bend"/>
    <s v="11x846, 16x"/>
    <s v="NA"/>
    <n v="11"/>
    <n v="846"/>
    <s v="79 ± 50"/>
    <m/>
    <n v="79"/>
    <s v="254.00 (m2/g)"/>
    <m/>
    <n v="254"/>
    <s v="NA"/>
    <s v="209+/-22,5"/>
    <s v="NA"/>
    <n v="209"/>
    <n v="1025.6712661455099"/>
    <n v="24233.23092417559"/>
    <n v="928.30238632120324"/>
    <n v="260.52050160095951"/>
    <n v="6155.2406547405999"/>
    <n v="235.78880612558561"/>
    <n v="10.93492439695418"/>
    <n v="258.35621684677164"/>
    <n v="9.8968516979926981"/>
    <s v="G"/>
    <s v="NM-400"/>
    <s v="JRC Representative Manufactured Nanomaterials"/>
    <s v="NPO_602"/>
    <s v="MWCNT NM-400_209nm_0.1_Tip"/>
    <s v="WST-1"/>
  </r>
  <r>
    <s v="032"/>
    <s v="MWCNT NM-400"/>
    <s v="C"/>
    <s v="naked"/>
    <x v="1"/>
    <n v="24"/>
    <s v="NCI-H292"/>
    <n v="0"/>
    <s v="Vortexing"/>
    <s v="Irregular entangled kinked and mostly bent "/>
    <s v="D 5-35; L 700-3000"/>
    <s v="NA"/>
    <n v="11"/>
    <n v="846"/>
    <s v="79 ± 50"/>
    <m/>
    <n v="79"/>
    <n v="298"/>
    <m/>
    <n v="254"/>
    <s v="NA"/>
    <s v="NA"/>
    <s v="NA"/>
    <s v="NA"/>
    <n v="438.41042433139927"/>
    <n v="4714.5130939344172"/>
    <n v="171.04410678412071"/>
    <n v="111.35624778017542"/>
    <n v="1197.4863258593418"/>
    <n v="43.445203123166657"/>
    <n v="4.6739974133391975"/>
    <n v="50.262541178870947"/>
    <n v="1.8235417506212701"/>
    <s v="F"/>
    <s v="NM-400"/>
    <s v="JRC Representative Manufactured Nanomaterials"/>
    <s v="NPO_602"/>
    <s v="MWCNT NM-400_NAnm_0_Vortexing"/>
    <s v="WST-1"/>
  </r>
  <r>
    <s v="030"/>
    <s v="MWCNT NM-400"/>
    <s v="C"/>
    <s v="Pluronic dispersion"/>
    <x v="1"/>
    <n v="24"/>
    <s v="NRK-52E"/>
    <n v="0.1"/>
    <s v="Tip"/>
    <s v="highly bend"/>
    <s v="11x846, 16x"/>
    <s v="NA"/>
    <n v="11"/>
    <n v="846"/>
    <s v="79 ± 50"/>
    <m/>
    <n v="79"/>
    <s v="254.00 (m2/g)"/>
    <m/>
    <n v="254"/>
    <s v="NA"/>
    <s v="209+/-22,5"/>
    <s v="NA"/>
    <n v="209"/>
    <n v="302.1121224278491"/>
    <n v="2078.2218970099975"/>
    <n v="71.044390983285936"/>
    <n v="76.736479096673676"/>
    <n v="527.86836184053936"/>
    <n v="18.045275309754626"/>
    <n v="3.2208889214248733"/>
    <n v="22.156416070132007"/>
    <n v="0.75742108594828539"/>
    <s v="G"/>
    <s v="NM-400"/>
    <s v="JRC Representative Manufactured Nanomaterials"/>
    <s v="NPO_602"/>
    <s v="MWCNT NM-400_209nm_0.1_Tip"/>
    <s v="WST-1"/>
  </r>
  <r>
    <s v="031"/>
    <s v="MWCNT NM-400"/>
    <s v="C"/>
    <s v="Pluronic dispersion"/>
    <x v="1"/>
    <n v="24"/>
    <s v="THP-1 macrophage"/>
    <n v="0.1"/>
    <s v="Tip"/>
    <s v="highly bend"/>
    <s v="11x846, 16x"/>
    <s v="NA"/>
    <n v="11"/>
    <n v="846"/>
    <s v="79 ± 50"/>
    <m/>
    <n v="79"/>
    <s v="254.00 (m2/g)"/>
    <m/>
    <n v="254"/>
    <s v="NA"/>
    <s v="209+/-22,5"/>
    <s v="NA"/>
    <n v="209"/>
    <n v="436.78985520720209"/>
    <n v="23662.550411450953"/>
    <n v="929.03042224975002"/>
    <n v="110.94462322262932"/>
    <n v="6010.2878045085417"/>
    <n v="235.97372725143651"/>
    <n v="4.6567201419189601"/>
    <n v="252.27205668022009"/>
    <n v="9.9046134615320458"/>
    <s v="G"/>
    <s v="NM-400"/>
    <s v="JRC Representative Manufactured Nanomaterials"/>
    <s v="NPO_602"/>
    <s v="MWCNT NM-400_209nm_0.1_Tip"/>
    <s v="WST-1"/>
  </r>
  <r>
    <s v="033"/>
    <s v="MWCNT NM-401"/>
    <s v="C"/>
    <s v="Pluronic dispersion"/>
    <x v="1"/>
    <n v="24"/>
    <s v="A549"/>
    <n v="0.1"/>
    <s v="Tip"/>
    <s v="straight wall"/>
    <s v="67x4048, 61x"/>
    <s v="NA"/>
    <n v="67"/>
    <n v="4048"/>
    <s v="66 ± 46"/>
    <m/>
    <n v="66"/>
    <s v="140.46 (m2/g)"/>
    <m/>
    <n v="140.46"/>
    <s v="NA"/>
    <s v="798+/-39,1"/>
    <s v="NA"/>
    <n v="798"/>
    <n v="390.72012360542811"/>
    <n v="3988.010797425422"/>
    <n v="143.89162695279975"/>
    <n v="54.880548561618433"/>
    <n v="560.15599660637486"/>
    <n v="20.211017921790258"/>
    <n v="2.3465996384642696E-2"/>
    <n v="0.23951325079126504"/>
    <n v="8.6418901762648943E-3"/>
    <s v="G"/>
    <s v="NM-401"/>
    <s v="JRC Representative Manufactured Nanomaterials"/>
    <s v="NPO_602"/>
    <s v="MWCNT NM-401_798nm_0.1_Tip"/>
    <s v="WST-1"/>
  </r>
  <r>
    <s v="034"/>
    <s v="MWCNT NM-401"/>
    <s v="C"/>
    <s v="Pluronic dispersion"/>
    <x v="1"/>
    <n v="24"/>
    <s v="NRK-52E"/>
    <n v="0.1"/>
    <s v="Tip"/>
    <s v="straight wall"/>
    <s v="67x4048, 61x"/>
    <s v="NA"/>
    <n v="67"/>
    <n v="4048"/>
    <s v="66 ± 46"/>
    <m/>
    <n v="66"/>
    <s v="140.46 (m2/g)"/>
    <m/>
    <n v="140.46"/>
    <s v="NA"/>
    <s v="798+/-39,1"/>
    <s v="NA"/>
    <n v="798"/>
    <n v="664.21565422830201"/>
    <n v="4318.6662690342737"/>
    <n v="146.17802459223887"/>
    <n v="93.295730792907307"/>
    <n v="606.59986414855416"/>
    <n v="20.532165334225873"/>
    <n v="3.9891680000809358E-2"/>
    <n v="0.25937186475190993"/>
    <n v="8.7792073900440221E-3"/>
    <s v="G"/>
    <s v="NM-401"/>
    <s v="JRC Representative Manufactured Nanomaterials"/>
    <s v="NPO_602"/>
    <s v="MWCNT NM-401_798nm_0.1_Tip"/>
    <s v="WST-1"/>
  </r>
  <r>
    <s v="035"/>
    <s v="MWCNT NM-401"/>
    <s v="C"/>
    <s v="Pluronic dispersion"/>
    <x v="1"/>
    <n v="24"/>
    <s v="THP-1 macrophage"/>
    <n v="0.1"/>
    <s v="Tip"/>
    <s v="straight wall"/>
    <s v="67x4048, 61x"/>
    <s v="NA"/>
    <n v="67"/>
    <n v="4048"/>
    <s v="66 ± 46"/>
    <m/>
    <n v="66"/>
    <s v="140.46 (m2/g)"/>
    <m/>
    <n v="140.46"/>
    <s v="NA"/>
    <s v="798+/-39,1"/>
    <s v="NA"/>
    <n v="798"/>
    <n v="2.0807078419376803"/>
    <n v="18.152902266915532"/>
    <n v="0.64288777699911404"/>
    <n v="0.29225622347856656"/>
    <n v="2.5497566524109554"/>
    <n v="9.0300017157295562E-2"/>
    <n v="1.2496382895730887E-4"/>
    <n v="1.0902329141264995E-3"/>
    <n v="3.8610763406767629E-5"/>
    <s v="G"/>
    <s v="NM-401"/>
    <s v="JRC Representative Manufactured Nanomaterials"/>
    <s v="NPO_602"/>
    <s v="MWCNT NM-401_798nm_0.1_Tip"/>
    <s v="WST-1"/>
  </r>
  <r>
    <s v="036"/>
    <s v="MWCNT NM-402"/>
    <s v="C"/>
    <s v="Pluronic dispersion"/>
    <x v="1"/>
    <n v="24"/>
    <s v="A549"/>
    <n v="0.1"/>
    <s v="Tip"/>
    <s v="highly bend, entangled"/>
    <s v="11x1372, 14x"/>
    <s v="NA"/>
    <n v="11"/>
    <n v="1372"/>
    <s v="125 ± 66"/>
    <m/>
    <n v="125"/>
    <s v="226.4 (m2/g)"/>
    <m/>
    <n v="226.4"/>
    <s v="NA"/>
    <s v="191+/-10,5"/>
    <s v="NA"/>
    <n v="191"/>
    <n v="553.67836818855699"/>
    <n v="4688.0677390177179"/>
    <n v="165.37557483316644"/>
    <n v="125.35278255788928"/>
    <n v="1061.3785361136113"/>
    <n v="37.441030142228875"/>
    <n v="3.6398325427874711"/>
    <n v="30.818942006160597"/>
    <n v="1.087164378534925"/>
    <s v="G"/>
    <s v="NM-402"/>
    <s v="JRC Representative Manufactured Nanomaterials"/>
    <s v="NPO_602"/>
    <s v="MWCNT NM-402_191nm_0.1_Tip"/>
    <s v="WST-1"/>
  </r>
  <r>
    <s v="039"/>
    <s v="MWCNT NM-402"/>
    <s v="C"/>
    <s v="naked"/>
    <x v="1"/>
    <n v="24"/>
    <s v="NCI-H292"/>
    <n v="0"/>
    <s v="Vortexing"/>
    <s v="Entangled irregular, mostly bent, some nano-onions "/>
    <s v="D 6-20; L 700-4000"/>
    <s v="NA"/>
    <n v="11"/>
    <n v="1372"/>
    <s v="125 ± 66"/>
    <m/>
    <n v="125"/>
    <n v="225"/>
    <m/>
    <n v="226.4"/>
    <s v="NA"/>
    <s v="NA"/>
    <s v="NA"/>
    <s v="NA"/>
    <n v="270.98945405319404"/>
    <n v="4684.5556922785245"/>
    <n v="176.5426495290132"/>
    <n v="61.352012397643129"/>
    <n v="1060.5834087318581"/>
    <n v="39.969255853368601"/>
    <n v="1.7814606643240198"/>
    <n v="30.79585412202503"/>
    <n v="1.1605757383080404"/>
    <s v="F"/>
    <s v="NM-402"/>
    <s v="JRC Representative Manufactured Nanomaterials"/>
    <s v="NPO_602"/>
    <s v="MWCNT NM-402_NAnm_0_Vortexing"/>
    <s v="WST-1"/>
  </r>
  <r>
    <s v="037"/>
    <s v="MWCNT NM-402"/>
    <s v="C"/>
    <s v="Pluronic dispersion"/>
    <x v="1"/>
    <n v="24"/>
    <s v="NRK-52E"/>
    <n v="0.1"/>
    <s v="Tip"/>
    <s v="highly bend, entangled"/>
    <s v="11x1372, 14x"/>
    <s v="NA"/>
    <n v="11"/>
    <n v="1372"/>
    <s v="125 ± 66"/>
    <m/>
    <n v="125"/>
    <s v="226.4 (m2/g)"/>
    <m/>
    <n v="226.4"/>
    <s v="NA"/>
    <s v="191+/-10,5"/>
    <s v="NA"/>
    <n v="191"/>
    <n v="2494.317604011288"/>
    <n v="27155.058762026078"/>
    <n v="986.42964632059159"/>
    <n v="564.71350554815558"/>
    <n v="6147.905303722704"/>
    <n v="223.32767192698194"/>
    <n v="16.397422960248488"/>
    <n v="178.51495066837856"/>
    <n v="6.4847011083252024"/>
    <s v="G"/>
    <s v="NM-402"/>
    <s v="JRC Representative Manufactured Nanomaterials"/>
    <s v="NPO_602"/>
    <s v="MWCNT NM-402_191nm_0.1_Tip"/>
    <s v="WST-1"/>
  </r>
  <r>
    <s v="038"/>
    <s v="MWCNT NM-402"/>
    <s v="C"/>
    <s v="Pluronic dispersion"/>
    <x v="1"/>
    <n v="24"/>
    <s v="THP-1 macrophage"/>
    <n v="0.1"/>
    <s v="Tip"/>
    <s v="highly bend, entangled"/>
    <s v="11x1372, 14x"/>
    <s v="NA"/>
    <n v="11"/>
    <n v="1372"/>
    <s v="125 ± 66"/>
    <m/>
    <n v="125"/>
    <s v="226.4 (m2/g)"/>
    <m/>
    <n v="226.4"/>
    <s v="NA"/>
    <s v="191+/-10,5"/>
    <s v="NA"/>
    <n v="191"/>
    <n v="27.695797485303203"/>
    <n v="915.19331414639714"/>
    <n v="35.499900666443757"/>
    <n v="6.2703285506726454"/>
    <n v="207.19976632274432"/>
    <n v="8.0371775108828665"/>
    <n v="0.18206971913182546"/>
    <n v="6.0163997713509003"/>
    <n v="0.233373202088763"/>
    <s v="G"/>
    <s v="NM-402"/>
    <s v="JRC Representative Manufactured Nanomaterials"/>
    <s v="NPO_602"/>
    <s v="MWCNT NM-402_191nm_0.1_Tip"/>
    <s v="WST-1"/>
  </r>
  <r>
    <s v="187"/>
    <s v="CeO2 NM-211"/>
    <s v="CeO2"/>
    <s v="uncoated"/>
    <x v="1"/>
    <n v="24"/>
    <s v="A549"/>
    <n v="0.1"/>
    <s v="Tip"/>
    <s v="near spherical rather than polyhedral with regular morphology"/>
    <s v="sizes between &lt; 10 - 20 nm; 4–15 nm D50: 8.2 nm (Keller et al.)"/>
    <s v="crystallite sizes 9 / 10.3 nm (XRD)"/>
    <n v="9"/>
    <n v="10.3"/>
    <s v="aspect ratio close to 1"/>
    <s v="1.1 from description"/>
    <n v="1.1000000000000001"/>
    <s v="66 ± 2; 64.9 ± 4.1"/>
    <n v="88.512621359223303"/>
    <n v="65.5"/>
    <n v="28"/>
    <s v="NA"/>
    <s v="NA"/>
    <s v="NA"/>
    <n v="102.0607889732259"/>
    <n v="23702.808919291179"/>
    <n v="944.02992521271813"/>
    <n v="6.684981677746296"/>
    <n v="1552.5339842135722"/>
    <n v="61.833960101433043"/>
    <n v="41.675897570955939"/>
    <n v="9678.89673009939"/>
    <n v="385.48883330113733"/>
    <s v="A"/>
    <s v="NM-211"/>
    <s v="JRC Representative Manufactured Nanomaterials"/>
    <s v="ENM_9000006"/>
    <s v="CeO2 NM-211_NAnm_0.1_Tip"/>
    <s v="WST-1"/>
  </r>
  <r>
    <s v="188"/>
    <s v="CeO2 NM-211"/>
    <s v="CeO2"/>
    <s v="uncoated"/>
    <x v="1"/>
    <n v="48"/>
    <s v="THP-1 macrophage"/>
    <n v="0.1"/>
    <s v="Tip"/>
    <s v="near spherical rather than polyhedral with regular morphology"/>
    <s v="sizes between &lt; 10 - 20 nm; 4–15 nm D50: 8.2 nm (Keller et al.)"/>
    <s v="crystallite sizes 9 / 10.3 nm (XRD)"/>
    <n v="9"/>
    <n v="10.3"/>
    <s v="aspect ratio close to 1"/>
    <s v="1.1 from description"/>
    <n v="1.1000000000000001"/>
    <s v="66 ± 2; 64.9 ± 4.1"/>
    <n v="88.512621359223303"/>
    <n v="65.5"/>
    <n v="28"/>
    <s v="NA"/>
    <s v="NA"/>
    <s v="NA"/>
    <n v="294.08786956344892"/>
    <n v="1462.8662727821425"/>
    <n v="46.751136128747738"/>
    <n v="19.262755456405905"/>
    <n v="95.817740867230327"/>
    <n v="3.0621994164329771"/>
    <n v="120.08897885359501"/>
    <n v="597.35247549838391"/>
    <n v="19.090539865791555"/>
    <s v="A"/>
    <s v="NM-211"/>
    <s v="JRC Representative Manufactured Nanomaterials"/>
    <s v="ENM_9000006"/>
    <s v="CeO2 NM-211_NAnm_0.1_Tip"/>
    <s v="WST-1"/>
  </r>
  <r>
    <s v="189"/>
    <s v="CeO2 NM-212"/>
    <s v="CeO2"/>
    <s v="uncoated"/>
    <x v="1"/>
    <n v="24"/>
    <s v="A549"/>
    <n v="0.1"/>
    <s v="Tip"/>
    <s v="polyhedral with irregular morphology"/>
    <s v="ranging from below 10 nm to well in excess of 100 nm; 40 nm (Keller et al.)"/>
    <s v="crystallite sizes 33.3 / 49 nm (XRD)"/>
    <n v="39"/>
    <n v="42"/>
    <s v="slight increase in aspect ratio with increasing particle size"/>
    <s v="1.2 from description"/>
    <n v="1.2"/>
    <s v="27.2 ± 0.9; 27.8 ± 1.5"/>
    <n v="20.815384615384616"/>
    <n v="27.5"/>
    <n v="33"/>
    <s v="NA"/>
    <s v="NA"/>
    <s v="NA"/>
    <n v="76.649762895147774"/>
    <n v="19961.993144138462"/>
    <n v="795.41373524973255"/>
    <n v="2.1078684796165637"/>
    <n v="548.95481146380769"/>
    <n v="21.873877719367648"/>
    <n v="0.40877148765907234"/>
    <n v="106.45686726170203"/>
    <n v="4.2419238309617189"/>
    <s v="A"/>
    <s v="NM-212"/>
    <s v="JRC Representative Manufactured Nanomaterials"/>
    <s v="ENM_9000006"/>
    <s v="CeO2 NM-212_NAnm_0.1_Tip"/>
    <s v="WST-1"/>
  </r>
  <r>
    <s v="190"/>
    <s v="CeO2 NM-212"/>
    <s v="CeO2"/>
    <s v="uncoated"/>
    <x v="1"/>
    <n v="48"/>
    <s v="THP-1 macrophage"/>
    <n v="0.1"/>
    <s v="Tip"/>
    <s v="polyhedral with irregular morphology"/>
    <s v="ranging from below 10 nm to well in excess of 100 nm; 40 nm (Keller et al.)"/>
    <s v="crystallite sizes 33.3 / 49 nm (XRD)"/>
    <n v="39"/>
    <n v="42"/>
    <s v="slight increase in aspect ratio with increasing particle size"/>
    <s v="1.2 from description"/>
    <n v="1.2"/>
    <s v="27.2 ± 0.9; 27.8 ± 1.5"/>
    <n v="20.815384615384616"/>
    <n v="27.5"/>
    <n v="33"/>
    <s v="NA"/>
    <s v="NA"/>
    <s v="NA"/>
    <n v="167.70713865104182"/>
    <n v="764.28038848222263"/>
    <n v="23.862929993247235"/>
    <n v="4.6119463129036493"/>
    <n v="21.017710683261122"/>
    <n v="0.65623057481429892"/>
    <n v="0.89437845556300333"/>
    <n v="4.0758903822820436"/>
    <n v="0.12726047706876162"/>
    <s v="A"/>
    <s v="NM-212"/>
    <s v="JRC Representative Manufactured Nanomaterials"/>
    <s v="ENM_9000006"/>
    <s v="CeO2 NM-212_NAnm_0.1_Tip"/>
    <s v="WST-1"/>
  </r>
  <r>
    <s v="191"/>
    <s v="CeO2 NM-213"/>
    <s v="CeO2"/>
    <s v="uncoated"/>
    <x v="1"/>
    <n v="24"/>
    <s v="A549"/>
    <n v="0.1"/>
    <s v="Tip"/>
    <s v="polyhedral with irregular morphology"/>
    <s v="150-200 nm associated with distribution of small sized particles (&lt; 50 nm)."/>
    <s v="crystallite sizes 33.3 composed of several crystallites (XRD)"/>
    <n v="160"/>
    <n v="192"/>
    <s v="irregular"/>
    <s v="1.2 estimated from TEM"/>
    <n v="1.2"/>
    <s v="4.30 ± 0.10; 4.8 ± 1.3"/>
    <n v="4.9087499999999995"/>
    <n v="4.5999999999999996"/>
    <n v="-7"/>
    <s v="NA"/>
    <s v="NA"/>
    <s v="NA"/>
    <n v="1149.6108327235718"/>
    <n v="35572.569443812681"/>
    <n v="1376.9183444435644"/>
    <n v="5.2882098305284293"/>
    <n v="163.63381944153832"/>
    <n v="6.3338243844403959"/>
    <n v="7.9681580116773995E-2"/>
    <n v="2.4655983237226748"/>
    <n v="9.5436669744236036E-2"/>
    <s v="A"/>
    <s v="NM-213"/>
    <s v="JRC Representative Manufactured Nanomaterials"/>
    <s v="ENM_9000006"/>
    <s v="CeO2 NM-213_NAnm_0.1_Tip"/>
    <s v="WST-1"/>
  </r>
  <r>
    <s v="192"/>
    <s v="CeO2 NM-213"/>
    <s v="CeO2"/>
    <s v="uncoated"/>
    <x v="1"/>
    <n v="48"/>
    <s v="THP-1 macrophage"/>
    <n v="0.1"/>
    <s v="Tip"/>
    <s v="polyhedral with irregular morphology"/>
    <s v="150-200 nm associated with distribution of small sized particles (&lt; 50 nm)."/>
    <s v="crystallite sizes 33.3 composed of several crystallites (XRD)"/>
    <n v="160"/>
    <n v="192"/>
    <s v="irregular"/>
    <s v="1.2 estimated from TEM"/>
    <n v="1.2"/>
    <s v="4.30 ± 0.10; 4.8 ± 1.3"/>
    <n v="4.9087499999999995"/>
    <n v="4.5999999999999996"/>
    <n v="-7"/>
    <s v="NA"/>
    <s v="NA"/>
    <s v="NA"/>
    <n v="503.93505484243468"/>
    <n v="1665.9457516809491"/>
    <n v="46.480427873540577"/>
    <n v="2.3181012522751994"/>
    <n v="7.6633504577323652"/>
    <n v="0.21380996821828663"/>
    <n v="3.4928638721112008E-2"/>
    <n v="0.11546967556688283"/>
    <n v="3.221641473830833E-3"/>
    <s v="A"/>
    <s v="NM-213"/>
    <s v="JRC Representative Manufactured Nanomaterials"/>
    <s v="ENM_9000006"/>
    <s v="CeO2 NM-213_NAnm_0.1_Tip"/>
    <s v="WST-1"/>
  </r>
  <r>
    <s v="040"/>
    <s v="zerovalent Cobalt"/>
    <s v="Co"/>
    <s v="1% Triton X-100 in water"/>
    <x v="2"/>
    <s v="0,5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63.744605482988369"/>
    <n v="125.43800011365119"/>
    <n v="2.4677357852265125"/>
    <n v="0.91792231895503251"/>
    <n v="1.8063072016365771"/>
    <n v="3.5535395307261783E-2"/>
    <n v="457.66049249911566"/>
    <n v="900.59412047719559"/>
    <n v="17.717345119123198"/>
    <s v="B"/>
    <m/>
    <m/>
    <s v="NPO_1384"/>
    <s v="zerovalent Cobalt_200nm_0.1_Bath"/>
    <s v="ATP"/>
  </r>
  <r>
    <s v="046"/>
    <s v="zerovalent Cobalt"/>
    <s v="Co"/>
    <s v="1% Triton X-100 in water"/>
    <x v="2"/>
    <s v="0,5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36.186545588630551"/>
    <n v="75.784335775865372"/>
    <n v="1.5839116074893929"/>
    <n v="0.52108625647627993"/>
    <n v="1.0912944351724612"/>
    <n v="2.2808327147847248E-2"/>
    <n v="259.80476544566682"/>
    <n v="544.10088778660565"/>
    <n v="11.371844893637553"/>
    <s v="B"/>
    <m/>
    <m/>
    <s v="NPO_1384"/>
    <s v="zerovalent Cobalt_200nm_0.1_Bath"/>
    <s v="ATP"/>
  </r>
  <r>
    <s v="041"/>
    <s v="zerovalent Cobalt"/>
    <s v="Co"/>
    <s v="1% Triton X-100 in water"/>
    <x v="2"/>
    <n v="1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62.269759437135363"/>
    <n v="117.83361688358951"/>
    <n v="2.2225542978581658"/>
    <n v="0.89668453589474928"/>
    <n v="1.696804083123689"/>
    <n v="3.2004781889157591E-2"/>
    <n v="447.0716942378167"/>
    <n v="845.99772368639856"/>
    <n v="15.957041177943275"/>
    <s v="B"/>
    <m/>
    <m/>
    <s v="NPO_1384"/>
    <s v="zerovalent Cobalt_200nm_0.1_Bath"/>
    <s v="ATP"/>
  </r>
  <r>
    <s v="047"/>
    <s v="zerovalent Cobalt"/>
    <s v="Co"/>
    <s v="1% Triton X-100 in water"/>
    <x v="2"/>
    <n v="1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26.297427350200714"/>
    <n v="73.875728056402707"/>
    <n v="1.9031320282480797"/>
    <n v="0.3786829538428903"/>
    <n v="1.0638104840121989"/>
    <n v="2.7405101206772343E-2"/>
    <n v="188.8048951179791"/>
    <n v="530.39785609853584"/>
    <n v="13.66371843922227"/>
    <s v="B"/>
    <m/>
    <m/>
    <s v="NPO_1384"/>
    <s v="zerovalent Cobalt_200nm_0.1_Bath"/>
    <s v="ATP"/>
  </r>
  <r>
    <s v="042"/>
    <s v="zerovalent Cobalt"/>
    <s v="Co"/>
    <s v="1% Triton X-100 in water"/>
    <x v="2"/>
    <n v="2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57.933364615651413"/>
    <n v="127.73230452879218"/>
    <n v="2.7919575965256307"/>
    <n v="0.8342404504653802"/>
    <n v="1.8393451852146077"/>
    <n v="4.02041893899691E-2"/>
    <n v="415.93813282295162"/>
    <n v="917.06629848536522"/>
    <n v="20.045126626496543"/>
    <s v="B"/>
    <m/>
    <m/>
    <s v="NPO_1384"/>
    <s v="zerovalent Cobalt_200nm_0.1_Bath"/>
    <s v="ATP"/>
  </r>
  <r>
    <s v="048"/>
    <s v="zerovalent Cobalt"/>
    <s v="Co"/>
    <s v="1% Triton X-100 in water"/>
    <x v="2"/>
    <n v="2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37.51769542433793"/>
    <n v="90.265478989925867"/>
    <n v="2.1099113426235174"/>
    <n v="0.54025481411046616"/>
    <n v="1.2998228974549326"/>
    <n v="3.0382723333778658E-2"/>
    <n v="269.3618830210911"/>
    <n v="648.06964067293154"/>
    <n v="15.148310306073618"/>
    <s v="B"/>
    <m/>
    <m/>
    <s v="NPO_1384"/>
    <s v="zerovalent Cobalt_200nm_0.1_Bath"/>
    <s v="ATP"/>
  </r>
  <r>
    <s v="043"/>
    <s v="zerovalent Cobalt"/>
    <s v="Co"/>
    <s v="1% Triton X-100 in water"/>
    <x v="2"/>
    <n v="24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2.2905371567963293"/>
    <n v="6.288849484082867"/>
    <n v="0.15993249309146151"/>
    <n v="3.2983735057867142E-2"/>
    <n v="9.0559432570793283E-2"/>
    <n v="2.3030279005170455E-3"/>
    <n v="16.445130616530221"/>
    <n v="45.151396425322197"/>
    <n v="1.148250632351679"/>
    <s v="B"/>
    <m/>
    <m/>
    <s v="NPO_1384"/>
    <s v="zerovalent Cobalt_200nm_0.1_Bath"/>
    <s v="ATP"/>
  </r>
  <r>
    <s v="049"/>
    <s v="zerovalent Cobalt"/>
    <s v="Co"/>
    <s v="1% Triton X-100 in water"/>
    <x v="2"/>
    <n v="24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1.1307436529768768"/>
    <n v="3.8649856645066096"/>
    <n v="0.10936968046118931"/>
    <n v="1.6282708602867024E-2"/>
    <n v="5.5655793568895176E-2"/>
    <n v="1.574923398641126E-3"/>
    <n v="8.1182822168340465"/>
    <n v="27.749034280119172"/>
    <n v="0.78523008253140503"/>
    <s v="B"/>
    <m/>
    <m/>
    <s v="NPO_1384"/>
    <s v="zerovalent Cobalt_200nm_0.1_Bath"/>
    <s v="ATP"/>
  </r>
  <r>
    <s v="044"/>
    <s v="zerovalent Cobalt"/>
    <s v="Co"/>
    <s v="1% Triton X-100 in water"/>
    <x v="2"/>
    <n v="48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0.58679621873339349"/>
    <n v="1.6263289521613731"/>
    <n v="4.1581309337119184E-2"/>
    <n v="8.4498655497608679E-3"/>
    <n v="2.3419136911123774E-2"/>
    <n v="5.9877085445451624E-4"/>
    <n v="4.2129595818710177"/>
    <n v="11.676384277103717"/>
    <n v="0.29853698780930793"/>
    <s v="B"/>
    <m/>
    <m/>
    <s v="NPO_1384"/>
    <s v="zerovalent Cobalt_200nm_0.1_Bath"/>
    <s v="ATP"/>
  </r>
  <r>
    <s v="050"/>
    <s v="zerovalent Cobalt"/>
    <s v="Co"/>
    <s v="1% Triton X-100 in water"/>
    <x v="2"/>
    <n v="48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0.79922332931298723"/>
    <n v="1.9051962481787019"/>
    <n v="4.4238916754628585E-2"/>
    <n v="1.1508815942107016E-2"/>
    <n v="2.7434825973773308E-2"/>
    <n v="6.370404012666517E-4"/>
    <n v="5.7381003418050662"/>
    <n v="13.678538703665307"/>
    <n v="0.31761753447440966"/>
    <s v="B"/>
    <m/>
    <m/>
    <s v="NPO_1384"/>
    <s v="zerovalent Cobalt_200nm_0.1_Bath"/>
    <s v="ATP"/>
  </r>
  <r>
    <s v="045"/>
    <s v="zerovalent Cobalt"/>
    <s v="Co"/>
    <s v="1% Triton X-100 in water"/>
    <x v="2"/>
    <n v="72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0.12926447931732596"/>
    <n v="0.40667152356495118"/>
    <n v="1.1096281769905007E-2"/>
    <n v="1.8614085021694936E-3"/>
    <n v="5.8560699393352973E-3"/>
    <n v="1.5978645748663213E-4"/>
    <n v="0.92806669393847097"/>
    <n v="2.9197371032403798"/>
    <n v="7.9666816372076357E-2"/>
    <s v="B"/>
    <m/>
    <m/>
    <s v="NPO_1384"/>
    <s v="zerovalent Cobalt_200nm_0.1_Bath"/>
    <s v="ATP"/>
  </r>
  <r>
    <s v="051"/>
    <s v="zerovalent Cobalt"/>
    <s v="Co"/>
    <s v="1% Triton X-100 in water"/>
    <x v="2"/>
    <n v="72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0.36197014840468539"/>
    <n v="1.0769301584160993"/>
    <n v="2.859840040045656E-2"/>
    <n v="5.2123701370274693E-3"/>
    <n v="1.5507794281191829E-2"/>
    <n v="4.1181696576657431E-4"/>
    <n v="2.5987993044066471"/>
    <n v="7.7319230851525971"/>
    <n v="0.20532495122983799"/>
    <s v="B"/>
    <m/>
    <m/>
    <s v="NPO_1384"/>
    <s v="zerovalent Cobalt_200nm_0.1_Bath"/>
    <s v="ATP"/>
  </r>
  <r>
    <s v="052"/>
    <s v="zerovalent Ferro"/>
    <s v="Fe"/>
    <s v="naked"/>
    <x v="2"/>
    <s v="0,5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7.858657323351022"/>
    <n v="51.039282010951325"/>
    <n v="1.3272249875040121"/>
    <e v="#VALUE!"/>
    <e v="#VALUE!"/>
    <e v="#VALUE!"/>
    <e v="#VALUE!"/>
    <e v="#VALUE!"/>
    <e v="#VALUE!"/>
    <s v="B"/>
    <m/>
    <m/>
    <s v="NPO_1384"/>
    <s v="zerovalent Ferro_NAnm_0.1_Bath"/>
    <s v="ATP"/>
  </r>
  <r>
    <s v="058"/>
    <s v="zerovalent Ferro"/>
    <s v="Fe"/>
    <s v="naked"/>
    <x v="2"/>
    <s v="0,5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2.670576390043466"/>
    <n v="42.702684907704139"/>
    <n v="1.2012843407064269"/>
    <e v="#VALUE!"/>
    <e v="#VALUE!"/>
    <e v="#VALUE!"/>
    <e v="#VALUE!"/>
    <e v="#VALUE!"/>
    <e v="#VALUE!"/>
    <s v="B"/>
    <m/>
    <m/>
    <s v="NPO_1384"/>
    <s v="zerovalent Ferro_NAnm_0.1_Bath"/>
    <s v="ATP"/>
  </r>
  <r>
    <s v="053"/>
    <s v="zerovalent Ferro"/>
    <s v="Fe"/>
    <s v="naked"/>
    <x v="2"/>
    <n v="1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24.379119817773777"/>
    <n v="65.819086829770129"/>
    <n v="1.6575986804798541"/>
    <e v="#VALUE!"/>
    <e v="#VALUE!"/>
    <e v="#VALUE!"/>
    <e v="#VALUE!"/>
    <e v="#VALUE!"/>
    <e v="#VALUE!"/>
    <s v="B"/>
    <m/>
    <m/>
    <s v="NPO_1384"/>
    <s v="zerovalent Ferro_NAnm_0.1_Bath"/>
    <s v="ATP"/>
  </r>
  <r>
    <s v="059"/>
    <s v="zerovalent Ferro"/>
    <s v="Fe"/>
    <s v="naked"/>
    <x v="2"/>
    <n v="1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5.5104231978286888"/>
    <n v="29.142933987439896"/>
    <n v="0.94530043158444821"/>
    <e v="#VALUE!"/>
    <e v="#VALUE!"/>
    <e v="#VALUE!"/>
    <e v="#VALUE!"/>
    <e v="#VALUE!"/>
    <e v="#VALUE!"/>
    <s v="B"/>
    <m/>
    <m/>
    <s v="NPO_1384"/>
    <s v="zerovalent Ferro_NAnm_0.1_Bath"/>
    <s v="ATP"/>
  </r>
  <r>
    <s v="054"/>
    <s v="zerovalent Ferro"/>
    <s v="Fe"/>
    <s v="naked"/>
    <x v="2"/>
    <n v="2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25.064717092975815"/>
    <n v="62.988879284481399"/>
    <n v="1.5169664876602236"/>
    <e v="#VALUE!"/>
    <e v="#VALUE!"/>
    <e v="#VALUE!"/>
    <e v="#VALUE!"/>
    <e v="#VALUE!"/>
    <e v="#VALUE!"/>
    <s v="B"/>
    <m/>
    <m/>
    <s v="NPO_1384"/>
    <s v="zerovalent Ferro_NAnm_0.1_Bath"/>
    <s v="ATP"/>
  </r>
  <r>
    <s v="060"/>
    <s v="zerovalent Ferro"/>
    <s v="Fe"/>
    <s v="naked"/>
    <x v="2"/>
    <n v="2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0.767152272678793"/>
    <n v="51.3880632825257"/>
    <n v="1.6248364403938762"/>
    <e v="#VALUE!"/>
    <e v="#VALUE!"/>
    <e v="#VALUE!"/>
    <e v="#VALUE!"/>
    <e v="#VALUE!"/>
    <e v="#VALUE!"/>
    <s v="B"/>
    <m/>
    <m/>
    <s v="NPO_1384"/>
    <s v="zerovalent Ferro_NAnm_0.1_Bath"/>
    <s v="ATP"/>
  </r>
  <r>
    <s v="055"/>
    <s v="zerovalent Ferro"/>
    <s v="Fe"/>
    <s v="naked"/>
    <x v="2"/>
    <n v="24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8.6777061104526538"/>
    <n v="20.706287415759242"/>
    <n v="0.48114325221226351"/>
    <e v="#VALUE!"/>
    <e v="#VALUE!"/>
    <e v="#VALUE!"/>
    <e v="#VALUE!"/>
    <e v="#VALUE!"/>
    <e v="#VALUE!"/>
    <s v="B"/>
    <m/>
    <m/>
    <s v="NPO_1384"/>
    <s v="zerovalent Ferro_NAnm_0.1_Bath"/>
    <s v="ATP"/>
  </r>
  <r>
    <s v="061"/>
    <s v="zerovalent Ferro"/>
    <s v="Fe"/>
    <s v="naked"/>
    <x v="2"/>
    <n v="24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4.7273994163694244"/>
    <n v="20.401022678556153"/>
    <n v="0.62694493048746913"/>
    <e v="#VALUE!"/>
    <e v="#VALUE!"/>
    <e v="#VALUE!"/>
    <e v="#VALUE!"/>
    <e v="#VALUE!"/>
    <e v="#VALUE!"/>
    <s v="B"/>
    <m/>
    <m/>
    <s v="NPO_1384"/>
    <s v="zerovalent Ferro_NAnm_0.1_Bath"/>
    <s v="ATP"/>
  </r>
  <r>
    <s v="056"/>
    <s v="zerovalent Ferro"/>
    <s v="Fe"/>
    <s v="naked"/>
    <x v="2"/>
    <n v="48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9.102054546734422"/>
    <n v="19.024251292259201"/>
    <n v="0.39688786982099117"/>
    <e v="#VALUE!"/>
    <e v="#VALUE!"/>
    <e v="#VALUE!"/>
    <e v="#VALUE!"/>
    <e v="#VALUE!"/>
    <e v="#VALUE!"/>
    <s v="B"/>
    <m/>
    <m/>
    <s v="NPO_1384"/>
    <s v="zerovalent Ferro_NAnm_0.1_Bath"/>
    <s v="ATP"/>
  </r>
  <r>
    <s v="062"/>
    <s v="zerovalent Ferro"/>
    <s v="Fe"/>
    <s v="naked"/>
    <x v="2"/>
    <n v="48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4.761145327624722"/>
    <n v="15.329805042205605"/>
    <n v="0.42274638858323527"/>
    <e v="#VALUE!"/>
    <e v="#VALUE!"/>
    <e v="#VALUE!"/>
    <e v="#VALUE!"/>
    <e v="#VALUE!"/>
    <e v="#VALUE!"/>
    <s v="B"/>
    <m/>
    <m/>
    <s v="NPO_1384"/>
    <s v="zerovalent Ferro_NAnm_0.1_Bath"/>
    <s v="ATP"/>
  </r>
  <r>
    <s v="057"/>
    <s v="zerovalent Ferro"/>
    <s v="Fe"/>
    <s v="naked"/>
    <x v="2"/>
    <n v="72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4.7610365448864513"/>
    <n v="10.85080508651069"/>
    <n v="0.24359074166496952"/>
    <e v="#VALUE!"/>
    <e v="#VALUE!"/>
    <e v="#VALUE!"/>
    <e v="#VALUE!"/>
    <e v="#VALUE!"/>
    <e v="#VALUE!"/>
    <s v="B"/>
    <m/>
    <m/>
    <s v="NPO_1384"/>
    <s v="zerovalent Ferro_NAnm_0.1_Bath"/>
    <s v="ATP"/>
  </r>
  <r>
    <s v="063"/>
    <s v="zerovalent Ferro"/>
    <s v="Fe"/>
    <s v="naked"/>
    <x v="2"/>
    <n v="72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4.1564807846887515"/>
    <n v="14.737425160131178"/>
    <n v="0.42323777501769705"/>
    <e v="#VALUE!"/>
    <e v="#VALUE!"/>
    <e v="#VALUE!"/>
    <e v="#VALUE!"/>
    <e v="#VALUE!"/>
    <e v="#VALUE!"/>
    <s v="B"/>
    <m/>
    <m/>
    <s v="NPO_1384"/>
    <s v="zerovalent Ferro_NAnm_0.1_Bath"/>
    <s v="ATP"/>
  </r>
  <r>
    <s v="064"/>
    <s v="Fe3O4"/>
    <s v="Fe3O4"/>
    <s v="naked"/>
    <x v="2"/>
    <s v="0,5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30.546874251142899"/>
    <n v="95.681422186127236"/>
    <n v="2.6053819173993737"/>
    <n v="1.4615729306766936"/>
    <n v="4.578058477805131"/>
    <n v="0.12465942188513751"/>
    <n v="0.73963176402180963"/>
    <n v="2.3167352081201238"/>
    <n v="6.3084137763932568E-2"/>
    <s v="D"/>
    <m/>
    <m/>
    <s v="NPO_1548"/>
    <s v="Fe3O4_NAnm_0.1_Bath"/>
    <s v="ATP"/>
  </r>
  <r>
    <s v="070"/>
    <s v="Fe3O4"/>
    <s v="Fe3O4"/>
    <s v="naked"/>
    <x v="2"/>
    <s v="0,5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42.556592135970433"/>
    <n v="117.99391589120454"/>
    <n v="3.0174929502093644"/>
    <n v="2.0362005806684418"/>
    <n v="5.6456419086700738"/>
    <n v="0.14437765312006529"/>
    <n v="1.0304231802409969"/>
    <n v="2.8569878357091611"/>
    <n v="7.3062586218726577E-2"/>
    <s v="D"/>
    <m/>
    <m/>
    <s v="NPO_1548"/>
    <s v="Fe3O4_NAnm_0.1_Bath"/>
    <s v="ATP"/>
  </r>
  <r>
    <s v="065"/>
    <s v="Fe3O4"/>
    <s v="Fe3O4"/>
    <s v="naked"/>
    <x v="2"/>
    <n v="1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48.037303732774618"/>
    <n v="145.91863152378534"/>
    <n v="3.9152531116404288"/>
    <n v="2.2984355853002212"/>
    <n v="6.9817527044873371"/>
    <n v="0.18733268476748463"/>
    <n v="1.1631277035618208"/>
    <n v="3.5331292475382416"/>
    <n v="9.4800061759056822E-2"/>
    <s v="D"/>
    <m/>
    <m/>
    <s v="NPO_1548"/>
    <s v="Fe3O4_NAnm_0.1_Bath"/>
    <s v="ATP"/>
  </r>
  <r>
    <s v="071"/>
    <s v="Fe3O4"/>
    <s v="Fe3O4"/>
    <s v="naked"/>
    <x v="2"/>
    <n v="1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45.546040018572171"/>
    <n v="145.32967272017609"/>
    <n v="3.9913453080641568"/>
    <n v="2.1792363645249844"/>
    <n v="6.9535728574246933"/>
    <n v="0.19097345971598834"/>
    <n v="1.1028067109643493"/>
    <n v="3.5188687822851272"/>
    <n v="9.6642482852831113E-2"/>
    <s v="D"/>
    <m/>
    <m/>
    <s v="NPO_1548"/>
    <s v="Fe3O4_NAnm_0.1_Bath"/>
    <s v="ATP"/>
  </r>
  <r>
    <s v="066"/>
    <s v="Fe3O4"/>
    <s v="Fe3O4"/>
    <s v="naked"/>
    <x v="2"/>
    <n v="2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52.672757136296653"/>
    <n v="157.98731712996005"/>
    <n v="4.2125823997465357"/>
    <n v="2.5202276141768731"/>
    <n v="7.5592017765531123"/>
    <n v="0.20155896649504956"/>
    <n v="1.2753659820089069"/>
    <n v="3.8253484497692405"/>
    <n v="0.10199929871041334"/>
    <s v="D"/>
    <m/>
    <m/>
    <s v="NPO_1548"/>
    <s v="Fe3O4_NAnm_0.1_Bath"/>
    <s v="ATP"/>
  </r>
  <r>
    <s v="072"/>
    <s v="Fe3O4"/>
    <s v="Fe3O4"/>
    <s v="naked"/>
    <x v="2"/>
    <n v="2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53.613456278016699"/>
    <n v="175.75824700184154"/>
    <n v="4.8857916289529939"/>
    <n v="2.5652371424888374"/>
    <n v="8.4094855024804573"/>
    <n v="0.23376993439966479"/>
    <n v="1.2981431394975547"/>
    <n v="4.2556361479927602"/>
    <n v="0.11829972033980823"/>
    <s v="D"/>
    <m/>
    <m/>
    <s v="NPO_1548"/>
    <s v="Fe3O4_NAnm_0.1_Bath"/>
    <s v="ATP"/>
  </r>
  <r>
    <s v="067"/>
    <s v="Fe3O4"/>
    <s v="Fe3O4"/>
    <s v="naked"/>
    <x v="2"/>
    <n v="24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06.57666906374996"/>
    <n v="444.73204289012466"/>
    <n v="13.526214953054987"/>
    <n v="5.0993621561602849"/>
    <n v="21.279045114360031"/>
    <n v="0.64718731832798981"/>
    <n v="2.5805419269777077"/>
    <n v="10.76830128986238"/>
    <n v="0.32751037451538695"/>
    <s v="D"/>
    <m/>
    <m/>
    <s v="NPO_1548"/>
    <s v="Fe3O4_NAnm_0.1_Bath"/>
    <s v="ATP"/>
  </r>
  <r>
    <s v="073"/>
    <s v="Fe3O4"/>
    <s v="Fe3O4"/>
    <s v="naked"/>
    <x v="2"/>
    <n v="24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14.1940277856404"/>
    <n v="367.10148586766832"/>
    <n v="10.116298323281116"/>
    <n v="5.4638290806526504"/>
    <n v="17.564664395582216"/>
    <n v="0.48403341259718258"/>
    <n v="2.7649811079668374"/>
    <n v="8.8886318559147561"/>
    <n v="0.24494602991791672"/>
    <s v="D"/>
    <m/>
    <m/>
    <s v="NPO_1548"/>
    <s v="Fe3O4_NAnm_0.1_Bath"/>
    <s v="ATP"/>
  </r>
  <r>
    <s v="068"/>
    <s v="Fe3O4"/>
    <s v="Fe3O4"/>
    <s v="naked"/>
    <x v="2"/>
    <n v="48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68.30816783035695"/>
    <n v="232.23052376766816"/>
    <n v="6.5568942374924486"/>
    <n v="3.2683333890122945"/>
    <n v="11.111508314242496"/>
    <n v="0.31372699700920803"/>
    <n v="1.6539463335622449"/>
    <n v="5.6229999358301832"/>
    <n v="0.15876214409071754"/>
    <s v="D"/>
    <m/>
    <m/>
    <s v="NPO_1548"/>
    <s v="Fe3O4_NAnm_0.1_Bath"/>
    <s v="ATP"/>
  </r>
  <r>
    <s v="074"/>
    <s v="Fe3O4"/>
    <s v="Fe3O4"/>
    <s v="naked"/>
    <x v="2"/>
    <n v="48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90.30002717169846"/>
    <n v="295.56444684265654"/>
    <n v="8.2105767868383239"/>
    <n v="4.3205754627606918"/>
    <n v="14.141839561849594"/>
    <n v="0.39285056396355605"/>
    <n v="2.1864354381765199"/>
    <n v="7.1565048326404561"/>
    <n v="0.19880277577855743"/>
    <s v="D"/>
    <m/>
    <m/>
    <s v="NPO_1548"/>
    <s v="Fe3O4_NAnm_0.1_Bath"/>
    <s v="ATP"/>
  </r>
  <r>
    <s v="069"/>
    <s v="Fe3O4"/>
    <s v="Fe3O4"/>
    <s v="naked"/>
    <x v="2"/>
    <n v="72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49.303221143086233"/>
    <n v="139.82788915728921"/>
    <n v="3.6209867205681188"/>
    <n v="2.3590057963199151"/>
    <n v="6.6903296247506789"/>
    <n v="0.17325295313723055"/>
    <n v="1.1937793741581884"/>
    <n v="3.3856540432441276"/>
    <n v="8.767498676343756E-2"/>
    <s v="D"/>
    <m/>
    <m/>
    <s v="NPO_1548"/>
    <s v="Fe3O4_NAnm_0.1_Bath"/>
    <s v="ATP"/>
  </r>
  <r>
    <s v="075"/>
    <s v="Fe3O4"/>
    <s v="Fe3O4"/>
    <s v="naked"/>
    <x v="2"/>
    <n v="72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17.27195623282017"/>
    <n v="305.85188553529161"/>
    <n v="7.543197172098858"/>
    <n v="5.6110983843454623"/>
    <n v="14.634061508865628"/>
    <n v="0.36091852498080662"/>
    <n v="2.8395070194628493"/>
    <n v="7.4055946859898603"/>
    <n v="0.18264350666108042"/>
    <s v="D"/>
    <m/>
    <m/>
    <s v="NPO_1548"/>
    <s v="Fe3O4_NAnm_0.1_Bath"/>
    <s v="ATP"/>
  </r>
  <r>
    <s v="076"/>
    <s v="Fe3O4@APTES-DAAO"/>
    <s v="Fe3O4"/>
    <s v="coated with APTES and DAAO enzyme without substrate D-Alanine 1mM"/>
    <x v="2"/>
    <n v="24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4.867059090341151"/>
    <n v="43.786023480659807"/>
    <n v="1.1567585756127463"/>
    <n v="0.71134254020771059"/>
    <n v="2.0950250469215219"/>
    <n v="5.5347300268552446E-2"/>
    <n v="0.3599762466823947"/>
    <n v="1.0601914133747776"/>
    <n v="2.8008606667695318E-2"/>
    <s v="D"/>
    <m/>
    <m/>
    <s v="NPO_1548"/>
    <s v="Fe3O4@APTES-DAAO_NAnm_0.1_Bath"/>
    <s v="ATP"/>
  </r>
  <r>
    <s v="077"/>
    <s v="Fe3O4@APTES-DAAO"/>
    <s v="Fe3O4"/>
    <s v="coated with APTES and DAAO enzyme with substrate D-Alanine 1mM"/>
    <x v="2"/>
    <n v="24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s v="lower than tested"/>
    <s v="lower than tested"/>
    <e v="#VALUE!"/>
    <e v="#VALUE!"/>
    <e v="#VALUE!"/>
    <e v="#VALUE!"/>
    <e v="#VALUE!"/>
    <e v="#VALUE!"/>
    <e v="#VALUE!"/>
    <s v="D"/>
    <m/>
    <m/>
    <s v="NPO_1548"/>
    <s v="Fe3O4@APTES-DAAO_NAnm_0.1_Bath"/>
    <s v="ATP"/>
  </r>
  <r>
    <s v="078"/>
    <s v="Fe3O4@APTES-DAAO"/>
    <s v="Fe3O4"/>
    <s v="coated with APTES and DAAO enzyme without substrate D-Alanine 1mM"/>
    <x v="2"/>
    <n v="24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6.1564357197084982"/>
    <n v="16.615380485653418"/>
    <n v="0.41835779063779682"/>
    <n v="0.29456630237839704"/>
    <n v="0.79499428161021146"/>
    <n v="2.0017119169272578E-2"/>
    <n v="0.14906583809584081"/>
    <n v="0.40230836967018291"/>
    <n v="1.0129701262973682E-2"/>
    <s v="D"/>
    <m/>
    <m/>
    <s v="NPO_1548"/>
    <s v="Fe3O4@APTES-DAAO_NAnm_0.1_Bath"/>
    <s v="ATP"/>
  </r>
  <r>
    <s v="079"/>
    <s v="Fe3O4@APTES-DAAO"/>
    <s v="Fe3O4"/>
    <s v="coated with APTES and DAAO enzyme with substrate D-Alanine 1mM"/>
    <x v="2"/>
    <n v="24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.7323606725142791"/>
    <n v="4.3081880068882334"/>
    <n v="0.10303309337495818"/>
    <n v="8.2888070455228668E-2"/>
    <n v="0.20613339745876716"/>
    <n v="4.92981308014154E-3"/>
    <n v="4.1945665851091302E-2"/>
    <n v="0.10431419820812363"/>
    <n v="2.4947412942812929E-3"/>
    <s v="D"/>
    <m/>
    <m/>
    <s v="NPO_1548"/>
    <s v="Fe3O4@APTES-DAAO_NAnm_0.1_Bath"/>
    <s v="ATP"/>
  </r>
  <r>
    <s v="080"/>
    <s v="OC-Fe3O4"/>
    <s v="Fe3O4"/>
    <s v="oleate"/>
    <x v="1"/>
    <n v="24"/>
    <s v="A549"/>
    <n v="0"/>
    <s v="Stirring"/>
    <s v="oblong"/>
    <s v="5 to 12"/>
    <s v="NA"/>
    <n v="5"/>
    <n v="12"/>
    <s v="NA"/>
    <s v="2.4 from description"/>
    <n v="2.4"/>
    <s v="NA"/>
    <n v="193.33333333333334"/>
    <n v="193.33333333333334"/>
    <n v="-3"/>
    <n v="129"/>
    <s v="NA"/>
    <n v="129"/>
    <n v="14.207905621962979"/>
    <n v="20.516469835411939"/>
    <n v="0.25234256853795839"/>
    <n v="2.7468617535795095"/>
    <n v="3.9665175015129743"/>
    <n v="4.8786229917338594E-2"/>
    <n v="18.090067285748304"/>
    <n v="26.1223807128126"/>
    <n v="0.32129253708257183"/>
    <s v="F"/>
    <m/>
    <m/>
    <s v="NPO_1548"/>
    <s v="OC-Fe3O4_129nm_0_Stirring"/>
    <s v="WST-1"/>
  </r>
  <r>
    <s v="081"/>
    <s v="OC-Fe3O4"/>
    <s v="Fe3O4"/>
    <s v="oleate"/>
    <x v="1"/>
    <n v="48"/>
    <s v="A549"/>
    <n v="0"/>
    <s v="Stirring"/>
    <s v="oblong"/>
    <s v="5 to 12"/>
    <s v="NA"/>
    <n v="5"/>
    <n v="12"/>
    <s v="NA"/>
    <s v="2.4 from description"/>
    <n v="2.4"/>
    <s v="NA"/>
    <n v="193.33333333333334"/>
    <n v="193.33333333333334"/>
    <n v="-3"/>
    <n v="129"/>
    <s v="NA"/>
    <n v="129"/>
    <n v="12.643355304512417"/>
    <n v="15.06097649503926"/>
    <n v="9.6704847621073717E-2"/>
    <n v="2.4443820255390669"/>
    <n v="2.9117887890409238"/>
    <n v="1.8696270540074274E-2"/>
    <n v="16.098019951842296"/>
    <n v="19.176230855810775"/>
    <n v="0.12312843615873917"/>
    <s v="F"/>
    <m/>
    <m/>
    <s v="NPO_1548"/>
    <s v="OC-Fe3O4_129nm_0_Stirring"/>
    <s v="WST-1"/>
  </r>
  <r>
    <s v="082"/>
    <s v="U-Fe3O4"/>
    <s v="Fe3O4"/>
    <s v="naked"/>
    <x v="1"/>
    <n v="24"/>
    <s v="A549"/>
    <n v="0"/>
    <s v="Stirring"/>
    <s v="oblong"/>
    <s v="5 to 13"/>
    <s v="NA"/>
    <n v="5"/>
    <n v="13"/>
    <s v="NA"/>
    <s v="2.4 from description"/>
    <n v="2.4"/>
    <n v="92"/>
    <n v="190.76923076923077"/>
    <n v="92"/>
    <n v="-30"/>
    <n v="5743"/>
    <s v="NA"/>
    <n v="5743"/>
    <n v="603.24538786393293"/>
    <n v="3500.7541082689622"/>
    <n v="115.90034881620117"/>
    <n v="55.498575683481825"/>
    <n v="322.06937796074448"/>
    <n v="10.662832091090506"/>
    <n v="708.99312277611762"/>
    <n v="4114.4294465004232"/>
    <n v="136.21745294897221"/>
    <s v="F"/>
    <m/>
    <m/>
    <s v="NPO_1548"/>
    <s v="U-Fe3O4_5743nm_0_Stirring"/>
    <s v="WST-1"/>
  </r>
  <r>
    <s v="083"/>
    <s v="U-Fe3O4"/>
    <s v="Fe3O4"/>
    <s v="naked"/>
    <x v="1"/>
    <n v="48"/>
    <s v="A549"/>
    <n v="0"/>
    <s v="Stirring"/>
    <s v="oblong"/>
    <s v="5 to 13"/>
    <s v="NA"/>
    <n v="5"/>
    <n v="13"/>
    <s v="NA"/>
    <s v="2.4 from description"/>
    <n v="2.4"/>
    <n v="92"/>
    <n v="190.76923076923077"/>
    <n v="92"/>
    <n v="-30"/>
    <n v="5743"/>
    <s v="NA"/>
    <n v="5743"/>
    <n v="434.78420354095704"/>
    <n v="1152.1846139081979"/>
    <n v="28.696016414689634"/>
    <n v="40.00014672576804"/>
    <n v="106.00098447955419"/>
    <n v="2.6400335101514463"/>
    <n v="511.00102280725713"/>
    <n v="1354.1603199353847"/>
    <n v="33.726371885125097"/>
    <s v="F"/>
    <m/>
    <m/>
    <s v="NPO_1548"/>
    <s v="U-Fe3O4_5743nm_0_Stirring"/>
    <s v="WST-1"/>
  </r>
  <r>
    <s v="084"/>
    <s v="zerovalent Nickel"/>
    <s v="Ni"/>
    <s v="naked"/>
    <x v="2"/>
    <n v="2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32.754003374757623"/>
    <n v="106.0570524021303"/>
    <n v="2.9321219610949072"/>
    <e v="#VALUE!"/>
    <e v="#VALUE!"/>
    <e v="#VALUE!"/>
    <e v="#VALUE!"/>
    <e v="#VALUE!"/>
    <e v="#VALUE!"/>
    <s v="B"/>
    <m/>
    <m/>
    <s v="NPO_1384"/>
    <s v="zerovalent Nickel_NAnm_0.1_Bath"/>
    <s v="ATP"/>
  </r>
  <r>
    <s v="086"/>
    <s v="zerovalent Nickel"/>
    <s v="Ni"/>
    <s v="naked"/>
    <x v="2"/>
    <n v="2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1.120123789450638"/>
    <n v="43.61752507583855"/>
    <n v="1.2998960514555165"/>
    <e v="#VALUE!"/>
    <e v="#VALUE!"/>
    <e v="#VALUE!"/>
    <e v="#VALUE!"/>
    <e v="#VALUE!"/>
    <e v="#VALUE!"/>
    <s v="B"/>
    <m/>
    <m/>
    <s v="NPO_1384"/>
    <s v="zerovalent Nickel_NAnm_0.1_Bath"/>
    <s v="ATP"/>
  </r>
  <r>
    <s v="085"/>
    <s v="zerovalent Nickel"/>
    <s v="Ni"/>
    <s v="naked"/>
    <x v="2"/>
    <n v="72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0.75560009514342197"/>
    <n v="1.3867378406314892"/>
    <n v="2.5245509819522689E-2"/>
    <e v="#VALUE!"/>
    <e v="#VALUE!"/>
    <e v="#VALUE!"/>
    <e v="#VALUE!"/>
    <e v="#VALUE!"/>
    <e v="#VALUE!"/>
    <s v="B"/>
    <m/>
    <m/>
    <s v="NPO_1384"/>
    <s v="zerovalent Nickel_NAnm_0.1_Bath"/>
    <s v="ATP"/>
  </r>
  <r>
    <s v="087"/>
    <s v="zerovalent Nickel"/>
    <s v="Ni"/>
    <s v="naked"/>
    <x v="2"/>
    <n v="72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.1323972785685508"/>
    <n v="2.3536163822809413"/>
    <n v="4.8848764148495621E-2"/>
    <e v="#VALUE!"/>
    <e v="#VALUE!"/>
    <e v="#VALUE!"/>
    <e v="#VALUE!"/>
    <e v="#VALUE!"/>
    <e v="#VALUE!"/>
    <s v="B"/>
    <m/>
    <m/>
    <s v="NPO_1384"/>
    <s v="zerovalent Nickel_NAnm_0.1_Bath"/>
    <s v="ATP"/>
  </r>
  <r>
    <s v="088"/>
    <s v="zerovalent Nickel"/>
    <s v="Ni "/>
    <s v="naked"/>
    <x v="2"/>
    <s v="0,5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24.940263911880237"/>
    <n v="59.643196739389793"/>
    <n v="1.3881173131003823"/>
    <e v="#VALUE!"/>
    <e v="#VALUE!"/>
    <e v="#VALUE!"/>
    <e v="#VALUE!"/>
    <e v="#VALUE!"/>
    <e v="#VALUE!"/>
    <s v="B"/>
    <m/>
    <m/>
    <s v="NPO_1384"/>
    <s v="zerovalent Nickel_NAnm_0.1_Bath"/>
    <s v="ATP"/>
  </r>
  <r>
    <s v="092"/>
    <s v="zerovalent Nickel"/>
    <s v="Ni "/>
    <s v="naked"/>
    <x v="2"/>
    <s v="0,5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9.162204315672394"/>
    <n v="32.503133245643404"/>
    <n v="0.93363715719884044"/>
    <e v="#VALUE!"/>
    <e v="#VALUE!"/>
    <e v="#VALUE!"/>
    <e v="#VALUE!"/>
    <e v="#VALUE!"/>
    <e v="#VALUE!"/>
    <s v="B"/>
    <m/>
    <m/>
    <s v="NPO_1384"/>
    <s v="zerovalent Nickel_NAnm_0.1_Bath"/>
    <s v="ATP"/>
  </r>
  <r>
    <s v="089"/>
    <s v="zerovalent Nickel"/>
    <s v="Ni "/>
    <s v="naked"/>
    <x v="2"/>
    <n v="1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30.946064600715655"/>
    <n v="85.379864216170375"/>
    <n v="2.1773519846181886"/>
    <e v="#VALUE!"/>
    <e v="#VALUE!"/>
    <e v="#VALUE!"/>
    <e v="#VALUE!"/>
    <e v="#VALUE!"/>
    <e v="#VALUE!"/>
    <s v="B"/>
    <m/>
    <m/>
    <s v="NPO_1384"/>
    <s v="zerovalent Nickel_NAnm_0.1_Bath"/>
    <s v="ATP"/>
  </r>
  <r>
    <s v="093"/>
    <s v="zerovalent Nickel"/>
    <s v="Ni "/>
    <s v="naked"/>
    <x v="2"/>
    <n v="1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0.803681319481754"/>
    <n v="40.726517687569789"/>
    <n v="1.1969134547235214"/>
    <e v="#VALUE!"/>
    <e v="#VALUE!"/>
    <e v="#VALUE!"/>
    <e v="#VALUE!"/>
    <e v="#VALUE!"/>
    <e v="#VALUE!"/>
    <s v="B"/>
    <m/>
    <m/>
    <s v="NPO_1384"/>
    <s v="zerovalent Nickel_NAnm_0.1_Bath"/>
    <s v="ATP"/>
  </r>
  <r>
    <s v="090"/>
    <s v="zerovalent Nickel"/>
    <s v="Ni "/>
    <s v="naked"/>
    <x v="2"/>
    <n v="24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2.6734110378762193"/>
    <n v="8.2445111763637158"/>
    <n v="0.22284400553949987"/>
    <e v="#VALUE!"/>
    <e v="#VALUE!"/>
    <e v="#VALUE!"/>
    <e v="#VALUE!"/>
    <e v="#VALUE!"/>
    <e v="#VALUE!"/>
    <s v="B"/>
    <m/>
    <m/>
    <s v="NPO_1384"/>
    <s v="zerovalent Nickel_NAnm_0.1_Bath"/>
    <s v="ATP"/>
  </r>
  <r>
    <s v="094"/>
    <s v="zerovalent Nickel"/>
    <s v="Ni "/>
    <s v="naked"/>
    <x v="2"/>
    <n v="24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0.64882947477269648"/>
    <n v="3.564100600812949"/>
    <n v="0.11661084504161011"/>
    <e v="#VALUE!"/>
    <e v="#VALUE!"/>
    <e v="#VALUE!"/>
    <e v="#VALUE!"/>
    <e v="#VALUE!"/>
    <e v="#VALUE!"/>
    <s v="B"/>
    <m/>
    <m/>
    <s v="NPO_1384"/>
    <s v="zerovalent Nickel_NAnm_0.1_Bath"/>
    <s v="ATP"/>
  </r>
  <r>
    <s v="091"/>
    <s v="zerovalent Nickel"/>
    <s v="Ni "/>
    <s v="naked"/>
    <x v="2"/>
    <n v="48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.473812318484184"/>
    <n v="3.0383840966273752"/>
    <n v="6.2582871125727649E-2"/>
    <e v="#VALUE!"/>
    <e v="#VALUE!"/>
    <e v="#VALUE!"/>
    <e v="#VALUE!"/>
    <e v="#VALUE!"/>
    <e v="#VALUE!"/>
    <s v="B"/>
    <m/>
    <m/>
    <s v="NPO_1384"/>
    <s v="zerovalent Nickel_NAnm_0.1_Bath"/>
    <s v="ATP"/>
  </r>
  <r>
    <s v="095"/>
    <s v="zerovalent Nickel"/>
    <s v="Ni "/>
    <s v="naked"/>
    <x v="2"/>
    <n v="48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0.65660998491540645"/>
    <n v="2.2793911036256551"/>
    <n v="6.4911244748409938E-2"/>
    <e v="#VALUE!"/>
    <e v="#VALUE!"/>
    <e v="#VALUE!"/>
    <e v="#VALUE!"/>
    <e v="#VALUE!"/>
    <e v="#VALUE!"/>
    <s v="B"/>
    <m/>
    <m/>
    <s v="NPO_1384"/>
    <s v="zerovalent Nickel_NAnm_0.1_Bath"/>
    <s v="ATP"/>
  </r>
  <r>
    <s v="096"/>
    <s v="PLGA-PEO"/>
    <s v="PLGA-PEO"/>
    <s v="naked"/>
    <x v="1"/>
    <n v="24"/>
    <s v="16HBE"/>
    <n v="0"/>
    <s v="Stirring"/>
    <s v="round"/>
    <s v="100-1200"/>
    <s v="143nm average"/>
    <n v="143"/>
    <n v="143"/>
    <s v="NA"/>
    <s v="1 from description"/>
    <n v="1"/>
    <s v="NA"/>
    <n v="32.275384615384617"/>
    <n v="32.275384615384617"/>
    <n v="-39"/>
    <n v="131"/>
    <s v="NA"/>
    <n v="131"/>
    <n v="2171.6362216389343"/>
    <n v="2891.4340614670259"/>
    <n v="28.791913593123663"/>
    <n v="70.090394298097237"/>
    <n v="93.322146423871899"/>
    <n v="0.92927008503098651"/>
    <n v="1.0910307468380895"/>
    <n v="1.4526574165974488"/>
    <n v="1.4465066790374372E-2"/>
    <s v="F"/>
    <m/>
    <m/>
    <s v="NPO_1559"/>
    <s v="PLGA-PEO_131nm_0_Stirring"/>
    <s v="WST-1"/>
  </r>
  <r>
    <s v="098"/>
    <s v="PLGA-PEO"/>
    <s v="PLGA-PEO"/>
    <s v="naked"/>
    <x v="1"/>
    <n v="24"/>
    <s v="A549"/>
    <n v="0"/>
    <s v="Stirring"/>
    <s v="round"/>
    <s v="100-1200"/>
    <n v="143"/>
    <n v="143"/>
    <n v="143"/>
    <s v="NA"/>
    <s v="1 from description"/>
    <n v="1"/>
    <s v="NA"/>
    <n v="32.275384615384617"/>
    <n v="32.275384615384617"/>
    <n v="-39"/>
    <n v="131"/>
    <s v="NA"/>
    <n v="131"/>
    <n v="1253.5550864366096"/>
    <n v="1781.3104514224176"/>
    <n v="21.110214599432322"/>
    <n v="40.458972551313281"/>
    <n v="57.492479939062925"/>
    <n v="0.68134029550998576"/>
    <n v="0.62978648473888565"/>
    <n v="0.89493095243141663"/>
    <n v="1.0605778707701239E-2"/>
    <s v="F"/>
    <m/>
    <m/>
    <s v="NPO_1559"/>
    <s v="PLGA-PEO_131nm_0_Stirring"/>
    <s v="WST-1"/>
  </r>
  <r>
    <s v="097"/>
    <s v="PLGA-PEO"/>
    <s v="PLGA-PEO"/>
    <s v="naked"/>
    <x v="1"/>
    <n v="48"/>
    <s v="16HBE"/>
    <n v="0"/>
    <s v="Stirring"/>
    <s v="round"/>
    <s v="100-1200"/>
    <n v="143"/>
    <n v="143"/>
    <n v="143"/>
    <s v="NA"/>
    <s v="1 from description"/>
    <n v="1"/>
    <s v="NA"/>
    <n v="32.275384615384617"/>
    <n v="32.275384615384617"/>
    <n v="-39"/>
    <n v="131"/>
    <s v="NA"/>
    <n v="131"/>
    <n v="688.97894577379043"/>
    <n v="1269.720406656252"/>
    <n v="23.229658435298461"/>
    <n v="22.237060466751306"/>
    <n v="40.980714478833093"/>
    <n v="0.74974616048327147"/>
    <n v="0.34614324732343615"/>
    <n v="0.63790794689556418"/>
    <n v="1.1670587982885122E-2"/>
    <s v="F"/>
    <m/>
    <m/>
    <s v="NPO_1559"/>
    <s v="PLGA-PEO_131nm_0_Stirring"/>
    <s v="WST-1"/>
  </r>
  <r>
    <s v="099"/>
    <s v="PLGA-PEO"/>
    <s v="PLGA-PEO"/>
    <s v="naked"/>
    <x v="1"/>
    <n v="48"/>
    <s v="A549"/>
    <n v="0"/>
    <s v="Stirring"/>
    <s v="round"/>
    <s v="100-1200"/>
    <n v="143"/>
    <n v="143"/>
    <n v="143"/>
    <s v="NA"/>
    <s v="1 from description"/>
    <n v="1"/>
    <s v="NA"/>
    <n v="32.275384615384617"/>
    <n v="32.275384615384617"/>
    <n v="-39"/>
    <n v="131"/>
    <s v="NA"/>
    <n v="131"/>
    <n v="306.16530331162028"/>
    <n v="360.85016494816432"/>
    <n v="2.1873944654617619"/>
    <n v="9.881602920268433"/>
    <n v="11.646577862226984"/>
    <n v="7.0598997678342032E-2"/>
    <n v="0.15381754835342099"/>
    <n v="0.18129124069542321"/>
    <n v="1.0989476936800891E-3"/>
    <s v="F"/>
    <m/>
    <m/>
    <s v="NPO_1559"/>
    <s v="PLGA-PEO_131nm_0_Stirring"/>
    <s v="WST-1"/>
  </r>
  <r>
    <s v="100"/>
    <s v="SiO2 Fl-25 SiO2"/>
    <s v="SiO2"/>
    <s v="naked"/>
    <x v="1"/>
    <n v="24"/>
    <s v="16HBE"/>
    <n v="0"/>
    <s v="Vortexing"/>
    <s v="round/oblong"/>
    <s v="15-30"/>
    <s v="28nm average"/>
    <n v="25"/>
    <n v="30"/>
    <s v="NA"/>
    <s v="1.2 from description"/>
    <n v="1.2"/>
    <n v="159"/>
    <n v="94.444066666666671"/>
    <n v="159"/>
    <n v="-40"/>
    <n v="20"/>
    <s v="NA"/>
    <n v="20"/>
    <n v="66.831218041874834"/>
    <n v="93.873353067151029"/>
    <n v="1.0816854010110477"/>
    <n v="10.626163668658098"/>
    <n v="14.925863137677013"/>
    <n v="0.17198797876075658"/>
    <n v="2.8364049877911044"/>
    <n v="3.9841088440660863"/>
    <n v="4.5908154250999277E-2"/>
    <s v="F"/>
    <m/>
    <m/>
    <s v="NPO_1373"/>
    <s v="SiO2 Fl-25 SiO2_20nm_0_Vortexing"/>
    <s v="WST-1"/>
  </r>
  <r>
    <s v="102"/>
    <s v="SiO2 Fl-25 SiO2"/>
    <s v="SiO2"/>
    <s v="naked"/>
    <x v="1"/>
    <n v="24"/>
    <s v="A549"/>
    <n v="0"/>
    <s v="Vortexing"/>
    <s v="round/oblong"/>
    <s v="15-30"/>
    <s v="28nm average"/>
    <n v="25"/>
    <n v="30"/>
    <s v="NA"/>
    <s v="1.2 from description"/>
    <n v="1.2"/>
    <n v="159"/>
    <n v="94.444066666666671"/>
    <n v="159"/>
    <n v="-40"/>
    <n v="20"/>
    <s v="NA"/>
    <n v="20"/>
    <n v="52.360055664352387"/>
    <n v="75.423699845285029"/>
    <n v="0.92254576723730564"/>
    <n v="8.325248850632029"/>
    <n v="11.992368275400318"/>
    <n v="0.14668477699073157"/>
    <n v="2.2222297812129277"/>
    <n v="3.2010812417750762"/>
    <n v="3.9154058422485941E-2"/>
    <s v="F"/>
    <m/>
    <m/>
    <s v="NPO_1373"/>
    <s v="SiO2 Fl-25 SiO2_20nm_0_Vortexing"/>
    <s v="WST-1"/>
  </r>
  <r>
    <s v="101"/>
    <s v="SiO2 Fl-25 SiO2"/>
    <s v="SiO2"/>
    <s v="naked"/>
    <x v="1"/>
    <n v="48"/>
    <s v="16HBE"/>
    <n v="0"/>
    <s v="Vortexing"/>
    <s v="round/oblong"/>
    <s v="15-30"/>
    <s v="28nm average"/>
    <n v="25"/>
    <n v="30"/>
    <s v="NA"/>
    <s v="1.2 from description"/>
    <n v="1.2"/>
    <n v="159"/>
    <n v="94.444066666666671"/>
    <n v="159"/>
    <n v="-40"/>
    <n v="20"/>
    <s v="NA"/>
    <n v="20"/>
    <n v="80.041877447386483"/>
    <n v="144.62918735972517"/>
    <n v="2.5834923964935474"/>
    <n v="12.726658514134451"/>
    <n v="22.9960407901963"/>
    <n v="0.41077529104247396"/>
    <n v="3.3970827866952691"/>
    <n v="6.1382533556437684"/>
    <n v="0.10964682275793997"/>
    <s v="F"/>
    <m/>
    <m/>
    <s v="NPO_1373"/>
    <s v="SiO2 Fl-25 SiO2_20nm_0_Vortexing"/>
    <s v="WST-1"/>
  </r>
  <r>
    <s v="103"/>
    <s v="SiO2 Fl-25 SiO2"/>
    <s v="SiO2"/>
    <s v="naked"/>
    <x v="1"/>
    <n v="48"/>
    <s v="A549"/>
    <n v="0"/>
    <s v="Vortexing"/>
    <s v="round/oblong"/>
    <s v="15-30"/>
    <s v="28nm average"/>
    <n v="25"/>
    <n v="30"/>
    <s v="NA"/>
    <s v="1.2 from description"/>
    <n v="1.2"/>
    <n v="159"/>
    <n v="94.444066666666671"/>
    <n v="159"/>
    <n v="-40"/>
    <n v="20"/>
    <s v="NA"/>
    <n v="20"/>
    <n v="46.880073046365624"/>
    <n v="72.625075009338588"/>
    <n v="1.0298000785189185"/>
    <n v="7.4539316143721335"/>
    <n v="11.547386926484835"/>
    <n v="0.16373821248450807"/>
    <n v="1.9896520954235248"/>
    <n v="3.0823039147082443"/>
    <n v="4.3706072771388778E-2"/>
    <s v="F"/>
    <m/>
    <m/>
    <s v="NPO_1373"/>
    <s v="SiO2 Fl-25 SiO2_20nm_0_Vortexing"/>
    <s v="WST-1"/>
  </r>
  <r>
    <s v="104"/>
    <s v="SiO2 Fl-50 SiO2"/>
    <s v="SiO2"/>
    <s v="naked"/>
    <x v="1"/>
    <n v="24"/>
    <s v="16HBE"/>
    <n v="0"/>
    <s v="Vortexing"/>
    <s v="round/oblong"/>
    <s v="25-50"/>
    <s v="50nm average"/>
    <n v="42"/>
    <n v="50"/>
    <s v="NA"/>
    <s v="1.2 from description"/>
    <n v="1.2"/>
    <n v="87"/>
    <n v="56.348980952380956"/>
    <n v="87"/>
    <n v="-40"/>
    <n v="49"/>
    <s v="NA"/>
    <n v="49"/>
    <n v="215.1244083291825"/>
    <n v="285.52017335154443"/>
    <n v="2.8158306008944773"/>
    <n v="18.715823524638878"/>
    <n v="24.840255081584367"/>
    <n v="0.24497726227781955"/>
    <n v="1.9409361091444848"/>
    <n v="2.5760740896458709"/>
    <n v="2.5405519220055447E-2"/>
    <s v="F"/>
    <m/>
    <m/>
    <s v="NPO_1373"/>
    <s v="SiO2 Fl-50 SiO2_49nm_0_Vortexing"/>
    <s v="WST-1"/>
  </r>
  <r>
    <s v="106"/>
    <s v="SiO2 Fl-50 SiO2"/>
    <s v="SiO2"/>
    <s v="naked"/>
    <x v="1"/>
    <n v="24"/>
    <s v="A549"/>
    <n v="0"/>
    <s v="Vortexing"/>
    <s v="round/oblong"/>
    <s v="25-50"/>
    <s v="50nm average"/>
    <n v="42"/>
    <n v="50"/>
    <s v="NA"/>
    <s v="1.2 from description"/>
    <n v="1.2"/>
    <n v="87"/>
    <n v="56.348980952380956"/>
    <n v="87"/>
    <n v="-40"/>
    <n v="49"/>
    <s v="NA"/>
    <n v="49"/>
    <n v="76.229181379025391"/>
    <n v="143.96108212812359"/>
    <n v="2.7092760299639282"/>
    <n v="6.6319387799752079"/>
    <n v="12.524614145146753"/>
    <n v="0.2357070146068618"/>
    <n v="0.68776933244447602"/>
    <n v="1.2988728930583442"/>
    <n v="2.4444142424554727E-2"/>
    <s v="F"/>
    <m/>
    <m/>
    <s v="NPO_1373"/>
    <s v="SiO2 Fl-50 SiO2_49nm_0_Vortexing"/>
    <s v="WST-1"/>
  </r>
  <r>
    <s v="105"/>
    <s v="SiO2 Fl-50 SiO2"/>
    <s v="SiO2"/>
    <s v="naked"/>
    <x v="1"/>
    <n v="48"/>
    <s v="16HBE"/>
    <n v="0"/>
    <s v="Vortexing"/>
    <s v="round/oblong"/>
    <s v="25-50"/>
    <s v="50nm average"/>
    <n v="42"/>
    <n v="50"/>
    <s v="NA"/>
    <s v="1.2 from description"/>
    <n v="1.2"/>
    <n v="87"/>
    <n v="56.348980952380956"/>
    <n v="87"/>
    <n v="-40"/>
    <n v="49"/>
    <s v="NA"/>
    <n v="49"/>
    <n v="156.84486594146006"/>
    <n v="210.46734380450673"/>
    <n v="2.1448991145218668"/>
    <n v="13.645503336907025"/>
    <n v="18.310658910992085"/>
    <n v="0.18660622296340243"/>
    <n v="1.4151154032408753"/>
    <n v="1.8989182611059325"/>
    <n v="1.9352114314602292E-2"/>
    <s v="F"/>
    <m/>
    <m/>
    <s v="NPO_1373"/>
    <s v="SiO2 Fl-50 SiO2_49nm_0_Vortexing"/>
    <s v="WST-1"/>
  </r>
  <r>
    <s v="107"/>
    <s v="SiO2 Fl-50 SiO2"/>
    <s v="SiO2"/>
    <s v="naked"/>
    <x v="1"/>
    <n v="48"/>
    <s v="A549"/>
    <n v="0"/>
    <s v="Vortexing"/>
    <s v="round/oblong"/>
    <s v="25-50"/>
    <s v="50nm average"/>
    <n v="42"/>
    <n v="50"/>
    <s v="NA"/>
    <s v="1.2 from description"/>
    <n v="1.2"/>
    <n v="87"/>
    <n v="56.348980952380956"/>
    <n v="87"/>
    <n v="-40"/>
    <n v="49"/>
    <s v="NA"/>
    <n v="49"/>
    <n v="80.357574473449489"/>
    <n v="165.82386622717002"/>
    <n v="3.418651670148821"/>
    <n v="6.9911089791901047"/>
    <n v="14.426676361763793"/>
    <n v="0.29742269530294752"/>
    <n v="0.72501730115218821"/>
    <n v="1.4961274372258118"/>
    <n v="3.0844405442944943E-2"/>
    <s v="F"/>
    <m/>
    <m/>
    <s v="NPO_1373"/>
    <s v="SiO2 Fl-50 SiO2_49nm_0_Vortexing"/>
    <s v="WST-1"/>
  </r>
  <r>
    <s v="108"/>
    <s v="SiO2 NM-200"/>
    <s v="SiO2"/>
    <s v="organic"/>
    <x v="0"/>
    <n v="24"/>
    <s v="A549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40.73560225820157"/>
    <n v="184.62003053982838"/>
    <n v="1.7553771312650723"/>
    <n v="26.621546523161406"/>
    <n v="34.922724976913933"/>
    <n v="0.33204713815010112"/>
    <n v="25.972595974498713"/>
    <n v="34.071417502539859"/>
    <n v="0.32395286112164584"/>
    <s v="G"/>
    <s v="NM-200"/>
    <s v="JRC Representative Manufactured Nanomaterials"/>
    <s v="NPO_1373"/>
    <s v="SiO2 NM-200_238nm_0.1_Bath"/>
    <s v="LDH"/>
  </r>
  <r>
    <s v="110"/>
    <s v="SiO2 NM-200"/>
    <s v="SiO2"/>
    <s v="organic"/>
    <x v="0"/>
    <n v="24"/>
    <s v="NRK-52E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926.1338015500778"/>
    <n v="2881.2510546265075"/>
    <n v="38.20469012305719"/>
    <n v="364.34746990121272"/>
    <n v="545.01744949315014"/>
    <n v="7.226799183677497"/>
    <n v="355.46581119327311"/>
    <n v="531.73161831232062"/>
    <n v="7.0506322847619005"/>
    <s v="G"/>
    <s v="NM-200"/>
    <s v="JRC Representative Manufactured Nanomaterials"/>
    <s v="NPO_1373"/>
    <s v="SiO2 NM-200_238nm_0.1_Bath"/>
    <s v="LDH"/>
  </r>
  <r>
    <s v="112"/>
    <s v="SiO2 NM-200"/>
    <s v="SiO2"/>
    <s v="organic"/>
    <x v="0"/>
    <n v="24"/>
    <s v="THP-1 macrophage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235.70361255518588"/>
    <n v="328.54777046249649"/>
    <n v="3.7137663162924239"/>
    <n v="44.585695350938963"/>
    <n v="62.148096260685833"/>
    <n v="0.70249603638987479"/>
    <n v="43.498834697095049"/>
    <n v="60.633118867031236"/>
    <n v="0.68537136679744748"/>
    <s v="G"/>
    <s v="NM-200"/>
    <s v="JRC Representative Manufactured Nanomaterials"/>
    <s v="NPO_1373"/>
    <s v="SiO2 NM-200_238nm_0.1_Bath"/>
    <s v="LDH"/>
  </r>
  <r>
    <s v="109"/>
    <s v="SiO2 NM-200"/>
    <s v="SiO2"/>
    <s v="organic"/>
    <x v="1"/>
    <n v="24"/>
    <s v="A549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131.252898880761"/>
    <n v="1500.5804173951051"/>
    <n v="14.773100740573764"/>
    <n v="213.98779835228473"/>
    <n v="283.84979175445807"/>
    <n v="2.7944797360869336"/>
    <n v="208.77144102957931"/>
    <n v="276.93041620516067"/>
    <n v="2.7263590070232544"/>
    <s v="G"/>
    <s v="NM-200"/>
    <s v="JRC Representative Manufactured Nanomaterials"/>
    <s v="NPO_1373"/>
    <s v="SiO2 NM-200_238nm_0.1_Bath"/>
    <s v="WST-1"/>
  </r>
  <r>
    <s v="111"/>
    <s v="SiO2 NM-200"/>
    <s v="SiO2"/>
    <s v="organic"/>
    <x v="1"/>
    <n v="24"/>
    <s v="NRK-52E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01.58903362317686"/>
    <n v="111.99842492777839"/>
    <n v="0.41637565218406108"/>
    <n v="19.216581600160133"/>
    <n v="21.185622059338559"/>
    <n v="7.8761618367137062E-2"/>
    <n v="18.748141077292853"/>
    <n v="20.669182451023293"/>
    <n v="7.6841654949217575E-2"/>
    <s v="G"/>
    <s v="NM-200"/>
    <s v="JRC Representative Manufactured Nanomaterials"/>
    <s v="NPO_1373"/>
    <s v="SiO2 NM-200_238nm_0.1_Bath"/>
    <s v="WST-1"/>
  </r>
  <r>
    <s v="113"/>
    <s v="SiO2 NM-200"/>
    <s v="SiO2"/>
    <s v="organic"/>
    <x v="1"/>
    <n v="24"/>
    <s v="THP-1 macrophage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60.32389182467003"/>
    <n v="618.78885808082248"/>
    <n v="18.338598650246098"/>
    <n v="30.326867377554581"/>
    <n v="117.05010039456837"/>
    <n v="3.468929320680552"/>
    <n v="29.587592624798873"/>
    <n v="114.19678280815425"/>
    <n v="3.384367607334215"/>
    <s v="G"/>
    <s v="NM-200"/>
    <s v="JRC Representative Manufactured Nanomaterials"/>
    <s v="NPO_1373"/>
    <s v="SiO2 NM-200_238nm_0.1_Bath"/>
    <s v="WST-1"/>
  </r>
  <r>
    <s v="186"/>
    <s v="SiO2 NM-202"/>
    <s v="SiO2"/>
    <s v="uncoated"/>
    <x v="1"/>
    <n v="48"/>
    <s v="THP-1 macrophage"/>
    <n v="0.1"/>
    <s v="Tip"/>
    <s v="equi-axed and rounded, or slightly elongated"/>
    <s v="5 nm to 30 nm; &lt;100 nm - 80.4%, &lt;50 nm – 55% &lt;10 nm – 0.9%"/>
    <s v="22 nm; 15±7 nm; 20 nm; 18±3 nm (SAXS)"/>
    <n v="14"/>
    <n v="22"/>
    <s v="spherical or ellipsoidal"/>
    <s v="1.6 from description"/>
    <n v="1.6"/>
    <s v="204.11 (m2/g)"/>
    <n v="156.92577922077922"/>
    <n v="204.11"/>
    <n v="-43.7"/>
    <s v="NA"/>
    <s v="NA"/>
    <s v="NA"/>
    <n v="71.594184903304821"/>
    <n v="104.07439552509709"/>
    <n v="1.2992084248716906"/>
    <n v="14.613089080613548"/>
    <n v="21.242624870627569"/>
    <n v="0.26518143160056085"/>
    <n v="5.6564933529322783"/>
    <n v="8.2226807567297548"/>
    <n v="0.10264749615189907"/>
    <s v="A"/>
    <s v="NM-200"/>
    <s v="JRC Representative Manufactured Nanomaterials"/>
    <s v="NPO_1373"/>
    <s v="SiO2 NM-202_NAnm_0.1_Tip"/>
    <s v="WST-1"/>
  </r>
  <r>
    <s v="114"/>
    <s v="SiO2 NM-203"/>
    <s v="SiO2"/>
    <s v="none"/>
    <x v="0"/>
    <n v="24"/>
    <s v="A549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921.91724488872569"/>
    <n v="2602.6020028469134"/>
    <n v="67.227390318327508"/>
    <n v="187.99736457770894"/>
    <n v="530.72260042054256"/>
    <n v="13.709009433713344"/>
    <n v="119.40729707495289"/>
    <n v="337.09063611161577"/>
    <n v="8.7073335614665144"/>
    <s v="G"/>
    <s v="NM-200"/>
    <s v="JRC Representative Manufactured Nanomaterials"/>
    <s v="NPO_1373"/>
    <s v="SiO2 NM-203_319nm_0.1_Bath"/>
    <s v="LDH"/>
  </r>
  <r>
    <s v="116"/>
    <s v="SiO2 NM-203"/>
    <s v="SiO2"/>
    <s v="none"/>
    <x v="0"/>
    <n v="24"/>
    <s v="NRK-52E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240.37553892099282"/>
    <n v="310.65888312127868"/>
    <n v="2.8113337680114343"/>
    <n v="49.017379896768851"/>
    <n v="63.349559446091135"/>
    <n v="0.5732871819728913"/>
    <n v="31.133589858117105"/>
    <n v="40.236732474087631"/>
    <n v="0.36412570463882105"/>
    <s v="G"/>
    <s v="NM-200"/>
    <s v="JRC Representative Manufactured Nanomaterials"/>
    <s v="NPO_1373"/>
    <s v="SiO2 NM-203_319nm_0.1_Bath"/>
    <s v="LDH"/>
  </r>
  <r>
    <s v="118"/>
    <s v="SiO2 NM-203"/>
    <s v="SiO2"/>
    <s v="none"/>
    <x v="0"/>
    <n v="24"/>
    <s v="THP-1 macrophage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97.776781795944274"/>
    <n v="120.81899635724855"/>
    <n v="0.92168858245217111"/>
    <n v="19.938641343828955"/>
    <n v="24.637409737170124"/>
    <n v="0.18795073573364676"/>
    <n v="12.664109816440579"/>
    <n v="15.64855183077621"/>
    <n v="0.11937768057342524"/>
    <s v="G"/>
    <s v="NM-200"/>
    <s v="JRC Representative Manufactured Nanomaterials"/>
    <s v="NPO_1373"/>
    <s v="SiO2 NM-203_319nm_0.1_Bath"/>
    <s v="LDH"/>
  </r>
  <r>
    <s v="115"/>
    <s v="SiO2 NM-203"/>
    <s v="SiO2"/>
    <s v="none"/>
    <x v="1"/>
    <n v="24"/>
    <s v="A549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255.16990644432133"/>
    <n v="420.56646111656875"/>
    <n v="6.6158621868898964"/>
    <n v="52.034247322125999"/>
    <n v="85.761912750890687"/>
    <n v="1.3491066171505874"/>
    <n v="33.049765575285015"/>
    <n v="54.472030587050234"/>
    <n v="0.85689060047060872"/>
    <s v="G"/>
    <s v="NM-200"/>
    <s v="JRC Representative Manufactured Nanomaterials"/>
    <s v="NPO_1373"/>
    <s v="SiO2 NM-203_319nm_0.1_Bath"/>
    <s v="WST-1"/>
  </r>
  <r>
    <s v="117"/>
    <s v="SiO2 NM-203"/>
    <s v="SiO2"/>
    <s v="none"/>
    <x v="1"/>
    <n v="24"/>
    <s v="NRK-52E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223.09787053417034"/>
    <n v="1154.7301993188571"/>
    <n v="37.265293151387468"/>
    <n v="45.494117759328013"/>
    <n v="235.47258224510131"/>
    <n v="7.5991385794309316"/>
    <n v="28.895775462881613"/>
    <n v="149.56137626878723"/>
    <n v="4.8266240322362242"/>
    <s v="G"/>
    <s v="NM-200"/>
    <s v="JRC Representative Manufactured Nanomaterials"/>
    <s v="NPO_1373"/>
    <s v="SiO2 NM-203_319nm_0.1_Bath"/>
    <s v="WST-1"/>
  </r>
  <r>
    <s v="119"/>
    <s v="SiO2 NM-203"/>
    <s v="SiO2"/>
    <s v="none"/>
    <x v="1"/>
    <n v="24"/>
    <s v="THP-1 macrophage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97.669289964235531"/>
    <n v="106.21278333291093"/>
    <n v="0.34173973474701597"/>
    <n v="19.916721609506908"/>
    <n v="21.658910777247193"/>
    <n v="6.9687566709611418E-2"/>
    <n v="12.650187407294705"/>
    <n v="13.75674600177511"/>
    <n v="4.4262343779216166E-2"/>
    <s v="G"/>
    <s v="NM-200"/>
    <s v="JRC Representative Manufactured Nanomaterials"/>
    <s v="NPO_1373"/>
    <s v="SiO2 NM-203_319nm_0.1_Bath"/>
    <s v="WST-1"/>
  </r>
  <r>
    <s v="120"/>
    <s v="SiO2_15nm"/>
    <s v="SiO2"/>
    <s v="As synthesized dye-labeled SiO2 NP with silica coating"/>
    <x v="1"/>
    <n v="24"/>
    <s v="A549"/>
    <n v="0"/>
    <s v="Stirring"/>
    <s v="sphere"/>
    <n v="17"/>
    <s v="NA"/>
    <n v="17"/>
    <n v="17"/>
    <s v="NA"/>
    <s v="1 from description"/>
    <n v="1"/>
    <s v="NA"/>
    <s v="147.06 m2/g"/>
    <n v="147.06"/>
    <n v="-28.1"/>
    <n v="41.3"/>
    <s v="NA"/>
    <n v="41.3"/>
    <n v="11.366193720578323"/>
    <n v="16.081719304027949"/>
    <n v="0.18862102333798503"/>
    <n v="1.6715124485482482"/>
    <n v="2.3649776408503502"/>
    <n v="2.7738607692084079E-2"/>
    <n v="1.8410196567983941"/>
    <n v="2.6048087936621251"/>
    <n v="3.0551565474549243E-2"/>
    <s v="G"/>
    <m/>
    <m/>
    <s v="NPO_1373"/>
    <s v="SiO2_15nm_41.3nm_0_Stirring"/>
    <s v="WST-1"/>
  </r>
  <r>
    <s v="121"/>
    <s v="SiO2_15nm"/>
    <s v="SiO2"/>
    <s v="As synthesized dye-labeled SiO2 NP with silica coating"/>
    <x v="1"/>
    <n v="24"/>
    <s v="HaCaT"/>
    <n v="0"/>
    <s v="Stirring"/>
    <s v="sphere"/>
    <n v="17"/>
    <s v="NA"/>
    <n v="17"/>
    <n v="17"/>
    <s v="NA"/>
    <s v="1 from description"/>
    <n v="1"/>
    <s v="NA"/>
    <s v="147.06 m2/g"/>
    <n v="147.06"/>
    <n v="-28.1"/>
    <n v="41.3"/>
    <s v="NA"/>
    <n v="41.3"/>
    <n v="16.83084820013848"/>
    <n v="50.546129652287782"/>
    <n v="1.3486112580859719"/>
    <n v="2.4751445363123645"/>
    <n v="7.433313826665441"/>
    <n v="0.19832677161412307"/>
    <n v="2.7261476567080907"/>
    <n v="8.1871223166348752"/>
    <n v="0.21843898639707138"/>
    <s v="G"/>
    <m/>
    <m/>
    <s v="NPO_1373"/>
    <s v="SiO2_15nm_41.3nm_0_Stirring"/>
    <s v="WST-1"/>
  </r>
  <r>
    <s v="122"/>
    <s v="SiO2_15nm"/>
    <s v="SiO2"/>
    <s v="As synthesized dye-labeled SiO2 NP with silica coating"/>
    <x v="1"/>
    <n v="24"/>
    <s v="NRK-52E"/>
    <n v="0"/>
    <s v="Stirring"/>
    <s v="sphere"/>
    <n v="17"/>
    <s v="NA"/>
    <n v="17"/>
    <n v="17"/>
    <s v="NA"/>
    <s v="1 from description"/>
    <n v="1"/>
    <s v="NA"/>
    <s v="147.06 m2/g"/>
    <n v="147.06"/>
    <n v="-28.1"/>
    <n v="41.3"/>
    <s v="NA"/>
    <n v="41.3"/>
    <n v="7.9828932114214215"/>
    <n v="16.99765142804501"/>
    <n v="0.36059032866494356"/>
    <n v="1.1739642756716342"/>
    <n v="2.4996746190082995"/>
    <n v="5.302841373346661E-2"/>
    <n v="1.2930153824266788"/>
    <n v="2.7531653223350077"/>
    <n v="5.8405997596333158E-2"/>
    <s v="G"/>
    <m/>
    <m/>
    <s v="NPO_1373"/>
    <s v="SiO2_15nm_41.3nm_0_Stirring"/>
    <s v="WST-1"/>
  </r>
  <r>
    <s v="123"/>
    <s v="SiO2_15nm"/>
    <s v="SiO2"/>
    <s v="As synthesized dye-labeled SiO2 NP with silica coating"/>
    <x v="1"/>
    <n v="24"/>
    <s v="THP-1 macrophage"/>
    <n v="0"/>
    <s v="Stirring"/>
    <s v="sphere"/>
    <n v="17"/>
    <s v="NA"/>
    <n v="17"/>
    <n v="17"/>
    <s v="NA"/>
    <s v="1 from description"/>
    <n v="1"/>
    <s v="NA"/>
    <s v="147.06 m2/g"/>
    <n v="147.06"/>
    <n v="-28.1"/>
    <n v="41.3"/>
    <s v="NA"/>
    <n v="41.3"/>
    <n v="2.9310783704513481"/>
    <n v="8.2833661908364213"/>
    <n v="0.21409151281540292"/>
    <n v="0.43104438515857529"/>
    <n v="1.218151832024404"/>
    <n v="3.1484297874633152E-2"/>
    <n v="0.47475637212199256"/>
    <n v="1.3416839758924295"/>
    <n v="3.4677104150817477E-2"/>
    <s v="G"/>
    <m/>
    <m/>
    <s v="NPO_1373"/>
    <s v="SiO2_15nm_41.3nm_0_Stirring"/>
    <s v="WST-1"/>
  </r>
  <r>
    <s v="124"/>
    <s v="SiO2_200nm"/>
    <s v="SiO2"/>
    <s v="As synthesized dye-labeled SiO2 NP with silica coating"/>
    <x v="1"/>
    <n v="24"/>
    <s v="A549"/>
    <n v="0"/>
    <s v="Stirring"/>
    <s v="sphere"/>
    <n v="100"/>
    <s v="NA"/>
    <n v="100"/>
    <n v="100"/>
    <s v="NA"/>
    <s v="1 from description"/>
    <n v="1"/>
    <s v="NA"/>
    <s v="25 m2/g"/>
    <n v="25"/>
    <n v="-32"/>
    <n v="124"/>
    <s v="NA"/>
    <n v="124"/>
    <n v="90.903411926815664"/>
    <n v="145.40220711853297"/>
    <n v="2.1799518076686923"/>
    <n v="2.2725852981703918"/>
    <n v="3.6350551779633236"/>
    <n v="5.449879519171727E-2"/>
    <n v="7.2338636760357358E-2"/>
    <n v="0.11570739999693051"/>
    <n v="1.7347505294629262E-3"/>
    <s v="G"/>
    <m/>
    <m/>
    <s v="NPO_1373"/>
    <s v="SiO2_200nm_124nm_0_Stirring"/>
    <s v="WST-1"/>
  </r>
  <r>
    <s v="125"/>
    <s v="SiO2_200nm"/>
    <s v="SiO2"/>
    <s v="As synthesized dye-labeled SiO2 NP with silica coating"/>
    <x v="1"/>
    <n v="24"/>
    <s v="HaCaT"/>
    <n v="0"/>
    <s v="Stirring"/>
    <s v="sphere"/>
    <n v="100"/>
    <s v="NA"/>
    <n v="100"/>
    <n v="100"/>
    <s v="NA"/>
    <s v="1 from description"/>
    <n v="1"/>
    <s v="NA"/>
    <s v="25 m2/g"/>
    <n v="25"/>
    <n v="-32"/>
    <n v="124"/>
    <s v="NA"/>
    <n v="124"/>
    <n v="772.27897274196232"/>
    <n v="3005.7317853664631"/>
    <n v="89.338112504980032"/>
    <n v="19.306974318549059"/>
    <n v="75.143294634161563"/>
    <n v="2.2334528126245003"/>
    <n v="0.61456007978907223"/>
    <n v="2.3918853562475029"/>
    <n v="7.1093011058337222E-2"/>
    <s v="G"/>
    <m/>
    <m/>
    <s v="NPO_1373"/>
    <s v="SiO2_200nm_124nm_0_Stirring"/>
    <s v="WST-1"/>
  </r>
  <r>
    <s v="126"/>
    <s v="SiO2_200nm"/>
    <s v="SiO2"/>
    <s v="As synthesized dye-labeled SiO2 NP with silica coating"/>
    <x v="1"/>
    <n v="24"/>
    <s v="NRK-52E"/>
    <n v="0"/>
    <s v="Stirring"/>
    <s v="sphere"/>
    <n v="100"/>
    <s v="NA"/>
    <n v="100"/>
    <n v="100"/>
    <s v="NA"/>
    <s v="1 from description"/>
    <n v="1"/>
    <s v="NA"/>
    <s v="25 m2/g"/>
    <n v="25"/>
    <n v="-32"/>
    <n v="124"/>
    <s v="NA"/>
    <n v="124"/>
    <n v="113.81423522339006"/>
    <n v="1244.2372327370647"/>
    <n v="45.216919900546984"/>
    <n v="2.8453558805847514"/>
    <n v="31.105930818426618"/>
    <n v="1.1304229975136746"/>
    <n v="9.0570490650131188E-2"/>
    <n v="0.99013252984542466"/>
    <n v="3.5982481567811739E-2"/>
    <s v="G"/>
    <m/>
    <m/>
    <s v="NPO_1373"/>
    <s v="SiO2_200nm_124nm_0_Stirring"/>
    <s v="WST-1"/>
  </r>
  <r>
    <s v="127"/>
    <s v="SiO2_200nm"/>
    <s v="SiO2"/>
    <s v="As synthesized dye-labeled SiO2 NP with silica coating"/>
    <x v="1"/>
    <n v="24"/>
    <s v="THP-1 macrophage"/>
    <n v="0"/>
    <s v="Stirring"/>
    <s v="sphere"/>
    <n v="100"/>
    <s v="NA"/>
    <n v="100"/>
    <n v="100"/>
    <s v="NA"/>
    <s v="1 from description"/>
    <n v="1"/>
    <s v="NA"/>
    <s v="25 m2/g"/>
    <n v="25"/>
    <n v="-32"/>
    <n v="124"/>
    <s v="NA"/>
    <n v="124"/>
    <n v="76.34707344556"/>
    <n v="126.34281686741048"/>
    <n v="1.999829736874019"/>
    <n v="1.9086768361389999"/>
    <n v="3.1585704216852619"/>
    <n v="4.999574342185048E-2"/>
    <n v="6.0755070647304295E-2"/>
    <n v="0.10054041914301239"/>
    <n v="1.5914139398283235E-3"/>
    <s v="G"/>
    <m/>
    <m/>
    <s v="NPO_1373"/>
    <s v="SiO2_200nm_124nm_0_Stirring"/>
    <s v="WST-1"/>
  </r>
  <r>
    <s v="128"/>
    <s v="SiO2_60nm"/>
    <s v="SiO2"/>
    <s v="As synthesized dye-labeled SiO2 NP with silica coating"/>
    <x v="1"/>
    <n v="24"/>
    <s v="A549"/>
    <n v="0"/>
    <s v="Stirring"/>
    <s v="sphere"/>
    <n v="60"/>
    <s v="NA"/>
    <n v="60"/>
    <n v="60"/>
    <s v="NA"/>
    <s v="1 from description"/>
    <n v="1"/>
    <s v="NA"/>
    <s v="41.67 m2/g"/>
    <n v="41.67"/>
    <n v="-30.6"/>
    <n v="68.8"/>
    <s v="NA"/>
    <n v="68.8"/>
    <n v="33.6630506282361"/>
    <n v="49.611576539828917"/>
    <n v="0.6379410364637127"/>
    <n v="1.4027393196785984"/>
    <n v="2.0673143944146708"/>
    <n v="2.6583002989442894E-2"/>
    <n v="0.12401946544065992"/>
    <n v="0.18277610279851117"/>
    <n v="2.35026549431405E-3"/>
    <s v="G"/>
    <m/>
    <m/>
    <s v="NPO_1373"/>
    <s v="SiO2_60nm_68.8nm_0_Stirring"/>
    <s v="WST-1"/>
  </r>
  <r>
    <s v="129"/>
    <s v="SiO2_60nm"/>
    <s v="SiO2"/>
    <s v="As synthesized dye-labeled SiO2 NP with silica coating"/>
    <x v="1"/>
    <n v="24"/>
    <s v="HaCaT"/>
    <n v="0"/>
    <s v="Stirring"/>
    <s v="sphere"/>
    <n v="60"/>
    <s v="NA"/>
    <n v="60"/>
    <n v="60"/>
    <s v="NA"/>
    <s v="1 from description"/>
    <n v="1"/>
    <s v="NA"/>
    <s v="41.67 m2/g"/>
    <n v="41.67"/>
    <n v="-30.6"/>
    <n v="68.8"/>
    <s v="NA"/>
    <n v="68.8"/>
    <n v="37.779743108811331"/>
    <n v="69.955515807551322"/>
    <n v="1.2870309079495996"/>
    <n v="1.574281895344168"/>
    <n v="2.9150463437006642"/>
    <n v="5.3630577934259849E-2"/>
    <n v="0.13918594593771511"/>
    <n v="0.2577260679934032"/>
    <n v="4.7416048822275236E-3"/>
    <s v="G"/>
    <m/>
    <m/>
    <s v="NPO_1373"/>
    <s v="SiO2_60nm_68.8nm_0_Stirring"/>
    <s v="WST-1"/>
  </r>
  <r>
    <s v="130"/>
    <s v="SiO2_60nm"/>
    <s v="SiO2"/>
    <s v="As synthesized dye-labeled SiO2 NP with silica coating"/>
    <x v="1"/>
    <n v="24"/>
    <s v="NRK-52E"/>
    <n v="0"/>
    <s v="Stirring"/>
    <s v="sphere"/>
    <n v="60"/>
    <s v="NA"/>
    <n v="60"/>
    <n v="60"/>
    <s v="NA"/>
    <s v="1 from description"/>
    <n v="1"/>
    <s v="NA"/>
    <s v="41.67 m2/g"/>
    <n v="41.67"/>
    <n v="-30.6"/>
    <n v="68.8"/>
    <s v="NA"/>
    <n v="68.8"/>
    <n v="20.928779385823564"/>
    <n v="59.409181401625702"/>
    <n v="1.5392160806320856"/>
    <n v="0.87210223700726786"/>
    <n v="2.4755805890057432"/>
    <n v="6.4139134079939014E-2"/>
    <n v="7.7104599354944028E-2"/>
    <n v="0.21887187234055153"/>
    <n v="5.6706909194242996E-3"/>
    <s v="G"/>
    <m/>
    <m/>
    <s v="NPO_1373"/>
    <s v="SiO2_60nm_68.8nm_0_Stirring"/>
    <s v="WST-1"/>
  </r>
  <r>
    <s v="131"/>
    <s v="SiO2_60nm"/>
    <s v="SiO2"/>
    <s v="As synthesized dye-labeled SiO2 NP with silica coating"/>
    <x v="1"/>
    <n v="24"/>
    <s v="THP-1 macrophage"/>
    <n v="0"/>
    <s v="Stirring"/>
    <s v="sphere"/>
    <n v="60"/>
    <s v="NA"/>
    <n v="60"/>
    <n v="60"/>
    <s v="NA"/>
    <s v="1 from description"/>
    <n v="1"/>
    <s v="NA"/>
    <s v="41.67 m2/g"/>
    <n v="41.67"/>
    <n v="-30.6"/>
    <n v="68.8"/>
    <s v="NA"/>
    <n v="68.8"/>
    <n v="7.8880792331356524"/>
    <n v="18.855500565535813"/>
    <n v="0.43869685329600644"/>
    <n v="0.32869626164476262"/>
    <n v="0.78570870856587727"/>
    <n v="1.8280497876844586E-2"/>
    <n v="2.9060805589214495E-2"/>
    <n v="6.9466345358265111E-2"/>
    <n v="1.6162215907620247E-3"/>
    <s v="G"/>
    <m/>
    <m/>
    <s v="NPO_1373"/>
    <s v="SiO2_60nm_68.8nm_0_Stirring"/>
    <s v="WST-1"/>
  </r>
  <r>
    <s v="132"/>
    <s v="TiO2 degussa*"/>
    <s v="TiO2"/>
    <s v="naked, 80% anatase 20% rutile"/>
    <x v="3"/>
    <n v="3"/>
    <s v="SH-SY5Y"/>
    <n v="0.1"/>
    <s v="Tip"/>
    <s v="espherical"/>
    <n v="21"/>
    <s v="NA"/>
    <n v="21"/>
    <n v="25"/>
    <s v="NA"/>
    <s v="1.2 estimated from TEM"/>
    <n v="1.2"/>
    <s v="56 m2 g−1"/>
    <n v="69.891047619047612"/>
    <n v="56"/>
    <n v="-20"/>
    <n v="228.3"/>
    <s v="NA"/>
    <n v="228.3"/>
    <n v="324.68603097923943"/>
    <n v="606.98127222652704"/>
    <n v="11.291809649891505"/>
    <n v="18.182417734837408"/>
    <n v="33.990951244685512"/>
    <n v="0.6323413403939242"/>
    <n v="14.533674146702312"/>
    <n v="27.169841576138566"/>
    <n v="0.50544669717745017"/>
    <s v="C"/>
    <m/>
    <m/>
    <s v="NPO_1486"/>
    <s v="TiO2 degussa*_228.3nm_0.1_Tip"/>
    <s v="MTT"/>
  </r>
  <r>
    <s v="133"/>
    <s v="TiO2 degussa*"/>
    <s v="TiO2"/>
    <s v="naked, 80% anatase 20% rutile"/>
    <x v="3"/>
    <n v="6"/>
    <s v="SH-SY5Y"/>
    <n v="0.1"/>
    <s v="Tip"/>
    <s v="espherical"/>
    <n v="21"/>
    <s v="NA"/>
    <n v="21"/>
    <n v="25"/>
    <s v="NA"/>
    <s v="1.2 estimated from TEM"/>
    <n v="1.2"/>
    <s v="56 m2 g−1"/>
    <n v="69.891047619047612"/>
    <n v="56"/>
    <n v="-20"/>
    <n v="228.3"/>
    <s v="NA"/>
    <n v="228.3"/>
    <n v="1857.2116515737264"/>
    <n v="11349.986386065924"/>
    <n v="379.71098937968787"/>
    <n v="104.00385248812867"/>
    <n v="635.59923761969173"/>
    <n v="21.26381540526252"/>
    <n v="83.132954269773478"/>
    <n v="508.05081822302651"/>
    <n v="16.996714558130119"/>
    <s v="C"/>
    <m/>
    <m/>
    <s v="NPO_1486"/>
    <s v="TiO2 degussa*_228.3nm_0.1_Tip"/>
    <s v="MTT"/>
  </r>
  <r>
    <s v="134"/>
    <s v="TiO2 degussa*"/>
    <s v="TiO2"/>
    <s v="naked, 80% anatase 20% rutile"/>
    <x v="3"/>
    <n v="24"/>
    <s v="SH-SY5Y"/>
    <n v="0.1"/>
    <s v="Tip"/>
    <s v="espherical"/>
    <n v="21"/>
    <s v="NA"/>
    <n v="21"/>
    <n v="25"/>
    <s v="NA"/>
    <s v="1.2 estimated from TEM"/>
    <n v="1.2"/>
    <s v="56 m2 g−1"/>
    <n v="69.891047619047612"/>
    <n v="56"/>
    <n v="-20"/>
    <n v="228.3"/>
    <s v="NA"/>
    <n v="228.3"/>
    <n v="1224.8192374552177"/>
    <n v="1575.1401817813703"/>
    <n v="14.012837773046103"/>
    <n v="68.589877297492194"/>
    <n v="88.207850179756733"/>
    <n v="0.78471891529058158"/>
    <n v="54.825653053502478"/>
    <n v="70.506803351979258"/>
    <n v="0.62724601193907115"/>
    <s v="C"/>
    <m/>
    <m/>
    <s v="NPO_1486"/>
    <s v="TiO2 degussa*_228.3nm_0.1_Tip"/>
    <s v="MTT"/>
  </r>
  <r>
    <s v="135"/>
    <s v="TiO2 NM-101"/>
    <s v="TiO2"/>
    <s v="naked, rutile with minor anatase;"/>
    <x v="1"/>
    <n v="24"/>
    <s v="NCI-H292"/>
    <n v="0"/>
    <s v="Vortexing"/>
    <s v="Two structures found; type 1 show agglomerates in the 50–1500 nm range"/>
    <s v="4–8/50–100"/>
    <n v="9"/>
    <n v="8"/>
    <n v="12"/>
    <s v="1.524 ± 0.333"/>
    <m/>
    <n v="1.524"/>
    <n v="322"/>
    <n v="157.60333333333332"/>
    <n v="322"/>
    <s v="NA"/>
    <s v="532 ± 256"/>
    <s v="NA"/>
    <n v="532"/>
    <n v="318.39421816286017"/>
    <n v="1041.9028982781635"/>
    <n v="28.940347204612134"/>
    <n v="102.52293824844097"/>
    <n v="335.49273324556867"/>
    <n v="9.3187917998851084"/>
    <n v="187.1823791094065"/>
    <n v="612.52953783518763"/>
    <n v="17.013886349031246"/>
    <s v="F"/>
    <s v="NM-101"/>
    <s v="JRC Representative Manufactured Nanomaterials"/>
    <s v="NPO_1486"/>
    <s v="TiO2 NM-101_532nm_0_Vortexing"/>
    <s v="WST-1"/>
  </r>
  <r>
    <s v="185"/>
    <s v="TiO2 NM-102"/>
    <s v="TiO2"/>
    <s v="uncoated, anatase"/>
    <x v="1"/>
    <n v="24"/>
    <s v="16HBE"/>
    <n v="0.05"/>
    <s v="Tip"/>
    <s v="circles, ellipses, rectangles or squares"/>
    <s v="21 ± 10 nm; 22 nm; 22 ± 6 nm"/>
    <s v="22 nm (SAXS)"/>
    <n v="16"/>
    <n v="40"/>
    <s v="circles diameter about 16 nm; ellipses short axis 16 nm long axis 25 nm; rectangles 16 nm by 40 nm; squares approximately 30 nm."/>
    <s v="2.5 from description"/>
    <n v="2.5"/>
    <s v="77.992 m2/g"/>
    <n v="79.215000000000003"/>
    <n v="77.992000000000004"/>
    <n v="40"/>
    <s v="NA"/>
    <s v="NA"/>
    <s v="NA"/>
    <n v="211.13903481056062"/>
    <n v="350.80660118799182"/>
    <n v="5.5867026550972483"/>
    <n v="16.467155602945244"/>
    <n v="27.36010843985386"/>
    <n v="0.43571811347634465"/>
    <n v="7.0245233350189444"/>
    <n v="11.671215407111816"/>
    <n v="0.18586768288371489"/>
    <s v="A"/>
    <s v="NM-102"/>
    <s v="JRC Representative Manufactured Nanomaterials"/>
    <s v="NPO_1486"/>
    <s v="TiO2 NM-102_NAnm_0.05_Tip"/>
    <s v="WST-1"/>
  </r>
  <r>
    <s v="184"/>
    <s v="TiO2 NM-102"/>
    <s v="TiO2"/>
    <s v="uncoated, anatase"/>
    <x v="1"/>
    <n v="24"/>
    <s v="A549"/>
    <n v="0.1"/>
    <s v="Tip"/>
    <s v="circles, ellipses, rectangles or squares"/>
    <s v="21 ± 10 nm; 22 nm; 22 ± 6 nm"/>
    <s v="22 nm (SAXS)"/>
    <n v="16"/>
    <n v="40"/>
    <s v="circles diameter about 16 nm; ellipses short axis 16 nm long axis 25 nm; rectangles 16 nm by 40 nm; squares approximately 30 nm."/>
    <s v="2.5 from description"/>
    <n v="2.5"/>
    <s v="77.992 m2/g"/>
    <n v="79.215000000000003"/>
    <n v="77.992000000000004"/>
    <n v="40"/>
    <s v="NA"/>
    <s v="NA"/>
    <s v="NA"/>
    <n v="47.76035876136234"/>
    <n v="1484.3837502779261"/>
    <n v="57.464935660662547"/>
    <n v="3.7249259005161717"/>
    <n v="115.77005745167601"/>
    <n v="4.481805262046394"/>
    <n v="1.5889707694698894"/>
    <n v="49.38493870309523"/>
    <n v="1.9118387173450138"/>
    <s v="A"/>
    <s v="NM-102"/>
    <s v="JRC Representative Manufactured Nanomaterials"/>
    <s v="NPO_1486"/>
    <s v="TiO2 NM-102_NAnm_0.1_Tip"/>
    <s v="WST-1"/>
  </r>
  <r>
    <s v="136"/>
    <s v="TiO2 NM-103"/>
    <s v="TiO2"/>
    <s v="dimethicone, Al2O3, hydrophilic (silane), rutile"/>
    <x v="0"/>
    <n v="24"/>
    <s v="A549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5651.7425590853563"/>
    <n v="8250.2759584726373"/>
    <n v="103.94133597549124"/>
    <n v="287.30633299110411"/>
    <n v="419.40277834895659"/>
    <n v="5.2838578143140991"/>
    <n v="147.50303064071574"/>
    <n v="215.32132696679167"/>
    <n v="2.7127318530430373"/>
    <s v="G"/>
    <s v="NM-103"/>
    <s v="JRC Representative Manufactured Nanomaterials"/>
    <s v="NPO_1486"/>
    <s v="TiO2 NM-103_315nm_0.1_Tip"/>
    <s v="LDH"/>
  </r>
  <r>
    <s v="138"/>
    <s v="TiO2 NM-103"/>
    <s v="TiO2"/>
    <s v="dimethicone, Al2O3, hydrophilic (silane), rutile"/>
    <x v="0"/>
    <n v="24"/>
    <s v="NRK-52E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27626.677485190303"/>
    <n v="155892.08702019873"/>
    <n v="5130.6163814003366"/>
    <n v="1404.4021499596488"/>
    <n v="7924.7742436718017"/>
    <n v="260.81488374848612"/>
    <n v="721.01986475807803"/>
    <n v="4068.5779736058603"/>
    <n v="133.90232435391127"/>
    <s v="G"/>
    <s v="NM-103"/>
    <s v="JRC Representative Manufactured Nanomaterials"/>
    <s v="NPO_1486"/>
    <s v="TiO2 NM-103_315nm_0.1_Tip"/>
    <s v="LDH"/>
  </r>
  <r>
    <s v="140"/>
    <s v="TiO2 NM-103"/>
    <s v="TiO2"/>
    <s v="dimethicone, Al2O3, hydrophilic (silane), rutile"/>
    <x v="0"/>
    <n v="24"/>
    <s v="THP-1 macrophage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159.87595416817962"/>
    <n v="198.59211907423702"/>
    <n v="1.5486465962422959"/>
    <n v="8.1272941301394095"/>
    <n v="10.095430373138838"/>
    <n v="7.8725449719977122E-2"/>
    <n v="4.1725516546173083"/>
    <n v="5.1829925228498803"/>
    <n v="4.0417634729302883E-2"/>
    <s v="G"/>
    <s v="NM-103"/>
    <s v="JRC Representative Manufactured Nanomaterials"/>
    <s v="NPO_1486"/>
    <s v="TiO2 NM-103_315nm_0.1_Tip"/>
    <s v="LDH"/>
  </r>
  <r>
    <s v="137"/>
    <s v="TiO2 NM-103"/>
    <s v="TiO2"/>
    <s v="dimethicone, Al2O3, hydrophilic (silane), rutile"/>
    <x v="1"/>
    <n v="24"/>
    <s v="A549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674.02796760557544"/>
    <n v="2905.4094655317222"/>
    <n v="89.255259917045876"/>
    <n v="34.264211733229423"/>
    <n v="147.69649018030509"/>
    <n v="4.5372911378830274"/>
    <n v="17.591241447932173"/>
    <n v="75.827357127092171"/>
    <n v="2.3294446271663998"/>
    <s v="G"/>
    <s v="NM-103"/>
    <s v="JRC Representative Manufactured Nanomaterials"/>
    <s v="NPO_1486"/>
    <s v="TiO2 NM-103_315nm_0.1_Tip"/>
    <s v="WST-1"/>
  </r>
  <r>
    <s v="139"/>
    <s v="TiO2 NM-103"/>
    <s v="TiO2"/>
    <s v="dimethicone, Al2O3, hydrophilic (silane), rutile"/>
    <x v="1"/>
    <n v="24"/>
    <s v="NRK-52E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1284.3542954053673"/>
    <n v="6807.8876674579387"/>
    <n v="220.94133488210286"/>
    <n v="65.290150606931846"/>
    <n v="346.07896957522428"/>
    <n v="11.231552758731699"/>
    <n v="33.519954068709666"/>
    <n v="177.6768939337729"/>
    <n v="5.7662775946025295"/>
    <s v="G"/>
    <s v="NM-103"/>
    <s v="JRC Representative Manufactured Nanomaterials"/>
    <s v="NPO_1486"/>
    <s v="TiO2 NM-103_315nm_0.1_Tip"/>
    <s v="WST-1"/>
  </r>
  <r>
    <s v="141"/>
    <s v="TiO2 NM-103"/>
    <s v="TiO2"/>
    <s v="dimethicone, Al2O3, hydrophilic (silane), rutile"/>
    <x v="1"/>
    <n v="24"/>
    <s v="THP-1 macrophage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537.76852930989241"/>
    <n v="3361.6996133241846"/>
    <n v="112.95724336057168"/>
    <n v="27.337463187468376"/>
    <n v="170.89199984333493"/>
    <n v="5.742181466234662"/>
    <n v="14.035049726193963"/>
    <n v="87.735928500835072"/>
    <n v="2.9480351509856444"/>
    <s v="G"/>
    <s v="NM-103"/>
    <s v="JRC Representative Manufactured Nanomaterials"/>
    <s v="NPO_1486"/>
    <s v="TiO2 NM-103_315nm_0.1_Tip"/>
    <s v="WST-1"/>
  </r>
  <r>
    <s v="143"/>
    <s v="TiO2 NM-103"/>
    <s v="TiO2"/>
    <s v="dimethicone, Al2O3, hydrophilic (silane), rutile"/>
    <x v="3"/>
    <n v="144"/>
    <s v="NIH/3T3"/>
    <n v="0.1"/>
    <s v="Bath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NA"/>
    <s v="NA"/>
    <s v="NA"/>
    <n v="1.0966442568754144"/>
    <n v="4.0204917498411348"/>
    <n v="0.11695389971862881"/>
    <n v="5.5747910798261691E-2"/>
    <n v="0.20438169810317408"/>
    <n v="5.945351492196496E-3"/>
    <n v="2.8620969503260103E-2"/>
    <n v="0.10492953484129237"/>
    <n v="3.0523426135212906E-3"/>
    <s v="E"/>
    <s v="NM-103"/>
    <s v="JRC Representative Manufactured Nanomaterials"/>
    <s v="NPO_1486"/>
    <s v="TiO2 NM-103_NAnm_0.1_Bath"/>
    <s v="MTT"/>
  </r>
  <r>
    <s v="142"/>
    <s v="TiO2 NM-103"/>
    <s v="TiO2"/>
    <s v="dimethicone, Al2O3, hydrophilic (silane), rutile"/>
    <x v="3"/>
    <n v="240"/>
    <s v="mES"/>
    <n v="0.15"/>
    <s v="Bath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NA"/>
    <s v="NA"/>
    <s v="NA"/>
    <n v="0.40411662756666294"/>
    <n v="1.2643018684153313"/>
    <n v="3.4407409633946735E-2"/>
    <n v="2.054326876235131E-2"/>
    <n v="6.4270785480893364E-2"/>
    <n v="1.7491006687416822E-3"/>
    <n v="1.0546911271208867E-2"/>
    <n v="3.2996612157465452E-2"/>
    <n v="8.9798803545026345E-4"/>
    <s v="E"/>
    <s v="NM-103"/>
    <s v="JRC Representative Manufactured Nanomaterials"/>
    <s v="NPO_1486"/>
    <s v="TiO2 NM-103_NAnm_0.15_Bath"/>
    <s v="MTT"/>
  </r>
  <r>
    <s v="144"/>
    <s v="TiO2 NM-104"/>
    <s v="TiO2"/>
    <s v="dimethicone, Al2O3, hydrophobic (tetramethyl silicate, fatty acids), rutile"/>
    <x v="0"/>
    <n v="24"/>
    <s v="A549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132.85329046365487"/>
    <n v="151.19742649774128"/>
    <n v="0.73376544136345612"/>
    <n v="7.4744589747756862"/>
    <n v="8.506518412189422"/>
    <n v="4.1282377496549429E-2"/>
    <n v="3.063536947058831"/>
    <n v="3.4865444488389334"/>
    <n v="1.6920300071204101E-2"/>
    <s v="G"/>
    <s v="NM-104"/>
    <s v="JRC Representative Manufactured Nanomaterials"/>
    <s v="NPO_1486"/>
    <s v="TiO2 NM-104_268nm_0.1_Bath"/>
    <s v="LDH"/>
  </r>
  <r>
    <s v="146"/>
    <s v="TiO2 NM-104"/>
    <s v="TiO2"/>
    <s v="dimethicone, Al2O3, hydrophobic (tetramethyl silicate, fatty acids), rutile"/>
    <x v="0"/>
    <n v="24"/>
    <s v="NRK-52E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493.14439532302941"/>
    <n v="1849.5881828447089"/>
    <n v="54.25775150086718"/>
    <n v="27.744796825268956"/>
    <n v="104.05968075502616"/>
    <n v="3.0525953571902882"/>
    <n v="11.371687295320639"/>
    <n v="42.650669134448833"/>
    <n v="1.2511592735651278"/>
    <s v="G"/>
    <s v="NM-104"/>
    <s v="JRC Representative Manufactured Nanomaterials"/>
    <s v="NPO_1486"/>
    <s v="TiO2 NM-104_268nm_0.1_Bath"/>
    <s v="LDH"/>
  </r>
  <r>
    <s v="148"/>
    <s v="TiO2 NM-104"/>
    <s v="TiO2"/>
    <s v="dimethicone, Al2O3, hydrophobic (tetramethyl silicate, fatty acids), rutile"/>
    <x v="0"/>
    <n v="24"/>
    <s v="THP-1 macrophage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223.96573248682469"/>
    <n v="310.96833717169142"/>
    <n v="3.480104187394669"/>
    <n v="12.600536075441244"/>
    <n v="17.495389617616532"/>
    <n v="0.19579414168701148"/>
    <n v="5.164548758663889"/>
    <n v="7.1707895752235666"/>
    <n v="8.0249632662387105E-2"/>
    <s v="G"/>
    <s v="NM-104"/>
    <s v="JRC Representative Manufactured Nanomaterials"/>
    <s v="NPO_1486"/>
    <s v="TiO2 NM-104_268nm_0.1_Bath"/>
    <s v="LDH"/>
  </r>
  <r>
    <s v="145"/>
    <s v="TiO2 NM-104"/>
    <s v="TiO2"/>
    <s v="dimethicone, Al2O3, hydrophobic (tetramethyl silicate, fatty acids), rutile"/>
    <x v="1"/>
    <n v="24"/>
    <s v="A549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512.72821764946798"/>
    <n v="902.73948858926997"/>
    <n v="15.60045083759208"/>
    <n v="28.846602253176719"/>
    <n v="50.789026367520918"/>
    <n v="0.877696964573768"/>
    <n v="11.823281403771372"/>
    <n v="20.81676537487651"/>
    <n v="0.35973935884420555"/>
    <s v="G"/>
    <s v="NM-104"/>
    <s v="JRC Representative Manufactured Nanomaterials"/>
    <s v="NPO_1486"/>
    <s v="TiO2 NM-104_268nm_0.1_Bath"/>
    <s v="WST-1"/>
  </r>
  <r>
    <s v="147"/>
    <s v="TiO2 NM-104"/>
    <s v="TiO2"/>
    <s v="dimethicone, Al2O3, hydrophobic (tetramethyl silicate, fatty acids), rutile"/>
    <x v="1"/>
    <n v="24"/>
    <s v="NRK-52E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928.52441212242354"/>
    <n v="1222.9084142824399"/>
    <n v="11.775360086400656"/>
    <n v="52.239711950419675"/>
    <n v="68.802050295944355"/>
    <n v="0.66249353382098719"/>
    <n v="21.411354079794688"/>
    <n v="28.199716370956612"/>
    <n v="0.27153449164647697"/>
    <s v="G"/>
    <s v="NM-104"/>
    <s v="JRC Representative Manufactured Nanomaterials"/>
    <s v="NPO_1486"/>
    <s v="TiO2 NM-104_268nm_0.1_Bath"/>
    <s v="WST-1"/>
  </r>
  <r>
    <s v="149"/>
    <s v="TiO2 NM-104"/>
    <s v="TiO2"/>
    <s v="dimethicone, Al2O3, hydrophobic (tetramethyl silicate, fatty acids), rutile"/>
    <x v="1"/>
    <n v="24"/>
    <s v="THP-1 macrophage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334.91760274646998"/>
    <n v="1542.6523878990379"/>
    <n v="48.309391406102712"/>
    <n v="18.842799248119146"/>
    <n v="86.791165995587775"/>
    <n v="2.717934669898745"/>
    <n v="7.7230488356995437"/>
    <n v="35.572868163849762"/>
    <n v="1.1139927731260086"/>
    <s v="G"/>
    <s v="NM-104"/>
    <s v="JRC Representative Manufactured Nanomaterials"/>
    <s v="NPO_1486"/>
    <s v="TiO2 NM-104_268nm_0.1_Bath"/>
    <s v="WST-1"/>
  </r>
  <r>
    <s v="151"/>
    <s v="TiO2 NM-104"/>
    <s v="TiO2"/>
    <s v="dimethicone, Al2O3, hydrophobic (tetramethyl silicate, fatty acids), rutile"/>
    <x v="3"/>
    <n v="144"/>
    <s v="NIH/3T3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NA"/>
    <s v="NA"/>
    <s v="NA"/>
    <n v="49.906091190595518"/>
    <n v="107.19222176032069"/>
    <n v="2.2914452227890068"/>
    <n v="2.8077665964740941"/>
    <n v="6.0307415884574027"/>
    <n v="0.12891899967933235"/>
    <n v="1.1508119498741585"/>
    <n v="2.4718042786445258"/>
    <n v="5.2839693150814694E-2"/>
    <s v="E"/>
    <s v="NM-104"/>
    <s v="JRC Representative Manufactured Nanomaterials"/>
    <s v="NPO_1486"/>
    <s v="TiO2 NM-104_NAnm_0.1_Bath"/>
    <s v="MTT"/>
  </r>
  <r>
    <s v="150"/>
    <s v="TiO2 NM-104"/>
    <s v="TiO2"/>
    <s v="dimethicone, Al2O3, hydrophobic (tetramethyl silicate, fatty acids), rutile"/>
    <x v="3"/>
    <n v="240"/>
    <s v="mES"/>
    <n v="0.15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NA"/>
    <s v="NA"/>
    <s v="NA"/>
    <n v="14.69126476451078"/>
    <n v="23.019552855284449"/>
    <n v="0.33313152363094672"/>
    <n v="0.82654524691614095"/>
    <n v="1.2951030631911584"/>
    <n v="1.8742312651000698E-2"/>
    <n v="0.33877393813904155"/>
    <n v="0.53082050456424534"/>
    <n v="7.6818626570081512E-3"/>
    <s v="E"/>
    <s v="NM-104"/>
    <s v="JRC Representative Manufactured Nanomaterials"/>
    <s v="NPO_1486"/>
    <s v="TiO2 NM-104_NAnm_0.15_Bath"/>
    <s v="MTT"/>
  </r>
  <r>
    <s v="152"/>
    <s v="TiO2 NM-105"/>
    <s v="TiO2"/>
    <s v="naked, ~85% anatase ~15% rutile"/>
    <x v="1"/>
    <n v="24"/>
    <s v="A549"/>
    <n v="0"/>
    <s v="Cup Horn"/>
    <s v="irregular"/>
    <s v="15-60 "/>
    <s v="NA"/>
    <n v="17.3"/>
    <n v="24.2"/>
    <s v="1.36 ± 1.2"/>
    <m/>
    <n v="1.36"/>
    <n v="61"/>
    <n v="81.521763961209572"/>
    <n v="61"/>
    <n v="40"/>
    <n v="2767"/>
    <s v="NA"/>
    <n v="2767"/>
    <n v="105.56492715416401"/>
    <n v="187.84594735657762"/>
    <n v="3.2912408080965445"/>
    <n v="6.4394605564040051"/>
    <n v="11.458602788751234"/>
    <n v="0.20076568929388916"/>
    <n v="7.2302402467942555"/>
    <n v="12.865744005973571"/>
    <n v="0.22542015036717264"/>
    <s v="F"/>
    <s v="NM-105"/>
    <s v="JRC Representative Manufactured Nanomaterials"/>
    <s v="NPO_1486"/>
    <s v="TiO2 NM-105_2767nm_0_Cup Horn"/>
    <s v="WST-1"/>
  </r>
  <r>
    <s v="153"/>
    <s v="TiO2 NM-105"/>
    <s v="TiO2"/>
    <s v="naked, ~85% anatase ~15% rutile"/>
    <x v="1"/>
    <n v="48"/>
    <s v="A549"/>
    <n v="0"/>
    <s v="Cup Horn"/>
    <s v="irregular"/>
    <s v="15-60 "/>
    <s v="NA"/>
    <n v="17.3"/>
    <n v="24.2"/>
    <s v="1.36 ± 1.2"/>
    <m/>
    <n v="1.36"/>
    <n v="61"/>
    <n v="81.521763961209572"/>
    <n v="61"/>
    <n v="40"/>
    <n v="2767"/>
    <s v="NA"/>
    <n v="2767"/>
    <n v="129.82604254716733"/>
    <n v="306.43486926094681"/>
    <n v="7.0643530685511795"/>
    <n v="7.9193885953772067"/>
    <n v="18.692527024917755"/>
    <n v="0.43092553718162191"/>
    <n v="8.8919066513041827"/>
    <n v="20.988009791509995"/>
    <n v="0.48384412560823248"/>
    <s v="F"/>
    <s v="NM-105"/>
    <s v="JRC Representative Manufactured Nanomaterials"/>
    <s v="NPO_1486"/>
    <s v="TiO2 NM-105_2767nm_0_Cup Horn"/>
    <s v="WST-1"/>
  </r>
  <r>
    <s v="154"/>
    <s v="TiO2 NRCWE-001"/>
    <s v="TiO2"/>
    <s v="naked, rutile"/>
    <x v="1"/>
    <n v="24"/>
    <s v="NCI-H292"/>
    <n v="0"/>
    <s v="Vortexing"/>
    <s v="Irregular euhedral"/>
    <s v="80-400"/>
    <n v="10"/>
    <n v="10"/>
    <n v="10"/>
    <s v="NA"/>
    <s v="approximated by description of NM-105"/>
    <n v="1.36"/>
    <n v="99"/>
    <n v="141.84299999999999"/>
    <n v="99"/>
    <s v="NA"/>
    <s v="1338 ± 819"/>
    <s v="NA"/>
    <n v="1338"/>
    <n v="416.93733368665829"/>
    <n v="625.22100159070783"/>
    <n v="8.3313467161619812"/>
    <n v="41.276796034979171"/>
    <n v="61.896879157480079"/>
    <n v="0.82480332490003638"/>
    <n v="188.24861734974942"/>
    <n v="282.2893983773813"/>
    <n v="3.7616312411052752"/>
    <s v="F"/>
    <m/>
    <m/>
    <s v="NPO_1486"/>
    <s v="TiO2 NRCWE-001_1338nm_0_Vortexing"/>
    <s v="WST-1"/>
  </r>
  <r>
    <s v="155"/>
    <s v="TiO2 NRCWE-002"/>
    <s v="TiO2"/>
    <s v="3-aminopropyltriethoxysilane, rutile"/>
    <x v="1"/>
    <n v="24"/>
    <s v="NCI-H292"/>
    <n v="0"/>
    <s v="Vortexing"/>
    <s v="Irregular euhedral"/>
    <s v="80-400"/>
    <n v="10"/>
    <n v="10"/>
    <n v="10"/>
    <s v="NA"/>
    <s v="approximated by description of NM-105"/>
    <n v="1.36"/>
    <n v="84"/>
    <n v="141.84299999999999"/>
    <n v="84"/>
    <n v="35"/>
    <s v="2149 ± 1426"/>
    <s v="NA"/>
    <n v="2149"/>
    <n v="379.71305477935118"/>
    <n v="796.26475780555529"/>
    <n v="16.662068121048165"/>
    <n v="31.895896601465495"/>
    <n v="66.886239655666643"/>
    <n v="1.3996137221680458"/>
    <n v="171.44172943165213"/>
    <n v="359.51623323297866"/>
    <n v="7.5229801520530613"/>
    <s v="F"/>
    <m/>
    <m/>
    <s v="NPO_1486"/>
    <s v="TiO2 NRCWE-002_2149nm_0_Vortexing"/>
    <s v="WST-1"/>
  </r>
  <r>
    <s v="156"/>
    <s v="TiO2 NRCWE-003"/>
    <s v="TiO2"/>
    <s v="succinic anhydride, tetrahydrofuran (positively charged), rutile"/>
    <x v="1"/>
    <n v="24"/>
    <s v="NCI-H292"/>
    <n v="0"/>
    <s v="Vortexing"/>
    <s v="Irregular euhedral"/>
    <s v="80-400"/>
    <n v="10"/>
    <n v="10"/>
    <n v="10"/>
    <s v="NA"/>
    <s v="approximated by description of NM-105"/>
    <n v="1.36"/>
    <n v="84"/>
    <n v="141.84299999999999"/>
    <n v="84"/>
    <n v="-29"/>
    <s v="1022 ± 690"/>
    <s v="NA"/>
    <n v="1022"/>
    <n v="3375.7343373254198"/>
    <n v="4444.5173673770851"/>
    <n v="42.751321202066613"/>
    <n v="283.56168433533526"/>
    <n v="373.33945885967512"/>
    <n v="3.5911109809735944"/>
    <n v="1524.1554790081823"/>
    <n v="2006.7146345413914"/>
    <n v="19.302366221328366"/>
    <s v="F"/>
    <m/>
    <m/>
    <s v="NPO_1486"/>
    <s v="TiO2 NRCWE-003_1022nm_0_Vortexing"/>
    <s v="WST-1"/>
  </r>
  <r>
    <s v="157"/>
    <s v="TiO2 NRCWE-004"/>
    <s v="TiO2"/>
    <s v="naked, rutile"/>
    <x v="1"/>
    <n v="24"/>
    <s v="NCI-H292"/>
    <n v="0"/>
    <s v="Vortexing"/>
    <s v="irregular spheres (1–4 nm), euhedral particle (10–100 nm), fractal-like structures (100–200 nm), big irregular polyhedral particles (1–2 mm) and large irregular particles (1–2 mm) "/>
    <s v="1–4/10–100/100–200/1000–2000"/>
    <n v="100"/>
    <n v="100"/>
    <n v="100"/>
    <s v="NA"/>
    <s v="approximated by description of NM-105"/>
    <n v="1.36"/>
    <s v="NA"/>
    <n v="14.1843"/>
    <n v="14.1843"/>
    <s v="NA"/>
    <s v="465 ± 322"/>
    <s v="NA"/>
    <n v="465"/>
    <n v="446.86440111205303"/>
    <n v="645.01718609531758"/>
    <n v="7.9261113993305825"/>
    <n v="6.3384587246936936"/>
    <n v="9.1491172727318126"/>
    <n v="0.11242634192152476"/>
    <n v="0.20176078958519919"/>
    <n v="0.29122744268452416"/>
    <n v="3.5786661239729988E-3"/>
    <s v="F"/>
    <m/>
    <m/>
    <s v="NPO_1486"/>
    <s v="TiO2 NRCWE-004_465nm_0_Vortexing"/>
    <s v="WST-1"/>
  </r>
  <r>
    <s v="158"/>
    <s v="TiO2 Sigma*"/>
    <s v="TiO2"/>
    <s v="naked, anatase"/>
    <x v="3"/>
    <n v="3"/>
    <s v="SH-SY5Y"/>
    <n v="0.1"/>
    <s v="Tip"/>
    <s v="espherical"/>
    <s v="14 ± 4"/>
    <s v="NA"/>
    <n v="10"/>
    <n v="18"/>
    <s v="NA"/>
    <s v="1.8 from description"/>
    <n v="1.8"/>
    <s v="45-55"/>
    <n v="134.95888888888891"/>
    <n v="50"/>
    <n v="9.9600000000000009"/>
    <n v="504.5"/>
    <s v="NA"/>
    <n v="504.5"/>
    <n v="1903.3526768716938"/>
    <n v="2354.6164335171775"/>
    <n v="18.050550265819346"/>
    <n v="95.167633843584696"/>
    <n v="117.73082167585886"/>
    <n v="0.9025275132909667"/>
    <n v="534.26452728628067"/>
    <n v="660.93270631334735"/>
    <n v="5.0667271610826674"/>
    <s v="H"/>
    <m/>
    <m/>
    <s v="NPO_1486"/>
    <s v="TiO2 Sigma*_504.5nm_0.1_Tip"/>
    <s v="MTT"/>
  </r>
  <r>
    <s v="159"/>
    <s v="TiO2 Sigma*"/>
    <s v="TiO2"/>
    <s v="naked, anatase"/>
    <x v="3"/>
    <n v="6"/>
    <s v="SH-SY5Y"/>
    <n v="0.1"/>
    <s v="Tip"/>
    <s v="espherical"/>
    <s v="14 ± 4"/>
    <s v="NA"/>
    <n v="10"/>
    <n v="18"/>
    <s v="NA"/>
    <s v="1.8 from description"/>
    <n v="1.8"/>
    <s v="45-55"/>
    <n v="134.95888888888891"/>
    <n v="50"/>
    <n v="9.9600000000000009"/>
    <n v="504.5"/>
    <s v="NA"/>
    <n v="504.5"/>
    <n v="1260.2417562965945"/>
    <n v="1635.2559989363235"/>
    <n v="15.000569705589159"/>
    <n v="63.012087814829727"/>
    <n v="81.762799946816159"/>
    <n v="0.75002848527945731"/>
    <n v="353.74551147339463"/>
    <n v="459.01071508181843"/>
    <n v="4.2106081443369519"/>
    <s v="H"/>
    <m/>
    <m/>
    <s v="NPO_1486"/>
    <s v="TiO2 Sigma*_504.5nm_0.1_Tip"/>
    <s v="MTT"/>
  </r>
  <r>
    <s v="160"/>
    <s v="TiO2 Sigma*"/>
    <s v="TiO2"/>
    <s v="naked, anatase"/>
    <x v="3"/>
    <n v="24"/>
    <s v="SH-SY5Y"/>
    <n v="0.1"/>
    <s v="Tip"/>
    <s v="espherical"/>
    <s v="14 ± 4"/>
    <s v="NA"/>
    <n v="10"/>
    <n v="18"/>
    <s v="NA"/>
    <s v="1.8 from description"/>
    <n v="1.8"/>
    <s v="45-55"/>
    <n v="134.95888888888891"/>
    <n v="50"/>
    <n v="9.9600000000000009"/>
    <n v="504.5"/>
    <s v="NA"/>
    <n v="504.5"/>
    <n v="137.22687660801347"/>
    <n v="487.55922136166805"/>
    <n v="14.013293790146184"/>
    <n v="6.8613438304006742"/>
    <n v="24.377961068083401"/>
    <n v="0.70066468950730909"/>
    <n v="38.519110647666544"/>
    <n v="136.85619070501778"/>
    <n v="3.9334832022940498"/>
    <s v="H"/>
    <m/>
    <m/>
    <s v="NPO_1486"/>
    <s v="TiO2 Sigma*_504.5nm_0.1_Tip"/>
    <s v="MTT"/>
  </r>
  <r>
    <s v="161"/>
    <s v="ZnO NM-110"/>
    <s v="ZnO"/>
    <s v="uncoated"/>
    <x v="0"/>
    <n v="24"/>
    <s v="A549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53.133522720240947"/>
    <n v="75.965891789722463"/>
    <n v="0.91329476277926058"/>
    <n v="0.65885568173098774"/>
    <n v="0.94197705819255839"/>
    <n v="1.1324855058462827E-2"/>
    <n v="9.050762353652559E-3"/>
    <n v="1.2940027281687189E-2"/>
    <n v="1.5557059712138519E-4"/>
    <s v="G"/>
    <s v="NM-110"/>
    <s v="JRC Representative Manufactured Nanomaterials"/>
    <s v="NPO_1542"/>
    <s v="ZnO NM-110_482nm_0.1_Bath"/>
    <s v="LDH"/>
  </r>
  <r>
    <s v="163"/>
    <s v="ZnO NM-110"/>
    <s v="ZnO"/>
    <s v="uncoated"/>
    <x v="0"/>
    <n v="24"/>
    <s v="NRK-52E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23.412355376516057"/>
    <n v="25.849044346328384"/>
    <n v="9.7467558792493067E-2"/>
    <n v="0.29031320666879912"/>
    <n v="0.32052814989447198"/>
    <n v="1.2085977290269146E-3"/>
    <n v="3.9880597747640866E-3"/>
    <n v="4.4031252864497354E-3"/>
    <n v="1.6602620467425951E-5"/>
    <s v="G"/>
    <s v="NM-110"/>
    <s v="JRC Representative Manufactured Nanomaterials"/>
    <s v="NPO_1542"/>
    <s v="ZnO NM-110_482nm_0.1_Bath"/>
    <s v="LDH"/>
  </r>
  <r>
    <s v="165"/>
    <s v="ZnO NM-110"/>
    <s v="ZnO"/>
    <s v="uncoated"/>
    <x v="0"/>
    <n v="24"/>
    <s v="THP-1 macrophage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89.631275359559609"/>
    <n v="203.61539336650122"/>
    <n v="4.5593647202776646"/>
    <n v="1.1114278144585392"/>
    <n v="2.5248308777446153"/>
    <n v="5.6536122531443044E-2"/>
    <n v="1.5267788228638071E-2"/>
    <n v="3.468383880001339E-2"/>
    <n v="7.7664202285501272E-4"/>
    <s v="G"/>
    <s v="NM-110"/>
    <s v="JRC Representative Manufactured Nanomaterials"/>
    <s v="NPO_1542"/>
    <s v="ZnO NM-110_482nm_0.1_Bath"/>
    <s v="LDH"/>
  </r>
  <r>
    <s v="182"/>
    <s v="ZnO NM-110"/>
    <s v="ZnO"/>
    <s v="uncoated"/>
    <x v="1"/>
    <n v="24"/>
    <s v="16HBE"/>
    <n v="0.05"/>
    <s v="Tip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NA"/>
    <s v="NA"/>
    <s v="NA"/>
    <n v="8.0320483224125958"/>
    <n v="9.7344187238724018"/>
    <n v="6.8094816058392238E-2"/>
    <n v="9.9597399197916187E-2"/>
    <n v="0.12070679217601779"/>
    <n v="8.4437571912406419E-4"/>
    <n v="1.3681788230373978E-3"/>
    <n v="1.6581605361383686E-3"/>
    <n v="1.159926852403883E-5"/>
    <s v="A"/>
    <s v="NM-110"/>
    <s v="JRC Representative Manufactured Nanomaterials"/>
    <s v="NPO_1542"/>
    <s v="ZnO NM-110_NAnm_0.05_Tip"/>
    <s v="WST-1"/>
  </r>
  <r>
    <s v="162"/>
    <s v="ZnO NM-110"/>
    <s v="ZnO"/>
    <s v="uncoated"/>
    <x v="1"/>
    <n v="24"/>
    <s v="A549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25.937674775909066"/>
    <n v="41.781534545088199"/>
    <n v="0.63375439076716533"/>
    <n v="0.32162716722127244"/>
    <n v="0.5180910283590936"/>
    <n v="7.8585544455128456E-3"/>
    <n v="4.4182225906443107E-3"/>
    <n v="7.1170650952239985E-3"/>
    <n v="1.0795370018318751E-4"/>
    <s v="G"/>
    <s v="NM-110"/>
    <s v="JRC Representative Manufactured Nanomaterials"/>
    <s v="NPO_1542"/>
    <s v="ZnO NM-110_482nm_0.1_Bath"/>
    <s v="WST-1"/>
  </r>
  <r>
    <s v="181"/>
    <s v="ZnO NM-110"/>
    <s v="ZnO"/>
    <s v="uncoated"/>
    <x v="1"/>
    <n v="24"/>
    <s v="A549"/>
    <n v="0.1"/>
    <s v="Tip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NA"/>
    <s v="NA"/>
    <s v="NA"/>
    <n v="8.7551278628099229"/>
    <n v="14.497204149383993"/>
    <n v="0.22968305146296281"/>
    <n v="0.10856358549884305"/>
    <n v="0.17976533145236151"/>
    <n v="2.8480698381407382E-3"/>
    <n v="1.4913481660034623E-3"/>
    <n v="2.4694532346238775E-3"/>
    <n v="3.9124202744816609E-5"/>
    <s v="A"/>
    <s v="NM-110"/>
    <s v="JRC Representative Manufactured Nanomaterials"/>
    <s v="NPO_1542"/>
    <s v="ZnO NM-110_NAnm_0.1_Tip"/>
    <s v="WST-1"/>
  </r>
  <r>
    <s v="167"/>
    <s v="ZnO NM-110"/>
    <s v="ZnO"/>
    <s v="naked"/>
    <x v="1"/>
    <n v="24"/>
    <s v="NCI-H292"/>
    <n v="0"/>
    <s v="Vortexing"/>
    <s v="Mainly 2 euhedral morphologies: aspect ratio of 1 (20–250 nm and 400 nm) and 2:7,5 (50-350 nm)"/>
    <s v="20–250/50–350"/>
    <s v="70 to &gt;100"/>
    <n v="106"/>
    <n v="178"/>
    <s v="Two main types, ratio 1 and ratio 2-7.5"/>
    <s v="1,68 from ferret min max"/>
    <n v="1.68"/>
    <s v="12.4 ± 0.6 m2/g"/>
    <n v="8.7355904176383294"/>
    <n v="12.4"/>
    <n v="24.3"/>
    <s v="313 ± 105"/>
    <s v="NA"/>
    <n v="313"/>
    <n v="2.0507926047118148"/>
    <n v="2.6318279729869527"/>
    <n v="2.3241414731005515E-2"/>
    <n v="2.54298282984265E-2"/>
    <n v="3.2634666865038214E-2"/>
    <n v="2.8819354266446855E-4"/>
    <n v="3.4933193870098801E-4"/>
    <n v="4.4830548248452388E-4"/>
    <n v="3.9589417513414346E-6"/>
    <s v="F"/>
    <s v="NM-110"/>
    <s v="JRC Representative Manufactured Nanomaterials"/>
    <s v="NPO_1542"/>
    <s v="ZnO NM-110_313nm_0_Vortexing"/>
    <s v="WST-1"/>
  </r>
  <r>
    <s v="164"/>
    <s v="ZnO NM-110"/>
    <s v="ZnO"/>
    <s v="uncoated"/>
    <x v="1"/>
    <n v="24"/>
    <s v="NRK-52E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17.87199117018487"/>
    <n v="18.110844772526185"/>
    <n v="9.5541440936526105E-3"/>
    <n v="0.22161269051029239"/>
    <n v="0.22457447517932469"/>
    <n v="1.1847138676129187E-4"/>
    <n v="3.0443143346545014E-3"/>
    <n v="3.085000648706883E-3"/>
    <n v="1.6274525620952641E-6"/>
    <s v="G"/>
    <s v="NM-110"/>
    <s v="JRC Representative Manufactured Nanomaterials"/>
    <s v="NPO_1542"/>
    <s v="ZnO NM-110_482nm_0.1_Bath"/>
    <s v="WST-1"/>
  </r>
  <r>
    <s v="166"/>
    <s v="ZnO NM-110"/>
    <s v="ZnO"/>
    <s v="uncoated"/>
    <x v="1"/>
    <n v="24"/>
    <s v="THP-1 macrophage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14.455848521679469"/>
    <n v="34.073299943009815"/>
    <n v="0.78469805685321381"/>
    <n v="0.17925252166882541"/>
    <n v="0.42250891929332168"/>
    <n v="9.7302559049798516E-3"/>
    <n v="2.4624087184845931E-3"/>
    <n v="5.8040446896893911E-3"/>
    <n v="1.3366543884819191E-4"/>
    <s v="G"/>
    <s v="NM-110"/>
    <s v="JRC Representative Manufactured Nanomaterials"/>
    <s v="NPO_1542"/>
    <s v="ZnO NM-110_482nm_0.1_Bath"/>
    <s v="WST-1"/>
  </r>
  <r>
    <s v="183"/>
    <s v="ZnO NM-110"/>
    <s v="ZnO"/>
    <s v="uncoated"/>
    <x v="1"/>
    <n v="48"/>
    <s v="THP-1 macrophage"/>
    <n v="0.1"/>
    <s v="Tip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NA"/>
    <s v="NA"/>
    <s v="NA"/>
    <n v="11.143711518118637"/>
    <n v="16.32952562940671"/>
    <n v="0.20743256445152292"/>
    <n v="0.1381820228246711"/>
    <n v="0.20248611780464321"/>
    <n v="2.5721637991988843E-3"/>
    <n v="1.898219420142659E-3"/>
    <n v="2.7815708097844076E-3"/>
    <n v="3.5334055585669948E-5"/>
    <s v="A"/>
    <s v="NM-110"/>
    <s v="JRC Representative Manufactured Nanomaterials"/>
    <s v="NPO_1542"/>
    <s v="ZnO NM-110_NAnm_0.1_Tip"/>
    <s v="WST-1"/>
  </r>
  <r>
    <s v="169"/>
    <s v="ZnO NM-110"/>
    <s v="ZnO"/>
    <s v="naked"/>
    <x v="3"/>
    <n v="144"/>
    <s v="NIH/3T3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160+/-6"/>
    <s v="NA"/>
    <n v="160"/>
    <n v="0.11692978429509347"/>
    <n v="0.67182937106435836"/>
    <n v="2.2195983470770595E-2"/>
    <n v="1.4499293252591592E-3"/>
    <n v="8.3306842011980423E-3"/>
    <n v="2.7523019503755534E-4"/>
    <n v="1.9917815261204031E-5"/>
    <n v="1.1443939096082195E-4"/>
    <n v="3.7808630279847164E-6"/>
    <s v="E"/>
    <s v="NM-110"/>
    <s v="JRC Representative Manufactured Nanomaterials"/>
    <s v="NPO_1542"/>
    <s v="ZnO NM-110_160nm_0.1_Bath"/>
    <s v="MTT"/>
  </r>
  <r>
    <s v="168"/>
    <s v="ZnO NM-110"/>
    <s v="ZnO"/>
    <s v="naked"/>
    <x v="3"/>
    <n v="240"/>
    <s v="mES"/>
    <n v="0.15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160+/-6"/>
    <s v="NA"/>
    <n v="160"/>
    <n v="3.6980463127627208"/>
    <n v="5.8659593732727782"/>
    <n v="8.6716522420402301E-2"/>
    <n v="4.5855774278257731E-2"/>
    <n v="7.2737896228582441E-2"/>
    <n v="1.0752848780129884E-3"/>
    <n v="6.2992507622435889E-4"/>
    <n v="9.9920730916355587E-4"/>
    <n v="1.4771289317567878E-5"/>
    <s v="E"/>
    <s v="NM-110"/>
    <s v="JRC Representative Manufactured Nanomaterials"/>
    <s v="NPO_1542"/>
    <s v="ZnO NM-110_160nm_0.15_Bath"/>
    <s v="MTT"/>
  </r>
  <r>
    <s v="170"/>
    <s v="ZnO NM-110"/>
    <s v="ZnO"/>
    <s v="naked"/>
    <x v="3"/>
    <n v="240"/>
    <s v="NIH/3T3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160+/-6"/>
    <s v="NA"/>
    <n v="160"/>
    <n v="0.29059586066850246"/>
    <n v="1.384763943497652"/>
    <n v="4.376672331316598E-2"/>
    <n v="3.6033886722894298E-3"/>
    <n v="1.7171072899370886E-2"/>
    <n v="5.4270736908325823E-4"/>
    <n v="4.9500088479242071E-5"/>
    <n v="2.3588064044790993E-4"/>
    <n v="7.4552220787467146E-6"/>
    <s v="E"/>
    <s v="NM-110"/>
    <s v="JRC Representative Manufactured Nanomaterials"/>
    <s v="NPO_1542"/>
    <s v="ZnO NM-110_160nm_0.1_Bath"/>
    <s v="MTT"/>
  </r>
  <r>
    <s v="171"/>
    <s v="ZnO NM-111"/>
    <s v="ZnO"/>
    <s v="triethoxycarpryl silane"/>
    <x v="0"/>
    <n v="24"/>
    <s v="A549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21.55248740246093"/>
    <n v="43.757194331269631"/>
    <n v="0.88818827715234805"/>
    <n v="0.32544255977716002"/>
    <n v="0.66073363440217137"/>
    <n v="1.3411642985000454E-2"/>
    <n v="4.2340308225816501E-3"/>
    <n v="8.596191522985696E-3"/>
    <n v="1.7448642801616183E-4"/>
    <s v="G"/>
    <s v="NM-111"/>
    <s v="JRC Representative Manufactured Nanomaterials"/>
    <s v="NPO_1542"/>
    <s v="ZnO NM-111_285nm_0.1_Tip"/>
    <s v="LDH"/>
  </r>
  <r>
    <s v="173"/>
    <s v="ZnO NM-111"/>
    <s v="ZnO"/>
    <s v="triethoxycarpryl silane"/>
    <x v="0"/>
    <n v="24"/>
    <s v="NRK-52E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13.300086562608417"/>
    <n v="42.119156839691428"/>
    <n v="1.1527628110833203"/>
    <n v="0.20083130709538707"/>
    <n v="0.63599926827934039"/>
    <n v="1.7406718447358131E-2"/>
    <n v="2.6128295726394008E-3"/>
    <n v="8.2743956625647534E-3"/>
    <n v="2.2646264359701409E-4"/>
    <s v="G"/>
    <s v="NM-111"/>
    <s v="JRC Representative Manufactured Nanomaterials"/>
    <s v="NPO_1542"/>
    <s v="ZnO NM-111_285nm_0.1_Tip"/>
    <s v="LDH"/>
  </r>
  <r>
    <s v="175"/>
    <s v="ZnO NM-111"/>
    <s v="ZnO"/>
    <s v="triethoxycarpryl silane"/>
    <x v="0"/>
    <n v="24"/>
    <s v="THP-1 macrophage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92.799404340262228"/>
    <n v="446.41961053697429"/>
    <n v="14.144808247868482"/>
    <n v="1.4012710055379594"/>
    <n v="6.7409361191083113"/>
    <n v="0.21358660454281406"/>
    <n v="1.8230635330241433E-2"/>
    <n v="8.7700057794842801E-2"/>
    <n v="2.7787768985840545E-3"/>
    <s v="G"/>
    <s v="NM-111"/>
    <s v="JRC Representative Manufactured Nanomaterials"/>
    <s v="NPO_1542"/>
    <s v="ZnO NM-111_285nm_0.1_Tip"/>
    <s v="LDH"/>
  </r>
  <r>
    <s v="172"/>
    <s v="ZnO NM-111"/>
    <s v="ZnO"/>
    <s v="triethoxycarpryl silane"/>
    <x v="1"/>
    <n v="24"/>
    <s v="A549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16.937714482530286"/>
    <n v="25.74696275823435"/>
    <n v="0.35236993102816255"/>
    <n v="0.25575948868620735"/>
    <n v="0.38877913764933869"/>
    <n v="5.3207859585252537E-3"/>
    <n v="3.3274491173084842E-3"/>
    <n v="5.05804420021508E-3"/>
    <n v="6.9223803316263835E-5"/>
    <s v="G"/>
    <s v="NM-111"/>
    <s v="JRC Representative Manufactured Nanomaterials"/>
    <s v="NPO_1542"/>
    <s v="ZnO NM-111_285nm_0.1_Tip"/>
    <s v="WST-1"/>
  </r>
  <r>
    <s v="177"/>
    <s v="ZnO NM-111"/>
    <s v="ZnO"/>
    <s v="Triethoxycaprylylsilane 130"/>
    <x v="1"/>
    <n v="24"/>
    <s v="NCI-H292"/>
    <n v="0"/>
    <s v="Vortexing"/>
    <s v="Mainly 2 euhedral morphologies: aspect ratio 1(20–250 nm) and aspect ratio 2:8.5 (10–450 nm)"/>
    <s v="20–200/10–450"/>
    <s v="58-93"/>
    <n v="101"/>
    <n v="170"/>
    <s v="Two main types, ratio 1 and ratio 2-8.5"/>
    <s v="1,68 from ferret min max"/>
    <n v="1.68"/>
    <s v="15.1 ± 0.6 m2/g"/>
    <n v="9.1631426907396616"/>
    <n v="15.1"/>
    <s v="NA"/>
    <s v="310 ± 103"/>
    <s v="NA"/>
    <n v="310"/>
    <n v="4.2704939180717831"/>
    <n v="4.496945915830036"/>
    <n v="9.0580799103301152E-3"/>
    <n v="6.4484458162883923E-2"/>
    <n v="6.7903883329033535E-2"/>
    <n v="1.3677700664598447E-4"/>
    <n v="8.3894738176247877E-4"/>
    <n v="8.8343434609468633E-4"/>
    <n v="1.7794785732883024E-6"/>
    <s v="F"/>
    <s v="NM-111"/>
    <s v="JRC Representative Manufactured Nanomaterials"/>
    <s v="NPO_1542"/>
    <s v="ZnO NM-111_310nm_0_Vortexing"/>
    <s v="WST-1"/>
  </r>
  <r>
    <s v="174"/>
    <s v="ZnO NM-111"/>
    <s v="ZnO"/>
    <s v="triethoxycarpryl silane"/>
    <x v="1"/>
    <n v="24"/>
    <s v="NRK-52E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2.3222113646365461"/>
    <n v="3.2245804481111859"/>
    <n v="3.6094763338985592E-2"/>
    <n v="3.5065391606011846E-2"/>
    <n v="4.8691164766478903E-2"/>
    <n v="5.4503092641868228E-4"/>
    <n v="4.5620323588718795E-4"/>
    <n v="6.3347551269826838E-4"/>
    <n v="7.0908910724432167E-6"/>
    <s v="G"/>
    <s v="NM-111"/>
    <s v="JRC Representative Manufactured Nanomaterials"/>
    <s v="NPO_1542"/>
    <s v="ZnO NM-111_285nm_0.1_Tip"/>
    <s v="WST-1"/>
  </r>
  <r>
    <s v="176"/>
    <s v="ZnO NM-111"/>
    <s v="ZnO"/>
    <s v="triethoxycarpryl silane"/>
    <x v="1"/>
    <n v="24"/>
    <s v="THP-1 macrophage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10.218022434354365"/>
    <n v="15.136643851822051"/>
    <n v="0.19674485669870742"/>
    <n v="0.15429213875875089"/>
    <n v="0.22856332216251296"/>
    <n v="2.9708473361504829E-3"/>
    <n v="2.0073516863741312E-3"/>
    <n v="2.9736250587826681E-3"/>
    <n v="3.8650934896341472E-5"/>
    <s v="G"/>
    <s v="NM-111"/>
    <s v="JRC Representative Manufactured Nanomaterials"/>
    <s v="NPO_1542"/>
    <s v="ZnO NM-111_285nm_0.1_Tip"/>
    <s v="WST-1"/>
  </r>
  <r>
    <s v="180"/>
    <s v="ZnO NM-111"/>
    <s v="ZnO"/>
    <s v="Triethoxycaprylylsilane 130"/>
    <x v="3"/>
    <n v="144"/>
    <s v="NIH/3T3"/>
    <n v="0.1"/>
    <s v="Bath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180+/-9"/>
    <s v="NA"/>
    <n v="180"/>
    <n v="6.0563259456054168E-2"/>
    <n v="0.41450203326853896"/>
    <n v="1.4157550952499392E-2"/>
    <n v="9.1450521778641794E-4"/>
    <n v="6.258980702354938E-3"/>
    <n v="2.1377901938274082E-4"/>
    <n v="1.1897777851092183E-5"/>
    <n v="8.1429783584115016E-5"/>
    <n v="2.7812802293209134E-6"/>
    <s v="E"/>
    <s v="NM-111"/>
    <s v="JRC Representative Manufactured Nanomaterials"/>
    <s v="NPO_1542"/>
    <s v="ZnO NM-111_180nm_0.1_Bath"/>
    <s v="MTT"/>
  </r>
  <r>
    <s v="178"/>
    <s v="ZnO NM-111"/>
    <s v="ZnO"/>
    <s v="Triethoxycaprylylsilane 130"/>
    <x v="3"/>
    <n v="240"/>
    <s v="mES"/>
    <n v="0.15"/>
    <s v="Bath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180+/-9"/>
    <s v="NA"/>
    <n v="180"/>
    <n v="8.2734827248470779"/>
    <n v="9.6502156061038615"/>
    <n v="5.5069315250271346E-2"/>
    <n v="0.12492958914519088"/>
    <n v="0.14571825565216831"/>
    <n v="8.315466602790972E-4"/>
    <n v="1.6253428299463704E-3"/>
    <n v="1.8958048580572083E-3"/>
    <n v="1.0818481124433514E-5"/>
    <s v="E"/>
    <s v="NM-111"/>
    <s v="JRC Representative Manufactured Nanomaterials"/>
    <s v="NPO_1542"/>
    <s v="ZnO NM-111_180nm_0.15_Bath"/>
    <s v="MTT"/>
  </r>
  <r>
    <s v="179"/>
    <s v="ZnO NM-111"/>
    <s v="ZnO"/>
    <s v="Triethoxycaprylylsilane 130"/>
    <x v="3"/>
    <n v="240"/>
    <s v="NIH/3T3"/>
    <n v="0.1"/>
    <s v="Bath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180+/-9"/>
    <s v="NA"/>
    <n v="180"/>
    <n v="5.0741055897750902E-2"/>
    <n v="0.40082768952598635"/>
    <n v="1.4003465345129418E-2"/>
    <n v="7.6618994405603855E-4"/>
    <n v="6.0524981118423938E-3"/>
    <n v="2.1145232671145422E-4"/>
    <n v="9.9681856033417609E-6"/>
    <n v="7.8743430412743547E-5"/>
    <n v="2.7510097923760716E-6"/>
    <s v="E"/>
    <s v="NM-111"/>
    <s v="JRC Representative Manufactured Nanomaterials"/>
    <s v="NPO_1542"/>
    <s v="ZnO NM-111_180nm_0.1_Bath"/>
    <s v="MT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G9" firstHeaderRow="2" firstDataRow="2" firstDataCol="1"/>
  <pivotFields count="3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2"/>
        <item x="0"/>
        <item x="3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93"/>
  <sheetViews>
    <sheetView tabSelected="1" zoomScaleNormal="100" zoomScalePageLayoutView="15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T2" sqref="A1:AY193"/>
    </sheetView>
  </sheetViews>
  <sheetFormatPr defaultColWidth="11" defaultRowHeight="14.25" x14ac:dyDescent="0.2"/>
  <cols>
    <col min="1" max="1" width="11" style="45"/>
    <col min="2" max="2" width="15.875" style="45" customWidth="1"/>
    <col min="3" max="3" width="11" style="45"/>
    <col min="4" max="4" width="35.375" style="45" customWidth="1"/>
    <col min="5" max="5" width="15.375" style="45" customWidth="1"/>
    <col min="6" max="6" width="11" style="45"/>
    <col min="7" max="7" width="19.25" style="45" customWidth="1"/>
    <col min="8" max="8" width="15.375" style="45" customWidth="1"/>
    <col min="9" max="9" width="11" style="45"/>
    <col min="10" max="10" width="29" style="14" customWidth="1"/>
    <col min="11" max="12" width="10.875" style="47" customWidth="1"/>
    <col min="13" max="14" width="11" style="45"/>
    <col min="15" max="16" width="10.875" style="47" customWidth="1"/>
    <col min="17" max="17" width="11" style="45"/>
    <col min="18" max="19" width="10.875" style="47" customWidth="1"/>
    <col min="20" max="21" width="11" style="45"/>
    <col min="22" max="23" width="10.875" style="47" customWidth="1"/>
    <col min="24" max="24" width="10.875" style="46" customWidth="1"/>
    <col min="25" max="25" width="10.875" style="19" customWidth="1"/>
    <col min="26" max="27" width="10.875" style="13" customWidth="1"/>
    <col min="28" max="33" width="10.875" style="44" customWidth="1"/>
    <col min="34" max="34" width="22.375" style="45" customWidth="1"/>
    <col min="35" max="36" width="15.875" style="45" customWidth="1"/>
    <col min="37" max="37" width="15.25" style="44" customWidth="1"/>
    <col min="38" max="38" width="24.75" style="45" customWidth="1"/>
    <col min="39" max="39" width="15.375" style="45" customWidth="1"/>
    <col min="40" max="41" width="11" style="45"/>
    <col min="42" max="42" width="15.75" style="45" customWidth="1"/>
    <col min="43" max="43" width="15.125" style="69" customWidth="1"/>
    <col min="44" max="44" width="12" style="73" customWidth="1"/>
    <col min="45" max="46" width="11" style="45"/>
    <col min="47" max="47" width="25.875" style="45" customWidth="1"/>
    <col min="48" max="16384" width="11" style="45"/>
  </cols>
  <sheetData>
    <row r="1" spans="1:50" s="1" customFormat="1" ht="60" x14ac:dyDescent="0.25">
      <c r="A1" s="1" t="s">
        <v>154</v>
      </c>
      <c r="B1" s="1" t="s">
        <v>636</v>
      </c>
      <c r="C1" s="1" t="s">
        <v>9</v>
      </c>
      <c r="D1" s="1" t="s">
        <v>0</v>
      </c>
      <c r="E1" s="1" t="s">
        <v>6</v>
      </c>
      <c r="F1" s="1" t="s">
        <v>8</v>
      </c>
      <c r="G1" s="1" t="s">
        <v>1</v>
      </c>
      <c r="H1" s="1" t="s">
        <v>2</v>
      </c>
      <c r="I1" s="1" t="s">
        <v>7</v>
      </c>
      <c r="J1" s="1" t="s">
        <v>335</v>
      </c>
      <c r="K1" s="48" t="s">
        <v>3</v>
      </c>
      <c r="L1" s="48" t="s">
        <v>371</v>
      </c>
      <c r="M1" s="1" t="s">
        <v>373</v>
      </c>
      <c r="N1" s="1" t="s">
        <v>372</v>
      </c>
      <c r="O1" s="48" t="s">
        <v>387</v>
      </c>
      <c r="P1" s="48" t="s">
        <v>388</v>
      </c>
      <c r="Q1" s="1" t="s">
        <v>382</v>
      </c>
      <c r="R1" s="48" t="s">
        <v>356</v>
      </c>
      <c r="S1" s="48" t="s">
        <v>370</v>
      </c>
      <c r="T1" s="1" t="s">
        <v>374</v>
      </c>
      <c r="U1" s="1" t="s">
        <v>380</v>
      </c>
      <c r="V1" s="48" t="s">
        <v>4</v>
      </c>
      <c r="W1" s="48" t="s">
        <v>375</v>
      </c>
      <c r="X1" s="49" t="s">
        <v>376</v>
      </c>
      <c r="Y1" s="2" t="s">
        <v>383</v>
      </c>
      <c r="Z1" s="2" t="s">
        <v>384</v>
      </c>
      <c r="AA1" s="2" t="s">
        <v>385</v>
      </c>
      <c r="AB1" s="3" t="s">
        <v>405</v>
      </c>
      <c r="AC1" s="3" t="s">
        <v>406</v>
      </c>
      <c r="AD1" s="3" t="s">
        <v>407</v>
      </c>
      <c r="AE1" s="3" t="s">
        <v>408</v>
      </c>
      <c r="AF1" s="3" t="s">
        <v>409</v>
      </c>
      <c r="AG1" s="3" t="s">
        <v>386</v>
      </c>
      <c r="AH1" s="1" t="s">
        <v>5</v>
      </c>
      <c r="AI1" s="1" t="s">
        <v>496</v>
      </c>
      <c r="AJ1" s="1" t="s">
        <v>636</v>
      </c>
      <c r="AK1" s="3" t="s">
        <v>517</v>
      </c>
      <c r="AL1" s="1" t="s">
        <v>522</v>
      </c>
      <c r="AM1" s="1" t="s">
        <v>523</v>
      </c>
      <c r="AN1" s="1" t="s">
        <v>589</v>
      </c>
      <c r="AO1" s="1" t="s">
        <v>590</v>
      </c>
      <c r="AP1" s="1" t="s">
        <v>627</v>
      </c>
      <c r="AQ1" s="68" t="s">
        <v>626</v>
      </c>
      <c r="AR1" s="72" t="s">
        <v>620</v>
      </c>
      <c r="AS1" s="1" t="s">
        <v>584</v>
      </c>
      <c r="AT1" s="1" t="s">
        <v>634</v>
      </c>
      <c r="AU1" s="1" t="s">
        <v>635</v>
      </c>
      <c r="AV1" s="1" t="s">
        <v>615</v>
      </c>
      <c r="AW1" s="1" t="s">
        <v>637</v>
      </c>
      <c r="AX1" s="1" t="s">
        <v>633</v>
      </c>
    </row>
    <row r="2" spans="1:50" ht="15" thickBot="1" x14ac:dyDescent="0.25">
      <c r="A2" s="4" t="s">
        <v>167</v>
      </c>
      <c r="B2" s="5" t="s">
        <v>390</v>
      </c>
      <c r="C2" s="5" t="s">
        <v>10</v>
      </c>
      <c r="D2" s="5" t="s">
        <v>15</v>
      </c>
      <c r="E2" s="5" t="s">
        <v>18</v>
      </c>
      <c r="F2" s="5">
        <v>24</v>
      </c>
      <c r="G2" s="5" t="s">
        <v>12</v>
      </c>
      <c r="H2" s="6">
        <v>0.1</v>
      </c>
      <c r="I2" s="5" t="s">
        <v>13</v>
      </c>
      <c r="J2" s="14" t="s">
        <v>354</v>
      </c>
      <c r="K2" s="15" t="s">
        <v>16</v>
      </c>
      <c r="L2" s="15" t="s">
        <v>17</v>
      </c>
      <c r="M2" s="5">
        <v>14</v>
      </c>
      <c r="N2" s="5">
        <v>15</v>
      </c>
      <c r="O2" s="9"/>
      <c r="P2" s="8" t="s">
        <v>392</v>
      </c>
      <c r="Q2" s="5">
        <v>1.1000000000000001</v>
      </c>
      <c r="R2" s="9"/>
      <c r="S2" s="8">
        <f t="shared" ref="S2:S23" si="0">190.48*(M2+2*N2)/(M2*N2)</f>
        <v>39.910095238095231</v>
      </c>
      <c r="T2" s="10">
        <f t="shared" ref="T2:T20" si="1">S2</f>
        <v>39.910095238095231</v>
      </c>
      <c r="U2" s="10">
        <v>-14</v>
      </c>
      <c r="V2" s="15" t="s">
        <v>14</v>
      </c>
      <c r="W2" s="9"/>
      <c r="X2" s="10">
        <v>65</v>
      </c>
      <c r="Y2" s="33">
        <v>1486.4522306542174</v>
      </c>
      <c r="Z2" s="33">
        <v>2076.8564466795024</v>
      </c>
      <c r="AA2" s="13">
        <f t="shared" ref="AA2:AA33" si="2">(Z2-Y2)/25</f>
        <v>23.616168641011399</v>
      </c>
      <c r="AB2" s="38">
        <f t="shared" ref="AB2:AB33" si="3">(Y2*0.000001)*(T2)*1000</f>
        <v>59.324450092288913</v>
      </c>
      <c r="AC2" s="38">
        <f t="shared" ref="AC2:AC33" si="4">(Z2*0.000001)*(T2)*1000</f>
        <v>82.88753858283097</v>
      </c>
      <c r="AD2" s="36">
        <f t="shared" ref="AD2:AD33" si="5">(AC2-AB2)/25</f>
        <v>0.94252353962168234</v>
      </c>
      <c r="AE2" s="43">
        <f t="shared" ref="AE2:AE23" si="6">((Y2*0.000001)/((4/3*PI())*((M2*0.0000001/2)^2)*(N2*0.0000001/2)*10.48))*0.000000000001</f>
        <v>92.139048207895641</v>
      </c>
      <c r="AF2" s="43">
        <f t="shared" ref="AF2:AF23" si="7">((Z2*0.000001)/((4/3*PI())*((M2*0.0000001/2)^2)*(N2*0.0000001/2)*10.48))*0.000000000001</f>
        <v>128.73577254296313</v>
      </c>
      <c r="AG2" s="36">
        <f t="shared" ref="AG2:AG33" si="8">(AF2-AE2)/25</f>
        <v>1.4638689734026997</v>
      </c>
      <c r="AH2" s="5" t="s">
        <v>485</v>
      </c>
      <c r="AI2" s="10" t="s">
        <v>497</v>
      </c>
      <c r="AJ2" s="5" t="s">
        <v>638</v>
      </c>
      <c r="AK2" s="65" t="s">
        <v>511</v>
      </c>
      <c r="AL2" s="45" t="s">
        <v>529</v>
      </c>
      <c r="AM2" s="5" t="s">
        <v>525</v>
      </c>
      <c r="AN2" s="5" t="s">
        <v>572</v>
      </c>
      <c r="AO2" s="5" t="s">
        <v>594</v>
      </c>
      <c r="AP2" s="45" t="s">
        <v>630</v>
      </c>
      <c r="AQ2" s="45"/>
      <c r="AR2" s="45"/>
      <c r="AS2" s="5" t="s">
        <v>578</v>
      </c>
      <c r="AT2" s="45" t="s">
        <v>591</v>
      </c>
      <c r="AW2" s="45" t="s">
        <v>579</v>
      </c>
      <c r="AX2" s="45" t="s">
        <v>614</v>
      </c>
    </row>
    <row r="3" spans="1:50" ht="15" thickBot="1" x14ac:dyDescent="0.25">
      <c r="A3" s="4" t="s">
        <v>169</v>
      </c>
      <c r="B3" s="5" t="s">
        <v>390</v>
      </c>
      <c r="C3" s="5" t="s">
        <v>10</v>
      </c>
      <c r="D3" s="5" t="s">
        <v>15</v>
      </c>
      <c r="E3" s="5" t="s">
        <v>18</v>
      </c>
      <c r="F3" s="5">
        <v>24</v>
      </c>
      <c r="G3" s="5" t="s">
        <v>414</v>
      </c>
      <c r="H3" s="6">
        <v>0.1</v>
      </c>
      <c r="I3" s="5" t="s">
        <v>13</v>
      </c>
      <c r="J3" s="14" t="s">
        <v>354</v>
      </c>
      <c r="K3" s="15" t="s">
        <v>16</v>
      </c>
      <c r="L3" s="15" t="s">
        <v>17</v>
      </c>
      <c r="M3" s="5">
        <v>14</v>
      </c>
      <c r="N3" s="5">
        <v>15</v>
      </c>
      <c r="O3" s="9"/>
      <c r="P3" s="8" t="s">
        <v>392</v>
      </c>
      <c r="Q3" s="5">
        <v>1.1000000000000001</v>
      </c>
      <c r="R3" s="9"/>
      <c r="S3" s="8">
        <f t="shared" si="0"/>
        <v>39.910095238095231</v>
      </c>
      <c r="T3" s="10">
        <f t="shared" si="1"/>
        <v>39.910095238095231</v>
      </c>
      <c r="U3" s="10">
        <v>-14</v>
      </c>
      <c r="V3" s="15" t="s">
        <v>14</v>
      </c>
      <c r="W3" s="9"/>
      <c r="X3" s="10">
        <v>65</v>
      </c>
      <c r="Y3" s="21">
        <v>5.763925276129477</v>
      </c>
      <c r="Z3" s="21">
        <v>113.05101991460714</v>
      </c>
      <c r="AA3" s="13">
        <f t="shared" si="2"/>
        <v>4.291483785539107</v>
      </c>
      <c r="AB3" s="37">
        <f t="shared" si="3"/>
        <v>0.23003880671559174</v>
      </c>
      <c r="AC3" s="37">
        <f t="shared" si="4"/>
        <v>4.5118769715557709</v>
      </c>
      <c r="AD3" s="36">
        <f t="shared" si="5"/>
        <v>0.17127352659360717</v>
      </c>
      <c r="AE3" s="35">
        <f t="shared" si="6"/>
        <v>0.35728197511618787</v>
      </c>
      <c r="AF3" s="35">
        <f t="shared" si="7"/>
        <v>7.0075668488043403</v>
      </c>
      <c r="AG3" s="36">
        <f t="shared" si="8"/>
        <v>0.26601139494752607</v>
      </c>
      <c r="AH3" s="5" t="s">
        <v>485</v>
      </c>
      <c r="AI3" s="10" t="s">
        <v>497</v>
      </c>
      <c r="AJ3" s="5" t="s">
        <v>638</v>
      </c>
      <c r="AK3" s="65" t="s">
        <v>511</v>
      </c>
      <c r="AL3" s="45" t="s">
        <v>529</v>
      </c>
      <c r="AM3" s="5" t="s">
        <v>525</v>
      </c>
      <c r="AN3" s="5" t="s">
        <v>572</v>
      </c>
      <c r="AO3" s="5" t="s">
        <v>594</v>
      </c>
      <c r="AP3" s="45" t="s">
        <v>630</v>
      </c>
      <c r="AQ3" s="45"/>
      <c r="AR3" s="45"/>
      <c r="AS3" s="5" t="s">
        <v>578</v>
      </c>
      <c r="AT3" s="45" t="s">
        <v>591</v>
      </c>
      <c r="AW3" s="45" t="s">
        <v>579</v>
      </c>
      <c r="AX3" s="45" t="s">
        <v>614</v>
      </c>
    </row>
    <row r="4" spans="1:50" ht="15" thickBot="1" x14ac:dyDescent="0.25">
      <c r="A4" s="4" t="s">
        <v>171</v>
      </c>
      <c r="B4" s="5" t="s">
        <v>390</v>
      </c>
      <c r="C4" s="5" t="s">
        <v>10</v>
      </c>
      <c r="D4" s="5" t="s">
        <v>15</v>
      </c>
      <c r="E4" s="5" t="s">
        <v>18</v>
      </c>
      <c r="F4" s="5">
        <v>24</v>
      </c>
      <c r="G4" s="5" t="s">
        <v>84</v>
      </c>
      <c r="H4" s="6">
        <v>0.1</v>
      </c>
      <c r="I4" s="5" t="s">
        <v>13</v>
      </c>
      <c r="J4" s="14" t="s">
        <v>354</v>
      </c>
      <c r="K4" s="15" t="s">
        <v>16</v>
      </c>
      <c r="L4" s="15" t="s">
        <v>17</v>
      </c>
      <c r="M4" s="5">
        <v>14</v>
      </c>
      <c r="N4" s="5">
        <v>15</v>
      </c>
      <c r="O4" s="9"/>
      <c r="P4" s="8" t="s">
        <v>392</v>
      </c>
      <c r="Q4" s="5">
        <v>1.1000000000000001</v>
      </c>
      <c r="R4" s="9"/>
      <c r="S4" s="8">
        <f t="shared" si="0"/>
        <v>39.910095238095231</v>
      </c>
      <c r="T4" s="10">
        <f t="shared" si="1"/>
        <v>39.910095238095231</v>
      </c>
      <c r="U4" s="10">
        <v>-14</v>
      </c>
      <c r="V4" s="15" t="s">
        <v>14</v>
      </c>
      <c r="W4" s="9"/>
      <c r="X4" s="10">
        <v>65</v>
      </c>
      <c r="Y4" s="20">
        <v>1300.9455660998974</v>
      </c>
      <c r="Z4" s="20">
        <v>1655.9914454798911</v>
      </c>
      <c r="AA4" s="13">
        <f t="shared" si="2"/>
        <v>14.201835175199749</v>
      </c>
      <c r="AB4" s="37">
        <f t="shared" si="3"/>
        <v>51.920861442624613</v>
      </c>
      <c r="AC4" s="37">
        <f t="shared" si="4"/>
        <v>66.090776302573445</v>
      </c>
      <c r="AD4" s="36">
        <f t="shared" si="5"/>
        <v>0.56679659439795327</v>
      </c>
      <c r="AE4" s="35">
        <f t="shared" si="6"/>
        <v>80.640254532747605</v>
      </c>
      <c r="AF4" s="35">
        <f t="shared" si="7"/>
        <v>102.64808547515875</v>
      </c>
      <c r="AG4" s="36">
        <f t="shared" si="8"/>
        <v>0.88031323769644587</v>
      </c>
      <c r="AH4" s="5" t="s">
        <v>485</v>
      </c>
      <c r="AI4" s="10" t="s">
        <v>497</v>
      </c>
      <c r="AJ4" s="5" t="s">
        <v>638</v>
      </c>
      <c r="AK4" s="65" t="s">
        <v>511</v>
      </c>
      <c r="AL4" s="45" t="s">
        <v>529</v>
      </c>
      <c r="AM4" s="5" t="s">
        <v>525</v>
      </c>
      <c r="AN4" s="5" t="s">
        <v>572</v>
      </c>
      <c r="AO4" s="5" t="s">
        <v>594</v>
      </c>
      <c r="AP4" s="45" t="s">
        <v>630</v>
      </c>
      <c r="AQ4" s="45"/>
      <c r="AR4" s="45"/>
      <c r="AS4" s="5" t="s">
        <v>578</v>
      </c>
      <c r="AT4" s="45" t="s">
        <v>591</v>
      </c>
      <c r="AW4" s="45" t="s">
        <v>579</v>
      </c>
      <c r="AX4" s="45" t="s">
        <v>614</v>
      </c>
    </row>
    <row r="5" spans="1:50" ht="15" thickBot="1" x14ac:dyDescent="0.25">
      <c r="A5" s="4" t="s">
        <v>168</v>
      </c>
      <c r="B5" s="5" t="s">
        <v>390</v>
      </c>
      <c r="C5" s="5" t="s">
        <v>10</v>
      </c>
      <c r="D5" s="5" t="s">
        <v>15</v>
      </c>
      <c r="E5" s="5" t="s">
        <v>11</v>
      </c>
      <c r="F5" s="5">
        <v>24</v>
      </c>
      <c r="G5" s="5" t="s">
        <v>12</v>
      </c>
      <c r="H5" s="6">
        <v>0.1</v>
      </c>
      <c r="I5" s="5" t="s">
        <v>13</v>
      </c>
      <c r="J5" s="14" t="s">
        <v>354</v>
      </c>
      <c r="K5" s="15" t="s">
        <v>16</v>
      </c>
      <c r="L5" s="15" t="s">
        <v>17</v>
      </c>
      <c r="M5" s="5">
        <v>14</v>
      </c>
      <c r="N5" s="5">
        <v>15</v>
      </c>
      <c r="O5" s="9"/>
      <c r="P5" s="8" t="s">
        <v>392</v>
      </c>
      <c r="Q5" s="5">
        <v>1.1000000000000001</v>
      </c>
      <c r="R5" s="9"/>
      <c r="S5" s="8">
        <f t="shared" si="0"/>
        <v>39.910095238095231</v>
      </c>
      <c r="T5" s="10">
        <f t="shared" si="1"/>
        <v>39.910095238095231</v>
      </c>
      <c r="U5" s="10">
        <v>-14</v>
      </c>
      <c r="V5" s="15" t="s">
        <v>14</v>
      </c>
      <c r="W5" s="9"/>
      <c r="X5" s="10">
        <v>65</v>
      </c>
      <c r="Y5" s="21">
        <v>59.445306018556501</v>
      </c>
      <c r="Z5" s="21">
        <v>297.40957336119311</v>
      </c>
      <c r="AA5" s="13">
        <f t="shared" si="2"/>
        <v>9.518570693705465</v>
      </c>
      <c r="AB5" s="37">
        <f t="shared" si="3"/>
        <v>2.3724678246583055</v>
      </c>
      <c r="AC5" s="37">
        <f t="shared" si="4"/>
        <v>11.869644397566487</v>
      </c>
      <c r="AD5" s="36">
        <f t="shared" si="5"/>
        <v>0.37988706291632723</v>
      </c>
      <c r="AE5" s="35">
        <f t="shared" si="6"/>
        <v>3.6847695499546904</v>
      </c>
      <c r="AF5" s="35">
        <f t="shared" si="7"/>
        <v>18.435193847673144</v>
      </c>
      <c r="AG5" s="36">
        <f t="shared" si="8"/>
        <v>0.59001697190873814</v>
      </c>
      <c r="AH5" s="5" t="s">
        <v>485</v>
      </c>
      <c r="AI5" s="10" t="s">
        <v>497</v>
      </c>
      <c r="AJ5" s="5" t="s">
        <v>638</v>
      </c>
      <c r="AK5" s="65" t="s">
        <v>511</v>
      </c>
      <c r="AL5" s="45" t="s">
        <v>529</v>
      </c>
      <c r="AM5" s="5" t="s">
        <v>528</v>
      </c>
      <c r="AN5" s="5" t="s">
        <v>572</v>
      </c>
      <c r="AO5" s="5" t="s">
        <v>594</v>
      </c>
      <c r="AP5" s="45" t="s">
        <v>630</v>
      </c>
      <c r="AQ5" s="45"/>
      <c r="AR5" s="45"/>
      <c r="AS5" s="5" t="s">
        <v>578</v>
      </c>
      <c r="AT5" s="45" t="s">
        <v>591</v>
      </c>
      <c r="AW5" s="45" t="s">
        <v>579</v>
      </c>
      <c r="AX5" s="45" t="s">
        <v>614</v>
      </c>
    </row>
    <row r="6" spans="1:50" ht="15" thickBot="1" x14ac:dyDescent="0.25">
      <c r="A6" s="4" t="s">
        <v>170</v>
      </c>
      <c r="B6" s="5" t="s">
        <v>390</v>
      </c>
      <c r="C6" s="5" t="s">
        <v>10</v>
      </c>
      <c r="D6" s="5" t="s">
        <v>15</v>
      </c>
      <c r="E6" s="5" t="s">
        <v>11</v>
      </c>
      <c r="F6" s="5">
        <v>24</v>
      </c>
      <c r="G6" s="5" t="s">
        <v>414</v>
      </c>
      <c r="H6" s="6">
        <v>0.1</v>
      </c>
      <c r="I6" s="5" t="s">
        <v>13</v>
      </c>
      <c r="J6" s="14" t="s">
        <v>354</v>
      </c>
      <c r="K6" s="15" t="s">
        <v>16</v>
      </c>
      <c r="L6" s="15" t="s">
        <v>17</v>
      </c>
      <c r="M6" s="5">
        <v>14</v>
      </c>
      <c r="N6" s="5">
        <v>15</v>
      </c>
      <c r="O6" s="9"/>
      <c r="P6" s="8" t="s">
        <v>392</v>
      </c>
      <c r="Q6" s="5">
        <v>1.1000000000000001</v>
      </c>
      <c r="R6" s="9"/>
      <c r="S6" s="8">
        <f t="shared" si="0"/>
        <v>39.910095238095231</v>
      </c>
      <c r="T6" s="10">
        <f t="shared" si="1"/>
        <v>39.910095238095231</v>
      </c>
      <c r="U6" s="10">
        <v>-14</v>
      </c>
      <c r="V6" s="15" t="s">
        <v>14</v>
      </c>
      <c r="W6" s="9"/>
      <c r="X6" s="10">
        <v>65</v>
      </c>
      <c r="Y6" s="22">
        <v>7.6172102636066557</v>
      </c>
      <c r="Z6" s="21">
        <v>12.493992033548889</v>
      </c>
      <c r="AA6" s="13">
        <f t="shared" si="2"/>
        <v>0.19507127079768932</v>
      </c>
      <c r="AB6" s="37">
        <f t="shared" si="3"/>
        <v>0.3040035870691381</v>
      </c>
      <c r="AC6" s="37">
        <f t="shared" si="4"/>
        <v>0.49863641196293923</v>
      </c>
      <c r="AD6" s="36">
        <f t="shared" si="5"/>
        <v>7.785312995752045E-3</v>
      </c>
      <c r="AE6" s="35">
        <f t="shared" si="6"/>
        <v>0.47215947422624954</v>
      </c>
      <c r="AF6" s="35">
        <f t="shared" si="7"/>
        <v>0.77445107925302503</v>
      </c>
      <c r="AG6" s="36">
        <f t="shared" si="8"/>
        <v>1.2091664201071019E-2</v>
      </c>
      <c r="AH6" s="5" t="s">
        <v>485</v>
      </c>
      <c r="AI6" s="10" t="s">
        <v>497</v>
      </c>
      <c r="AJ6" s="5" t="s">
        <v>638</v>
      </c>
      <c r="AK6" s="65" t="s">
        <v>511</v>
      </c>
      <c r="AL6" s="45" t="s">
        <v>529</v>
      </c>
      <c r="AM6" s="5" t="s">
        <v>528</v>
      </c>
      <c r="AN6" s="5" t="s">
        <v>572</v>
      </c>
      <c r="AO6" s="5" t="s">
        <v>594</v>
      </c>
      <c r="AP6" s="45" t="s">
        <v>630</v>
      </c>
      <c r="AQ6" s="45"/>
      <c r="AR6" s="45"/>
      <c r="AS6" s="5" t="s">
        <v>578</v>
      </c>
      <c r="AT6" s="45" t="s">
        <v>591</v>
      </c>
      <c r="AW6" s="45" t="s">
        <v>579</v>
      </c>
      <c r="AX6" s="45" t="s">
        <v>614</v>
      </c>
    </row>
    <row r="7" spans="1:50" ht="15" thickBot="1" x14ac:dyDescent="0.25">
      <c r="A7" s="4" t="s">
        <v>172</v>
      </c>
      <c r="B7" s="5" t="s">
        <v>390</v>
      </c>
      <c r="C7" s="5" t="s">
        <v>10</v>
      </c>
      <c r="D7" s="5" t="s">
        <v>15</v>
      </c>
      <c r="E7" s="5" t="s">
        <v>11</v>
      </c>
      <c r="F7" s="5">
        <v>24</v>
      </c>
      <c r="G7" s="5" t="s">
        <v>84</v>
      </c>
      <c r="H7" s="6">
        <v>0.1</v>
      </c>
      <c r="I7" s="5" t="s">
        <v>13</v>
      </c>
      <c r="J7" s="14" t="s">
        <v>354</v>
      </c>
      <c r="K7" s="15" t="s">
        <v>16</v>
      </c>
      <c r="L7" s="15" t="s">
        <v>17</v>
      </c>
      <c r="M7" s="5">
        <v>14</v>
      </c>
      <c r="N7" s="5">
        <v>15</v>
      </c>
      <c r="O7" s="9"/>
      <c r="P7" s="8" t="s">
        <v>392</v>
      </c>
      <c r="Q7" s="5">
        <v>1.1000000000000001</v>
      </c>
      <c r="R7" s="9"/>
      <c r="S7" s="8">
        <f t="shared" si="0"/>
        <v>39.910095238095231</v>
      </c>
      <c r="T7" s="10">
        <f t="shared" si="1"/>
        <v>39.910095238095231</v>
      </c>
      <c r="U7" s="10">
        <v>-14</v>
      </c>
      <c r="V7" s="15" t="s">
        <v>14</v>
      </c>
      <c r="W7" s="9"/>
      <c r="X7" s="10">
        <v>65</v>
      </c>
      <c r="Y7" s="21">
        <v>64.046053290474788</v>
      </c>
      <c r="Z7" s="21">
        <v>90.534968556200766</v>
      </c>
      <c r="AA7" s="13">
        <f t="shared" si="2"/>
        <v>1.0595566106290391</v>
      </c>
      <c r="AB7" s="37">
        <f t="shared" si="3"/>
        <v>2.5560840864469707</v>
      </c>
      <c r="AC7" s="37">
        <f t="shared" si="4"/>
        <v>3.6132592174559295</v>
      </c>
      <c r="AD7" s="36">
        <f t="shared" si="5"/>
        <v>4.2287005240358354E-2</v>
      </c>
      <c r="AE7" s="35">
        <f t="shared" si="6"/>
        <v>3.9699509139686904</v>
      </c>
      <c r="AF7" s="35">
        <f t="shared" si="7"/>
        <v>5.6118896122404847</v>
      </c>
      <c r="AG7" s="36">
        <f t="shared" si="8"/>
        <v>6.5677547930871771E-2</v>
      </c>
      <c r="AH7" s="5" t="s">
        <v>485</v>
      </c>
      <c r="AI7" s="10" t="s">
        <v>497</v>
      </c>
      <c r="AJ7" s="5" t="s">
        <v>638</v>
      </c>
      <c r="AK7" s="65" t="s">
        <v>511</v>
      </c>
      <c r="AL7" s="45" t="s">
        <v>529</v>
      </c>
      <c r="AM7" s="5" t="s">
        <v>528</v>
      </c>
      <c r="AN7" s="5" t="s">
        <v>572</v>
      </c>
      <c r="AO7" s="5" t="s">
        <v>594</v>
      </c>
      <c r="AP7" s="45" t="s">
        <v>630</v>
      </c>
      <c r="AQ7" s="45"/>
      <c r="AR7" s="45"/>
      <c r="AS7" s="5" t="s">
        <v>578</v>
      </c>
      <c r="AT7" s="45" t="s">
        <v>591</v>
      </c>
      <c r="AW7" s="45" t="s">
        <v>579</v>
      </c>
      <c r="AX7" s="45" t="s">
        <v>614</v>
      </c>
    </row>
    <row r="8" spans="1:50" ht="15" thickBot="1" x14ac:dyDescent="0.25">
      <c r="A8" s="4" t="s">
        <v>155</v>
      </c>
      <c r="B8" s="5" t="s">
        <v>77</v>
      </c>
      <c r="C8" s="5" t="s">
        <v>10</v>
      </c>
      <c r="D8" s="5" t="s">
        <v>82</v>
      </c>
      <c r="E8" s="5" t="s">
        <v>18</v>
      </c>
      <c r="F8" s="5">
        <v>24</v>
      </c>
      <c r="G8" s="5" t="s">
        <v>84</v>
      </c>
      <c r="H8" s="6">
        <v>0.1</v>
      </c>
      <c r="I8" s="5" t="s">
        <v>13</v>
      </c>
      <c r="J8" s="14" t="s">
        <v>355</v>
      </c>
      <c r="K8" s="15" t="s">
        <v>79</v>
      </c>
      <c r="L8" s="15" t="s">
        <v>80</v>
      </c>
      <c r="M8" s="5">
        <v>6.4</v>
      </c>
      <c r="N8" s="5">
        <v>6.4</v>
      </c>
      <c r="O8" s="9"/>
      <c r="P8" s="15" t="s">
        <v>393</v>
      </c>
      <c r="Q8" s="10">
        <v>1</v>
      </c>
      <c r="R8" s="9"/>
      <c r="S8" s="8">
        <f t="shared" si="0"/>
        <v>89.287499999999994</v>
      </c>
      <c r="T8" s="10">
        <f t="shared" si="1"/>
        <v>89.287499999999994</v>
      </c>
      <c r="U8" s="16"/>
      <c r="V8" s="15" t="s">
        <v>81</v>
      </c>
      <c r="W8" s="9"/>
      <c r="X8" s="10">
        <v>18</v>
      </c>
      <c r="Y8" s="17"/>
      <c r="Z8" s="17"/>
      <c r="AA8" s="13">
        <f t="shared" si="2"/>
        <v>0</v>
      </c>
      <c r="AB8" s="37">
        <f t="shared" si="3"/>
        <v>0</v>
      </c>
      <c r="AC8" s="37">
        <f t="shared" si="4"/>
        <v>0</v>
      </c>
      <c r="AD8" s="36">
        <f t="shared" si="5"/>
        <v>0</v>
      </c>
      <c r="AE8" s="35">
        <f t="shared" si="6"/>
        <v>0</v>
      </c>
      <c r="AF8" s="35">
        <f t="shared" si="7"/>
        <v>0</v>
      </c>
      <c r="AG8" s="36">
        <f t="shared" si="8"/>
        <v>0</v>
      </c>
      <c r="AH8" s="5" t="s">
        <v>485</v>
      </c>
      <c r="AI8" s="5"/>
      <c r="AJ8" s="5"/>
      <c r="AK8" s="65" t="s">
        <v>511</v>
      </c>
      <c r="AL8" s="45" t="s">
        <v>530</v>
      </c>
      <c r="AM8" s="5" t="s">
        <v>525</v>
      </c>
      <c r="AN8" s="5" t="s">
        <v>572</v>
      </c>
      <c r="AO8" s="5" t="s">
        <v>594</v>
      </c>
      <c r="AP8" s="5" t="s">
        <v>82</v>
      </c>
      <c r="AU8" s="5"/>
    </row>
    <row r="9" spans="1:50" ht="15" thickBot="1" x14ac:dyDescent="0.25">
      <c r="A9" s="4" t="s">
        <v>157</v>
      </c>
      <c r="B9" s="5" t="s">
        <v>77</v>
      </c>
      <c r="C9" s="5" t="s">
        <v>10</v>
      </c>
      <c r="D9" s="5" t="s">
        <v>82</v>
      </c>
      <c r="E9" s="5" t="s">
        <v>11</v>
      </c>
      <c r="F9" s="5">
        <v>24</v>
      </c>
      <c r="G9" s="5" t="s">
        <v>84</v>
      </c>
      <c r="H9" s="6">
        <v>0.1</v>
      </c>
      <c r="I9" s="5" t="s">
        <v>13</v>
      </c>
      <c r="J9" s="14" t="s">
        <v>355</v>
      </c>
      <c r="K9" s="15" t="s">
        <v>79</v>
      </c>
      <c r="L9" s="15" t="s">
        <v>80</v>
      </c>
      <c r="M9" s="5">
        <v>6.4</v>
      </c>
      <c r="N9" s="5">
        <v>6.4</v>
      </c>
      <c r="O9" s="9"/>
      <c r="P9" s="15" t="s">
        <v>393</v>
      </c>
      <c r="Q9" s="10">
        <v>1</v>
      </c>
      <c r="R9" s="9"/>
      <c r="S9" s="8">
        <f t="shared" si="0"/>
        <v>89.287499999999994</v>
      </c>
      <c r="T9" s="10">
        <f t="shared" si="1"/>
        <v>89.287499999999994</v>
      </c>
      <c r="U9" s="16"/>
      <c r="V9" s="15" t="s">
        <v>81</v>
      </c>
      <c r="W9" s="9"/>
      <c r="X9" s="10">
        <v>18</v>
      </c>
      <c r="Y9" s="32">
        <v>1101.7633491978488</v>
      </c>
      <c r="Z9" s="33">
        <v>1496.2755584842305</v>
      </c>
      <c r="AA9" s="13">
        <f t="shared" si="2"/>
        <v>15.780488371455267</v>
      </c>
      <c r="AB9" s="38">
        <f t="shared" si="3"/>
        <v>98.373695041502913</v>
      </c>
      <c r="AC9" s="38">
        <f t="shared" si="4"/>
        <v>133.59870392816072</v>
      </c>
      <c r="AD9" s="36">
        <f t="shared" si="5"/>
        <v>1.4090003554663122</v>
      </c>
      <c r="AE9" s="43">
        <f t="shared" si="6"/>
        <v>765.92896647410919</v>
      </c>
      <c r="AF9" s="43">
        <f t="shared" si="7"/>
        <v>1040.1877979556002</v>
      </c>
      <c r="AG9" s="36">
        <f t="shared" si="8"/>
        <v>10.970353259259641</v>
      </c>
      <c r="AH9" s="5" t="s">
        <v>485</v>
      </c>
      <c r="AI9" s="5"/>
      <c r="AJ9" s="5"/>
      <c r="AK9" s="65" t="s">
        <v>511</v>
      </c>
      <c r="AL9" s="45" t="s">
        <v>530</v>
      </c>
      <c r="AM9" s="5" t="s">
        <v>528</v>
      </c>
      <c r="AN9" s="5" t="s">
        <v>572</v>
      </c>
      <c r="AO9" s="5" t="s">
        <v>594</v>
      </c>
      <c r="AP9" s="5" t="s">
        <v>82</v>
      </c>
      <c r="AU9" s="5"/>
    </row>
    <row r="10" spans="1:50" ht="15" thickBot="1" x14ac:dyDescent="0.25">
      <c r="A10" s="4" t="s">
        <v>156</v>
      </c>
      <c r="B10" s="5" t="s">
        <v>77</v>
      </c>
      <c r="C10" s="5" t="s">
        <v>10</v>
      </c>
      <c r="D10" s="5" t="s">
        <v>82</v>
      </c>
      <c r="E10" s="5" t="s">
        <v>18</v>
      </c>
      <c r="F10" s="5">
        <v>48</v>
      </c>
      <c r="G10" s="5" t="s">
        <v>84</v>
      </c>
      <c r="H10" s="6">
        <v>0.1</v>
      </c>
      <c r="I10" s="5" t="s">
        <v>13</v>
      </c>
      <c r="J10" s="14" t="s">
        <v>355</v>
      </c>
      <c r="K10" s="15" t="s">
        <v>79</v>
      </c>
      <c r="L10" s="15" t="s">
        <v>80</v>
      </c>
      <c r="M10" s="5">
        <v>6.4</v>
      </c>
      <c r="N10" s="5">
        <v>6.4</v>
      </c>
      <c r="O10" s="9"/>
      <c r="P10" s="15" t="s">
        <v>393</v>
      </c>
      <c r="Q10" s="10">
        <v>1</v>
      </c>
      <c r="R10" s="9"/>
      <c r="S10" s="8">
        <f t="shared" si="0"/>
        <v>89.287499999999994</v>
      </c>
      <c r="T10" s="10">
        <f t="shared" si="1"/>
        <v>89.287499999999994</v>
      </c>
      <c r="U10" s="16"/>
      <c r="V10" s="15" t="s">
        <v>81</v>
      </c>
      <c r="W10" s="9"/>
      <c r="X10" s="10">
        <v>18</v>
      </c>
      <c r="Y10" s="18"/>
      <c r="Z10" s="18"/>
      <c r="AA10" s="13">
        <f t="shared" si="2"/>
        <v>0</v>
      </c>
      <c r="AB10" s="37">
        <f t="shared" si="3"/>
        <v>0</v>
      </c>
      <c r="AC10" s="37">
        <f t="shared" si="4"/>
        <v>0</v>
      </c>
      <c r="AD10" s="36">
        <f t="shared" si="5"/>
        <v>0</v>
      </c>
      <c r="AE10" s="35">
        <f t="shared" si="6"/>
        <v>0</v>
      </c>
      <c r="AF10" s="35">
        <f t="shared" si="7"/>
        <v>0</v>
      </c>
      <c r="AG10" s="36">
        <f t="shared" si="8"/>
        <v>0</v>
      </c>
      <c r="AH10" s="5" t="s">
        <v>485</v>
      </c>
      <c r="AI10" s="5"/>
      <c r="AJ10" s="5"/>
      <c r="AK10" s="65" t="s">
        <v>511</v>
      </c>
      <c r="AL10" s="45" t="s">
        <v>530</v>
      </c>
      <c r="AM10" s="5" t="s">
        <v>525</v>
      </c>
      <c r="AN10" s="5" t="s">
        <v>572</v>
      </c>
      <c r="AO10" s="5" t="s">
        <v>594</v>
      </c>
      <c r="AP10" s="5" t="s">
        <v>82</v>
      </c>
      <c r="AU10" s="5"/>
    </row>
    <row r="11" spans="1:50" ht="15" thickBot="1" x14ac:dyDescent="0.25">
      <c r="A11" s="4" t="s">
        <v>158</v>
      </c>
      <c r="B11" s="5" t="s">
        <v>77</v>
      </c>
      <c r="C11" s="5" t="s">
        <v>10</v>
      </c>
      <c r="D11" s="5" t="s">
        <v>82</v>
      </c>
      <c r="E11" s="5" t="s">
        <v>11</v>
      </c>
      <c r="F11" s="5">
        <v>48</v>
      </c>
      <c r="G11" s="5" t="s">
        <v>84</v>
      </c>
      <c r="H11" s="6">
        <v>0.1</v>
      </c>
      <c r="I11" s="5" t="s">
        <v>13</v>
      </c>
      <c r="J11" s="14" t="s">
        <v>355</v>
      </c>
      <c r="K11" s="15" t="s">
        <v>79</v>
      </c>
      <c r="L11" s="15" t="s">
        <v>80</v>
      </c>
      <c r="M11" s="5">
        <v>6.4</v>
      </c>
      <c r="N11" s="5">
        <v>6.4</v>
      </c>
      <c r="O11" s="9"/>
      <c r="P11" s="15" t="s">
        <v>393</v>
      </c>
      <c r="Q11" s="10">
        <v>1</v>
      </c>
      <c r="R11" s="9"/>
      <c r="S11" s="8">
        <f t="shared" si="0"/>
        <v>89.287499999999994</v>
      </c>
      <c r="T11" s="10">
        <f t="shared" si="1"/>
        <v>89.287499999999994</v>
      </c>
      <c r="U11" s="16"/>
      <c r="V11" s="15" t="s">
        <v>81</v>
      </c>
      <c r="W11" s="9"/>
      <c r="X11" s="10">
        <v>18</v>
      </c>
      <c r="Y11" s="32">
        <v>575.47163353196822</v>
      </c>
      <c r="Z11" s="33">
        <v>779.30619049647692</v>
      </c>
      <c r="AA11" s="13">
        <f t="shared" si="2"/>
        <v>8.1533822785803469</v>
      </c>
      <c r="AB11" s="38">
        <f t="shared" si="3"/>
        <v>51.382423478985615</v>
      </c>
      <c r="AC11" s="38">
        <f t="shared" si="4"/>
        <v>69.582301483954183</v>
      </c>
      <c r="AD11" s="36">
        <f t="shared" si="5"/>
        <v>0.72799512019874268</v>
      </c>
      <c r="AE11" s="43">
        <f t="shared" si="6"/>
        <v>400.05904519079854</v>
      </c>
      <c r="AF11" s="43">
        <f t="shared" si="7"/>
        <v>541.76169999520914</v>
      </c>
      <c r="AG11" s="36">
        <f t="shared" si="8"/>
        <v>5.668106192176424</v>
      </c>
      <c r="AH11" s="5" t="s">
        <v>485</v>
      </c>
      <c r="AI11" s="5"/>
      <c r="AJ11" s="5"/>
      <c r="AK11" s="65" t="s">
        <v>511</v>
      </c>
      <c r="AL11" s="45" t="s">
        <v>530</v>
      </c>
      <c r="AM11" s="5" t="s">
        <v>528</v>
      </c>
      <c r="AN11" s="5" t="s">
        <v>572</v>
      </c>
      <c r="AO11" s="5" t="s">
        <v>594</v>
      </c>
      <c r="AP11" s="5" t="s">
        <v>82</v>
      </c>
      <c r="AU11" s="5"/>
    </row>
    <row r="12" spans="1:50" ht="15" thickBot="1" x14ac:dyDescent="0.25">
      <c r="A12" s="4" t="s">
        <v>159</v>
      </c>
      <c r="B12" s="5" t="s">
        <v>83</v>
      </c>
      <c r="C12" s="5" t="s">
        <v>10</v>
      </c>
      <c r="D12" s="5" t="s">
        <v>78</v>
      </c>
      <c r="E12" s="5" t="s">
        <v>18</v>
      </c>
      <c r="F12" s="5">
        <v>24</v>
      </c>
      <c r="G12" s="5" t="s">
        <v>84</v>
      </c>
      <c r="H12" s="6">
        <v>0.1</v>
      </c>
      <c r="I12" s="5" t="s">
        <v>13</v>
      </c>
      <c r="J12" s="14" t="s">
        <v>345</v>
      </c>
      <c r="K12" s="9"/>
      <c r="L12" s="15" t="s">
        <v>86</v>
      </c>
      <c r="M12" s="5">
        <v>18.8</v>
      </c>
      <c r="N12" s="5">
        <v>18.8</v>
      </c>
      <c r="O12" s="9"/>
      <c r="P12" s="15" t="s">
        <v>393</v>
      </c>
      <c r="Q12" s="10">
        <v>1</v>
      </c>
      <c r="R12" s="9"/>
      <c r="S12" s="8">
        <f t="shared" si="0"/>
        <v>30.39574468085106</v>
      </c>
      <c r="T12" s="10">
        <f t="shared" si="1"/>
        <v>30.39574468085106</v>
      </c>
      <c r="U12" s="16"/>
      <c r="V12" s="15" t="s">
        <v>85</v>
      </c>
      <c r="W12" s="9"/>
      <c r="X12" s="10">
        <v>35</v>
      </c>
      <c r="Y12" s="21">
        <v>44.545229773252792</v>
      </c>
      <c r="Z12" s="21">
        <v>154.89089436865436</v>
      </c>
      <c r="AA12" s="13">
        <f t="shared" si="2"/>
        <v>4.4138265838160624</v>
      </c>
      <c r="AB12" s="37">
        <f t="shared" si="3"/>
        <v>1.3539854309376367</v>
      </c>
      <c r="AC12" s="37">
        <f t="shared" si="4"/>
        <v>4.7080240786182888</v>
      </c>
      <c r="AD12" s="36">
        <f t="shared" si="5"/>
        <v>0.13416154590722609</v>
      </c>
      <c r="AE12" s="35">
        <f t="shared" si="6"/>
        <v>1.2217089366696054</v>
      </c>
      <c r="AF12" s="35">
        <f t="shared" si="7"/>
        <v>4.2480775342763444</v>
      </c>
      <c r="AG12" s="36">
        <f t="shared" si="8"/>
        <v>0.12105474390426955</v>
      </c>
      <c r="AH12" s="5" t="s">
        <v>485</v>
      </c>
      <c r="AI12" s="5"/>
      <c r="AJ12" s="5"/>
      <c r="AK12" s="65" t="s">
        <v>511</v>
      </c>
      <c r="AL12" s="45" t="s">
        <v>531</v>
      </c>
      <c r="AM12" s="5" t="s">
        <v>525</v>
      </c>
      <c r="AN12" s="5" t="s">
        <v>572</v>
      </c>
      <c r="AO12" s="5" t="s">
        <v>594</v>
      </c>
      <c r="AP12" s="5" t="s">
        <v>78</v>
      </c>
      <c r="AU12" s="5"/>
    </row>
    <row r="13" spans="1:50" ht="15" thickBot="1" x14ac:dyDescent="0.25">
      <c r="A13" s="4" t="s">
        <v>161</v>
      </c>
      <c r="B13" s="5" t="s">
        <v>83</v>
      </c>
      <c r="C13" s="5" t="s">
        <v>10</v>
      </c>
      <c r="D13" s="5" t="s">
        <v>78</v>
      </c>
      <c r="E13" s="5" t="s">
        <v>11</v>
      </c>
      <c r="F13" s="5">
        <v>24</v>
      </c>
      <c r="G13" s="5" t="s">
        <v>84</v>
      </c>
      <c r="H13" s="6">
        <v>0.1</v>
      </c>
      <c r="I13" s="5" t="s">
        <v>13</v>
      </c>
      <c r="J13" s="14" t="s">
        <v>345</v>
      </c>
      <c r="K13" s="9"/>
      <c r="L13" s="15" t="s">
        <v>86</v>
      </c>
      <c r="M13" s="5">
        <v>18.8</v>
      </c>
      <c r="N13" s="5">
        <v>18.8</v>
      </c>
      <c r="O13" s="9"/>
      <c r="P13" s="15" t="s">
        <v>393</v>
      </c>
      <c r="Q13" s="10">
        <v>1</v>
      </c>
      <c r="R13" s="9"/>
      <c r="S13" s="8">
        <f t="shared" si="0"/>
        <v>30.39574468085106</v>
      </c>
      <c r="T13" s="10">
        <f t="shared" si="1"/>
        <v>30.39574468085106</v>
      </c>
      <c r="U13" s="16"/>
      <c r="V13" s="15" t="s">
        <v>85</v>
      </c>
      <c r="W13" s="9"/>
      <c r="X13" s="10">
        <v>35</v>
      </c>
      <c r="Y13" s="20">
        <v>182.91473134554408</v>
      </c>
      <c r="Z13" s="20">
        <v>293.62350543029771</v>
      </c>
      <c r="AA13" s="13">
        <f t="shared" si="2"/>
        <v>4.4283509633901454</v>
      </c>
      <c r="AB13" s="37">
        <f t="shared" si="3"/>
        <v>5.5598294723456227</v>
      </c>
      <c r="AC13" s="37">
        <f t="shared" si="4"/>
        <v>8.9249051033558118</v>
      </c>
      <c r="AD13" s="36">
        <f t="shared" si="5"/>
        <v>0.13460302524040757</v>
      </c>
      <c r="AE13" s="35">
        <f t="shared" si="6"/>
        <v>5.0166664998898058</v>
      </c>
      <c r="AF13" s="35">
        <f t="shared" si="7"/>
        <v>8.0529938318074699</v>
      </c>
      <c r="AG13" s="36">
        <f t="shared" si="8"/>
        <v>0.12145309327670656</v>
      </c>
      <c r="AH13" s="5" t="s">
        <v>485</v>
      </c>
      <c r="AI13" s="5"/>
      <c r="AJ13" s="5"/>
      <c r="AK13" s="65" t="s">
        <v>511</v>
      </c>
      <c r="AL13" s="45" t="s">
        <v>531</v>
      </c>
      <c r="AM13" s="5" t="s">
        <v>528</v>
      </c>
      <c r="AN13" s="5" t="s">
        <v>572</v>
      </c>
      <c r="AO13" s="5" t="s">
        <v>594</v>
      </c>
      <c r="AP13" s="5" t="s">
        <v>78</v>
      </c>
      <c r="AU13" s="5"/>
    </row>
    <row r="14" spans="1:50" ht="15" thickBot="1" x14ac:dyDescent="0.25">
      <c r="A14" s="4" t="s">
        <v>160</v>
      </c>
      <c r="B14" s="5" t="s">
        <v>83</v>
      </c>
      <c r="C14" s="5" t="s">
        <v>10</v>
      </c>
      <c r="D14" s="5" t="s">
        <v>78</v>
      </c>
      <c r="E14" s="5" t="s">
        <v>18</v>
      </c>
      <c r="F14" s="5">
        <v>48</v>
      </c>
      <c r="G14" s="5" t="s">
        <v>84</v>
      </c>
      <c r="H14" s="6">
        <v>0.1</v>
      </c>
      <c r="I14" s="5" t="s">
        <v>13</v>
      </c>
      <c r="J14" s="14" t="s">
        <v>345</v>
      </c>
      <c r="K14" s="9"/>
      <c r="L14" s="15" t="s">
        <v>86</v>
      </c>
      <c r="M14" s="5">
        <v>18.8</v>
      </c>
      <c r="N14" s="5">
        <v>18.8</v>
      </c>
      <c r="O14" s="9"/>
      <c r="P14" s="15" t="s">
        <v>393</v>
      </c>
      <c r="Q14" s="10">
        <v>1</v>
      </c>
      <c r="R14" s="9"/>
      <c r="S14" s="8">
        <f t="shared" si="0"/>
        <v>30.39574468085106</v>
      </c>
      <c r="T14" s="10">
        <f t="shared" si="1"/>
        <v>30.39574468085106</v>
      </c>
      <c r="U14" s="16"/>
      <c r="V14" s="15" t="s">
        <v>85</v>
      </c>
      <c r="W14" s="9"/>
      <c r="X14" s="10">
        <v>35</v>
      </c>
      <c r="Y14" s="19">
        <v>7.9835443904231891</v>
      </c>
      <c r="Z14" s="13">
        <v>26.584776249734468</v>
      </c>
      <c r="AA14" s="13">
        <f t="shared" si="2"/>
        <v>0.74404927437245105</v>
      </c>
      <c r="AB14" s="37">
        <f t="shared" si="3"/>
        <v>0.24266577693954397</v>
      </c>
      <c r="AC14" s="37">
        <f t="shared" si="4"/>
        <v>0.80806407128448199</v>
      </c>
      <c r="AD14" s="36">
        <f t="shared" si="5"/>
        <v>2.2615931773797521E-2</v>
      </c>
      <c r="AE14" s="35">
        <f t="shared" si="6"/>
        <v>0.21895874323079695</v>
      </c>
      <c r="AF14" s="35">
        <f t="shared" si="7"/>
        <v>0.72912091572966653</v>
      </c>
      <c r="AG14" s="36">
        <f t="shared" si="8"/>
        <v>2.0406486899954786E-2</v>
      </c>
      <c r="AH14" s="5" t="s">
        <v>485</v>
      </c>
      <c r="AI14" s="5"/>
      <c r="AJ14" s="5"/>
      <c r="AK14" s="65" t="s">
        <v>511</v>
      </c>
      <c r="AL14" s="45" t="s">
        <v>531</v>
      </c>
      <c r="AM14" s="5" t="s">
        <v>525</v>
      </c>
      <c r="AN14" s="5" t="s">
        <v>572</v>
      </c>
      <c r="AO14" s="5" t="s">
        <v>594</v>
      </c>
      <c r="AP14" s="5" t="s">
        <v>78</v>
      </c>
      <c r="AU14" s="5"/>
    </row>
    <row r="15" spans="1:50" ht="15" thickBot="1" x14ac:dyDescent="0.25">
      <c r="A15" s="4" t="s">
        <v>162</v>
      </c>
      <c r="B15" s="5" t="s">
        <v>83</v>
      </c>
      <c r="C15" s="5" t="s">
        <v>10</v>
      </c>
      <c r="D15" s="5" t="s">
        <v>78</v>
      </c>
      <c r="E15" s="5" t="s">
        <v>11</v>
      </c>
      <c r="F15" s="5">
        <v>48</v>
      </c>
      <c r="G15" s="5" t="s">
        <v>84</v>
      </c>
      <c r="H15" s="6">
        <v>0.1</v>
      </c>
      <c r="I15" s="5" t="s">
        <v>13</v>
      </c>
      <c r="J15" s="14" t="s">
        <v>345</v>
      </c>
      <c r="K15" s="9"/>
      <c r="L15" s="15" t="s">
        <v>86</v>
      </c>
      <c r="M15" s="5">
        <v>18.8</v>
      </c>
      <c r="N15" s="5">
        <v>18.8</v>
      </c>
      <c r="O15" s="9"/>
      <c r="P15" s="15" t="s">
        <v>393</v>
      </c>
      <c r="Q15" s="10">
        <v>1</v>
      </c>
      <c r="R15" s="9"/>
      <c r="S15" s="8">
        <f t="shared" si="0"/>
        <v>30.39574468085106</v>
      </c>
      <c r="T15" s="10">
        <f t="shared" si="1"/>
        <v>30.39574468085106</v>
      </c>
      <c r="U15" s="16"/>
      <c r="V15" s="15" t="s">
        <v>85</v>
      </c>
      <c r="W15" s="9"/>
      <c r="X15" s="10">
        <v>35</v>
      </c>
      <c r="Y15" s="20">
        <v>81.132977198727687</v>
      </c>
      <c r="Z15" s="20">
        <v>178.49307120702477</v>
      </c>
      <c r="AA15" s="13">
        <f t="shared" si="2"/>
        <v>3.8944037603318833</v>
      </c>
      <c r="AB15" s="37">
        <f t="shared" si="3"/>
        <v>2.4660972601298372</v>
      </c>
      <c r="AC15" s="37">
        <f t="shared" si="4"/>
        <v>5.4254298197096924</v>
      </c>
      <c r="AD15" s="36">
        <f t="shared" si="5"/>
        <v>0.11837330238319421</v>
      </c>
      <c r="AE15" s="35">
        <f t="shared" si="6"/>
        <v>2.2251739143977689</v>
      </c>
      <c r="AF15" s="35">
        <f t="shared" si="7"/>
        <v>4.8953969108980688</v>
      </c>
      <c r="AG15" s="36">
        <f t="shared" si="8"/>
        <v>0.10680891986001199</v>
      </c>
      <c r="AH15" s="5" t="s">
        <v>485</v>
      </c>
      <c r="AI15" s="5"/>
      <c r="AJ15" s="5"/>
      <c r="AK15" s="65" t="s">
        <v>511</v>
      </c>
      <c r="AL15" s="45" t="s">
        <v>531</v>
      </c>
      <c r="AM15" s="5" t="s">
        <v>528</v>
      </c>
      <c r="AN15" s="5" t="s">
        <v>572</v>
      </c>
      <c r="AO15" s="5" t="s">
        <v>594</v>
      </c>
      <c r="AP15" s="5" t="s">
        <v>78</v>
      </c>
      <c r="AU15" s="5"/>
    </row>
    <row r="16" spans="1:50" ht="15" thickBot="1" x14ac:dyDescent="0.25">
      <c r="A16" s="4" t="s">
        <v>163</v>
      </c>
      <c r="B16" s="5" t="s">
        <v>89</v>
      </c>
      <c r="C16" s="5" t="s">
        <v>10</v>
      </c>
      <c r="D16" s="5" t="s">
        <v>78</v>
      </c>
      <c r="E16" s="5" t="s">
        <v>18</v>
      </c>
      <c r="F16" s="5">
        <v>24</v>
      </c>
      <c r="G16" s="5" t="s">
        <v>84</v>
      </c>
      <c r="H16" s="6">
        <v>0.1</v>
      </c>
      <c r="I16" s="5" t="s">
        <v>13</v>
      </c>
      <c r="J16" s="14" t="s">
        <v>345</v>
      </c>
      <c r="K16" s="9"/>
      <c r="L16" s="8" t="s">
        <v>87</v>
      </c>
      <c r="M16" s="10">
        <v>44.8</v>
      </c>
      <c r="N16" s="10">
        <v>44.8</v>
      </c>
      <c r="O16" s="9"/>
      <c r="P16" s="15" t="s">
        <v>393</v>
      </c>
      <c r="Q16" s="10">
        <v>1</v>
      </c>
      <c r="R16" s="9"/>
      <c r="S16" s="8">
        <f t="shared" si="0"/>
        <v>12.755357142857141</v>
      </c>
      <c r="T16" s="10">
        <f t="shared" si="1"/>
        <v>12.755357142857141</v>
      </c>
      <c r="U16" s="16"/>
      <c r="V16" s="8" t="s">
        <v>88</v>
      </c>
      <c r="W16" s="9"/>
      <c r="X16" s="10">
        <v>500</v>
      </c>
      <c r="Y16" s="21">
        <v>44.545229773252792</v>
      </c>
      <c r="Z16" s="33">
        <v>154.89089436865436</v>
      </c>
      <c r="AA16" s="13">
        <f t="shared" si="2"/>
        <v>4.4138265838160624</v>
      </c>
      <c r="AB16" s="37">
        <f t="shared" si="3"/>
        <v>0.56819031476847259</v>
      </c>
      <c r="AC16" s="37">
        <f t="shared" si="4"/>
        <v>1.9756886758487464</v>
      </c>
      <c r="AD16" s="36">
        <f t="shared" si="5"/>
        <v>5.629993444321095E-2</v>
      </c>
      <c r="AE16" s="35">
        <f t="shared" si="6"/>
        <v>9.0283265001372653E-2</v>
      </c>
      <c r="AF16" s="35">
        <f t="shared" si="7"/>
        <v>0.31392936423871759</v>
      </c>
      <c r="AG16" s="36">
        <f t="shared" si="8"/>
        <v>8.9458439694937979E-3</v>
      </c>
      <c r="AH16" s="5" t="s">
        <v>485</v>
      </c>
      <c r="AI16" s="5"/>
      <c r="AJ16" s="5"/>
      <c r="AK16" s="65" t="s">
        <v>511</v>
      </c>
      <c r="AL16" s="45" t="s">
        <v>532</v>
      </c>
      <c r="AM16" s="5" t="s">
        <v>525</v>
      </c>
      <c r="AN16" s="5" t="s">
        <v>572</v>
      </c>
      <c r="AO16" s="5" t="s">
        <v>594</v>
      </c>
      <c r="AP16" s="5" t="s">
        <v>78</v>
      </c>
      <c r="AU16" s="5"/>
    </row>
    <row r="17" spans="1:51" ht="15" thickBot="1" x14ac:dyDescent="0.25">
      <c r="A17" s="4" t="s">
        <v>165</v>
      </c>
      <c r="B17" s="5" t="s">
        <v>89</v>
      </c>
      <c r="C17" s="5" t="s">
        <v>10</v>
      </c>
      <c r="D17" s="5" t="s">
        <v>78</v>
      </c>
      <c r="E17" s="5" t="s">
        <v>11</v>
      </c>
      <c r="F17" s="5">
        <v>24</v>
      </c>
      <c r="G17" s="5" t="s">
        <v>84</v>
      </c>
      <c r="H17" s="6">
        <v>0.1</v>
      </c>
      <c r="I17" s="5" t="s">
        <v>13</v>
      </c>
      <c r="J17" s="14" t="s">
        <v>345</v>
      </c>
      <c r="K17" s="9"/>
      <c r="L17" s="8" t="s">
        <v>87</v>
      </c>
      <c r="M17" s="10">
        <v>44.8</v>
      </c>
      <c r="N17" s="10">
        <v>44.8</v>
      </c>
      <c r="O17" s="9"/>
      <c r="P17" s="15" t="s">
        <v>393</v>
      </c>
      <c r="Q17" s="10">
        <v>1</v>
      </c>
      <c r="R17" s="9"/>
      <c r="S17" s="8">
        <f t="shared" si="0"/>
        <v>12.755357142857141</v>
      </c>
      <c r="T17" s="10">
        <f t="shared" si="1"/>
        <v>12.755357142857141</v>
      </c>
      <c r="U17" s="16"/>
      <c r="V17" s="8" t="s">
        <v>88</v>
      </c>
      <c r="W17" s="9"/>
      <c r="X17" s="10">
        <v>500</v>
      </c>
      <c r="Y17" s="13">
        <v>149.15386805034569</v>
      </c>
      <c r="Z17" s="13">
        <v>229.20184008083808</v>
      </c>
      <c r="AA17" s="13">
        <f t="shared" si="2"/>
        <v>3.2019188812196955</v>
      </c>
      <c r="AB17" s="37">
        <f t="shared" si="3"/>
        <v>1.9025108562207482</v>
      </c>
      <c r="AC17" s="37">
        <f t="shared" si="4"/>
        <v>2.9235513280311181</v>
      </c>
      <c r="AD17" s="36">
        <f t="shared" si="5"/>
        <v>4.0841618872414796E-2</v>
      </c>
      <c r="AE17" s="35">
        <f t="shared" si="6"/>
        <v>0.30230168895109966</v>
      </c>
      <c r="AF17" s="35">
        <f t="shared" si="7"/>
        <v>0.46454110961272266</v>
      </c>
      <c r="AG17" s="36">
        <f t="shared" si="8"/>
        <v>6.4895768264649203E-3</v>
      </c>
      <c r="AH17" s="5" t="s">
        <v>485</v>
      </c>
      <c r="AI17" s="5"/>
      <c r="AJ17" s="5"/>
      <c r="AK17" s="65" t="s">
        <v>511</v>
      </c>
      <c r="AL17" s="45" t="s">
        <v>532</v>
      </c>
      <c r="AM17" s="5" t="s">
        <v>528</v>
      </c>
      <c r="AN17" s="5" t="s">
        <v>572</v>
      </c>
      <c r="AO17" s="5" t="s">
        <v>594</v>
      </c>
      <c r="AP17" s="5" t="s">
        <v>78</v>
      </c>
      <c r="AU17" s="5"/>
    </row>
    <row r="18" spans="1:51" ht="15" thickBot="1" x14ac:dyDescent="0.25">
      <c r="A18" s="4" t="s">
        <v>164</v>
      </c>
      <c r="B18" s="5" t="s">
        <v>89</v>
      </c>
      <c r="C18" s="5" t="s">
        <v>10</v>
      </c>
      <c r="D18" s="5" t="s">
        <v>78</v>
      </c>
      <c r="E18" s="5" t="s">
        <v>18</v>
      </c>
      <c r="F18" s="5">
        <v>48</v>
      </c>
      <c r="G18" s="5" t="s">
        <v>84</v>
      </c>
      <c r="H18" s="6">
        <v>0.1</v>
      </c>
      <c r="I18" s="5" t="s">
        <v>13</v>
      </c>
      <c r="J18" s="14" t="s">
        <v>345</v>
      </c>
      <c r="K18" s="9"/>
      <c r="L18" s="8" t="s">
        <v>87</v>
      </c>
      <c r="M18" s="10">
        <v>44.8</v>
      </c>
      <c r="N18" s="10">
        <v>44.8</v>
      </c>
      <c r="O18" s="9"/>
      <c r="P18" s="15" t="s">
        <v>393</v>
      </c>
      <c r="Q18" s="10">
        <v>1</v>
      </c>
      <c r="R18" s="9"/>
      <c r="S18" s="8">
        <f t="shared" si="0"/>
        <v>12.755357142857141</v>
      </c>
      <c r="T18" s="10">
        <f t="shared" si="1"/>
        <v>12.755357142857141</v>
      </c>
      <c r="U18" s="16"/>
      <c r="V18" s="8" t="s">
        <v>88</v>
      </c>
      <c r="W18" s="9"/>
      <c r="X18" s="10">
        <v>500</v>
      </c>
      <c r="Y18" s="21">
        <v>55.729553021195699</v>
      </c>
      <c r="Z18" s="21">
        <v>163.18235405905233</v>
      </c>
      <c r="AA18" s="13">
        <f t="shared" si="2"/>
        <v>4.2981120415142655</v>
      </c>
      <c r="AB18" s="37">
        <f t="shared" si="3"/>
        <v>0.71085035219714432</v>
      </c>
      <c r="AC18" s="37">
        <f t="shared" si="4"/>
        <v>2.0814492054353759</v>
      </c>
      <c r="AD18" s="36">
        <f t="shared" si="5"/>
        <v>5.4823954129529263E-2</v>
      </c>
      <c r="AE18" s="35">
        <f t="shared" si="6"/>
        <v>0.11295139859940277</v>
      </c>
      <c r="AF18" s="35">
        <f t="shared" si="7"/>
        <v>0.33073430735578918</v>
      </c>
      <c r="AG18" s="36">
        <f t="shared" si="8"/>
        <v>8.711316350255455E-3</v>
      </c>
      <c r="AH18" s="5" t="s">
        <v>485</v>
      </c>
      <c r="AI18" s="5"/>
      <c r="AJ18" s="5"/>
      <c r="AK18" s="65" t="s">
        <v>511</v>
      </c>
      <c r="AL18" s="45" t="s">
        <v>532</v>
      </c>
      <c r="AM18" s="5" t="s">
        <v>525</v>
      </c>
      <c r="AN18" s="5" t="s">
        <v>572</v>
      </c>
      <c r="AO18" s="5" t="s">
        <v>594</v>
      </c>
      <c r="AP18" s="5" t="s">
        <v>78</v>
      </c>
      <c r="AU18" s="5"/>
    </row>
    <row r="19" spans="1:51" ht="15" thickBot="1" x14ac:dyDescent="0.25">
      <c r="A19" s="4" t="s">
        <v>166</v>
      </c>
      <c r="B19" s="5" t="s">
        <v>89</v>
      </c>
      <c r="C19" s="5" t="s">
        <v>10</v>
      </c>
      <c r="D19" s="5" t="s">
        <v>78</v>
      </c>
      <c r="E19" s="5" t="s">
        <v>11</v>
      </c>
      <c r="F19" s="5">
        <v>48</v>
      </c>
      <c r="G19" s="5" t="s">
        <v>84</v>
      </c>
      <c r="H19" s="6">
        <v>0.1</v>
      </c>
      <c r="I19" s="5" t="s">
        <v>13</v>
      </c>
      <c r="J19" s="14" t="s">
        <v>345</v>
      </c>
      <c r="K19" s="9"/>
      <c r="L19" s="8" t="s">
        <v>87</v>
      </c>
      <c r="M19" s="10">
        <v>44.8</v>
      </c>
      <c r="N19" s="10">
        <v>44.8</v>
      </c>
      <c r="O19" s="9"/>
      <c r="P19" s="15" t="s">
        <v>393</v>
      </c>
      <c r="Q19" s="10">
        <v>1</v>
      </c>
      <c r="R19" s="9"/>
      <c r="S19" s="8">
        <f t="shared" si="0"/>
        <v>12.755357142857141</v>
      </c>
      <c r="T19" s="10">
        <f t="shared" si="1"/>
        <v>12.755357142857141</v>
      </c>
      <c r="U19" s="16"/>
      <c r="V19" s="8" t="s">
        <v>88</v>
      </c>
      <c r="W19" s="9"/>
      <c r="X19" s="10">
        <v>500</v>
      </c>
      <c r="Y19" s="21">
        <v>81.572896660758062</v>
      </c>
      <c r="Z19" s="21">
        <v>185.66766324915511</v>
      </c>
      <c r="AA19" s="13">
        <f t="shared" si="2"/>
        <v>4.1637906635358819</v>
      </c>
      <c r="AB19" s="37">
        <f t="shared" si="3"/>
        <v>1.0404914300853478</v>
      </c>
      <c r="AC19" s="37">
        <f t="shared" si="4"/>
        <v>2.3682573546227048</v>
      </c>
      <c r="AD19" s="36">
        <f t="shared" si="5"/>
        <v>5.3110636981494277E-2</v>
      </c>
      <c r="AE19" s="35">
        <f t="shared" si="6"/>
        <v>0.16533010343960391</v>
      </c>
      <c r="AF19" s="35">
        <f t="shared" si="7"/>
        <v>0.37630702386396159</v>
      </c>
      <c r="AG19" s="36">
        <f t="shared" si="8"/>
        <v>8.4390768169743061E-3</v>
      </c>
      <c r="AH19" s="5" t="s">
        <v>485</v>
      </c>
      <c r="AI19" s="5"/>
      <c r="AJ19" s="5"/>
      <c r="AK19" s="65" t="s">
        <v>511</v>
      </c>
      <c r="AL19" s="45" t="s">
        <v>532</v>
      </c>
      <c r="AM19" s="5" t="s">
        <v>528</v>
      </c>
      <c r="AN19" s="5" t="s">
        <v>572</v>
      </c>
      <c r="AO19" s="5" t="s">
        <v>594</v>
      </c>
      <c r="AP19" s="5" t="s">
        <v>78</v>
      </c>
      <c r="AU19" s="5"/>
    </row>
    <row r="20" spans="1:51" ht="15" thickBot="1" x14ac:dyDescent="0.25">
      <c r="A20" s="4" t="s">
        <v>173</v>
      </c>
      <c r="B20" s="10" t="s">
        <v>389</v>
      </c>
      <c r="C20" s="5" t="s">
        <v>122</v>
      </c>
      <c r="D20" s="5" t="s">
        <v>15</v>
      </c>
      <c r="E20" s="5" t="s">
        <v>11</v>
      </c>
      <c r="F20" s="5">
        <v>24</v>
      </c>
      <c r="G20" s="5" t="s">
        <v>108</v>
      </c>
      <c r="H20" s="6">
        <v>0</v>
      </c>
      <c r="I20" s="5" t="s">
        <v>109</v>
      </c>
      <c r="J20" s="14" t="s">
        <v>338</v>
      </c>
      <c r="K20" s="15" t="s">
        <v>123</v>
      </c>
      <c r="L20" s="15" t="s">
        <v>124</v>
      </c>
      <c r="M20" s="5">
        <v>14</v>
      </c>
      <c r="N20" s="5">
        <v>15</v>
      </c>
      <c r="O20" s="9"/>
      <c r="P20" s="8" t="s">
        <v>392</v>
      </c>
      <c r="Q20" s="5">
        <v>1.1000000000000001</v>
      </c>
      <c r="R20" s="9"/>
      <c r="S20" s="8">
        <f t="shared" si="0"/>
        <v>39.910095238095231</v>
      </c>
      <c r="T20" s="10">
        <f t="shared" si="1"/>
        <v>39.910095238095231</v>
      </c>
      <c r="U20" s="16"/>
      <c r="V20" s="15" t="s">
        <v>488</v>
      </c>
      <c r="W20" s="9"/>
      <c r="X20" s="10">
        <v>95</v>
      </c>
      <c r="Y20" s="13">
        <v>18.982419409028978</v>
      </c>
      <c r="Z20" s="13">
        <v>36.170978637647138</v>
      </c>
      <c r="AA20" s="13">
        <f t="shared" si="2"/>
        <v>0.68754236914472644</v>
      </c>
      <c r="AB20" s="37">
        <f t="shared" si="3"/>
        <v>0.75759016646381383</v>
      </c>
      <c r="AC20" s="37">
        <f t="shared" si="4"/>
        <v>1.4435872022836054</v>
      </c>
      <c r="AD20" s="36">
        <f t="shared" si="5"/>
        <v>2.7439881432791663E-2</v>
      </c>
      <c r="AE20" s="35">
        <f t="shared" si="6"/>
        <v>1.1766419538831969</v>
      </c>
      <c r="AF20" s="35">
        <f t="shared" si="7"/>
        <v>2.2420899075607155</v>
      </c>
      <c r="AG20" s="36">
        <f t="shared" si="8"/>
        <v>4.2617918147100739E-2</v>
      </c>
      <c r="AH20" s="5" t="s">
        <v>484</v>
      </c>
      <c r="AI20" s="10" t="s">
        <v>497</v>
      </c>
      <c r="AJ20" s="5" t="s">
        <v>638</v>
      </c>
      <c r="AK20" s="65" t="s">
        <v>511</v>
      </c>
      <c r="AL20" s="45" t="s">
        <v>533</v>
      </c>
      <c r="AM20" s="5" t="s">
        <v>528</v>
      </c>
      <c r="AN20" s="5" t="s">
        <v>572</v>
      </c>
      <c r="AO20" s="5" t="s">
        <v>594</v>
      </c>
      <c r="AP20" s="45" t="s">
        <v>630</v>
      </c>
      <c r="AQ20" s="45"/>
      <c r="AR20" s="45"/>
      <c r="AS20" s="5" t="s">
        <v>578</v>
      </c>
      <c r="AT20" s="45" t="s">
        <v>591</v>
      </c>
      <c r="AW20" s="45" t="s">
        <v>632</v>
      </c>
      <c r="AX20" s="45" t="s">
        <v>614</v>
      </c>
      <c r="AY20" s="73"/>
    </row>
    <row r="21" spans="1:51" ht="15" thickBot="1" x14ac:dyDescent="0.25">
      <c r="A21" s="4" t="s">
        <v>174</v>
      </c>
      <c r="B21" s="5" t="s">
        <v>140</v>
      </c>
      <c r="C21" s="5" t="s">
        <v>122</v>
      </c>
      <c r="D21" s="5" t="s">
        <v>82</v>
      </c>
      <c r="E21" s="5" t="s">
        <v>96</v>
      </c>
      <c r="F21" s="5">
        <v>24</v>
      </c>
      <c r="G21" s="5" t="s">
        <v>12</v>
      </c>
      <c r="H21" s="6">
        <v>0.1</v>
      </c>
      <c r="I21" s="5" t="s">
        <v>109</v>
      </c>
      <c r="J21" s="7" t="s">
        <v>349</v>
      </c>
      <c r="K21" s="8" t="s">
        <v>360</v>
      </c>
      <c r="L21" s="9"/>
      <c r="M21" s="10">
        <v>20</v>
      </c>
      <c r="N21" s="10">
        <v>20</v>
      </c>
      <c r="O21" s="9"/>
      <c r="P21" s="8" t="s">
        <v>391</v>
      </c>
      <c r="Q21" s="10">
        <v>1</v>
      </c>
      <c r="R21" s="8" t="s">
        <v>361</v>
      </c>
      <c r="S21" s="8">
        <f t="shared" si="0"/>
        <v>28.571999999999999</v>
      </c>
      <c r="T21" s="10">
        <v>27.5</v>
      </c>
      <c r="U21" s="10">
        <v>-38.1</v>
      </c>
      <c r="V21" s="9"/>
      <c r="W21" s="11">
        <v>105</v>
      </c>
      <c r="X21" s="12">
        <v>105</v>
      </c>
      <c r="Y21" s="13">
        <v>22.656538454794006</v>
      </c>
      <c r="Z21" s="13">
        <v>77.436942731749326</v>
      </c>
      <c r="AA21" s="13">
        <f t="shared" si="2"/>
        <v>2.1912161710782128</v>
      </c>
      <c r="AB21" s="37">
        <f t="shared" si="3"/>
        <v>0.62305480750683506</v>
      </c>
      <c r="AC21" s="37">
        <f t="shared" si="4"/>
        <v>2.1295159251231062</v>
      </c>
      <c r="AD21" s="36">
        <f t="shared" si="5"/>
        <v>6.0258444704650846E-2</v>
      </c>
      <c r="AE21" s="35">
        <f t="shared" si="6"/>
        <v>0.51611165387863722</v>
      </c>
      <c r="AF21" s="35">
        <f t="shared" si="7"/>
        <v>1.7639988855460769</v>
      </c>
      <c r="AG21" s="36">
        <f t="shared" si="8"/>
        <v>4.9915489266697588E-2</v>
      </c>
      <c r="AH21" s="5" t="s">
        <v>487</v>
      </c>
      <c r="AI21" s="5"/>
      <c r="AJ21" s="5"/>
      <c r="AK21" s="65" t="s">
        <v>511</v>
      </c>
      <c r="AL21" s="45" t="s">
        <v>534</v>
      </c>
      <c r="AM21" s="5" t="s">
        <v>526</v>
      </c>
      <c r="AN21" s="5" t="s">
        <v>572</v>
      </c>
      <c r="AO21" s="5" t="s">
        <v>594</v>
      </c>
      <c r="AP21" s="5" t="s">
        <v>82</v>
      </c>
      <c r="AU21" s="5"/>
    </row>
    <row r="22" spans="1:51" ht="15" thickBot="1" x14ac:dyDescent="0.25">
      <c r="A22" s="4" t="s">
        <v>175</v>
      </c>
      <c r="B22" s="5" t="s">
        <v>141</v>
      </c>
      <c r="C22" s="5" t="s">
        <v>122</v>
      </c>
      <c r="D22" s="5" t="s">
        <v>82</v>
      </c>
      <c r="E22" s="5" t="s">
        <v>96</v>
      </c>
      <c r="F22" s="5">
        <v>24</v>
      </c>
      <c r="G22" s="5" t="s">
        <v>12</v>
      </c>
      <c r="H22" s="6">
        <v>0.1</v>
      </c>
      <c r="I22" s="5" t="s">
        <v>109</v>
      </c>
      <c r="J22" s="7" t="s">
        <v>349</v>
      </c>
      <c r="K22" s="8" t="s">
        <v>362</v>
      </c>
      <c r="L22" s="9"/>
      <c r="M22" s="10">
        <v>39</v>
      </c>
      <c r="N22" s="10">
        <v>39</v>
      </c>
      <c r="O22" s="9"/>
      <c r="P22" s="8" t="s">
        <v>391</v>
      </c>
      <c r="Q22" s="10">
        <v>1</v>
      </c>
      <c r="R22" s="8" t="s">
        <v>363</v>
      </c>
      <c r="S22" s="8">
        <f t="shared" si="0"/>
        <v>14.652307692307692</v>
      </c>
      <c r="T22" s="10">
        <v>14.2</v>
      </c>
      <c r="U22" s="10">
        <v>-43.3</v>
      </c>
      <c r="V22" s="9"/>
      <c r="W22" s="11">
        <v>76</v>
      </c>
      <c r="X22" s="12">
        <v>76</v>
      </c>
      <c r="Y22" s="13">
        <v>23.666718060336471</v>
      </c>
      <c r="Z22" s="13">
        <v>56.684158826055615</v>
      </c>
      <c r="AA22" s="13">
        <f t="shared" si="2"/>
        <v>1.3206976306287657</v>
      </c>
      <c r="AB22" s="37">
        <f t="shared" si="3"/>
        <v>0.33606739645677791</v>
      </c>
      <c r="AC22" s="37">
        <f t="shared" si="4"/>
        <v>0.80491505532998964</v>
      </c>
      <c r="AD22" s="36">
        <f t="shared" si="5"/>
        <v>1.8753906354928469E-2</v>
      </c>
      <c r="AE22" s="35">
        <f t="shared" si="6"/>
        <v>7.2708353670356704E-2</v>
      </c>
      <c r="AF22" s="35">
        <f t="shared" si="7"/>
        <v>0.17414378524830953</v>
      </c>
      <c r="AG22" s="36">
        <f t="shared" si="8"/>
        <v>4.057417263118113E-3</v>
      </c>
      <c r="AH22" s="5" t="s">
        <v>487</v>
      </c>
      <c r="AI22" s="5"/>
      <c r="AJ22" s="5"/>
      <c r="AK22" s="65" t="s">
        <v>511</v>
      </c>
      <c r="AL22" s="45" t="s">
        <v>535</v>
      </c>
      <c r="AM22" s="5" t="s">
        <v>526</v>
      </c>
      <c r="AN22" s="5" t="s">
        <v>572</v>
      </c>
      <c r="AO22" s="5" t="s">
        <v>594</v>
      </c>
      <c r="AP22" s="5" t="s">
        <v>82</v>
      </c>
      <c r="AU22" s="5"/>
    </row>
    <row r="23" spans="1:51" ht="15" thickBot="1" x14ac:dyDescent="0.25">
      <c r="A23" s="4" t="s">
        <v>176</v>
      </c>
      <c r="B23" s="5" t="s">
        <v>142</v>
      </c>
      <c r="C23" s="5" t="s">
        <v>122</v>
      </c>
      <c r="D23" s="5" t="s">
        <v>82</v>
      </c>
      <c r="E23" s="5" t="s">
        <v>96</v>
      </c>
      <c r="F23" s="5">
        <v>24</v>
      </c>
      <c r="G23" s="5" t="s">
        <v>12</v>
      </c>
      <c r="H23" s="6">
        <v>0.1</v>
      </c>
      <c r="I23" s="5" t="s">
        <v>109</v>
      </c>
      <c r="J23" s="7" t="s">
        <v>349</v>
      </c>
      <c r="K23" s="8" t="s">
        <v>364</v>
      </c>
      <c r="L23" s="9"/>
      <c r="M23" s="10">
        <v>79</v>
      </c>
      <c r="N23" s="10">
        <v>79</v>
      </c>
      <c r="O23" s="9"/>
      <c r="P23" s="8" t="s">
        <v>391</v>
      </c>
      <c r="Q23" s="10">
        <v>1</v>
      </c>
      <c r="R23" s="8" t="s">
        <v>365</v>
      </c>
      <c r="S23" s="8">
        <f t="shared" si="0"/>
        <v>7.2334177215189861</v>
      </c>
      <c r="T23" s="10">
        <v>7.1</v>
      </c>
      <c r="U23" s="10">
        <v>-35.700000000000003</v>
      </c>
      <c r="V23" s="9"/>
      <c r="W23" s="11">
        <v>141</v>
      </c>
      <c r="X23" s="12">
        <v>141</v>
      </c>
      <c r="Y23" s="13">
        <v>48.178852546532745</v>
      </c>
      <c r="Z23" s="13">
        <v>142.86185352642593</v>
      </c>
      <c r="AA23" s="13">
        <f t="shared" si="2"/>
        <v>3.7873200391957278</v>
      </c>
      <c r="AB23" s="37">
        <f t="shared" si="3"/>
        <v>0.34206985308038246</v>
      </c>
      <c r="AC23" s="37">
        <f t="shared" si="4"/>
        <v>1.014319160037624</v>
      </c>
      <c r="AD23" s="36">
        <f t="shared" si="5"/>
        <v>2.688997227828966E-2</v>
      </c>
      <c r="AE23" s="35">
        <f t="shared" si="6"/>
        <v>1.7808005190110703E-2</v>
      </c>
      <c r="AF23" s="35">
        <f t="shared" si="7"/>
        <v>5.2805006649136489E-2</v>
      </c>
      <c r="AG23" s="36">
        <f t="shared" si="8"/>
        <v>1.3998800583610316E-3</v>
      </c>
      <c r="AH23" s="5" t="s">
        <v>487</v>
      </c>
      <c r="AI23" s="5"/>
      <c r="AJ23" s="5"/>
      <c r="AK23" s="65" t="s">
        <v>511</v>
      </c>
      <c r="AL23" s="45" t="s">
        <v>536</v>
      </c>
      <c r="AM23" s="5" t="s">
        <v>526</v>
      </c>
      <c r="AN23" s="5" t="s">
        <v>572</v>
      </c>
      <c r="AO23" s="5" t="s">
        <v>594</v>
      </c>
      <c r="AP23" s="5" t="s">
        <v>82</v>
      </c>
      <c r="AU23" s="5"/>
    </row>
    <row r="24" spans="1:51" ht="15" thickBot="1" x14ac:dyDescent="0.25">
      <c r="A24" s="4" t="s">
        <v>177</v>
      </c>
      <c r="B24" s="5" t="s">
        <v>90</v>
      </c>
      <c r="C24" s="5" t="s">
        <v>93</v>
      </c>
      <c r="D24" s="5" t="s">
        <v>78</v>
      </c>
      <c r="E24" s="5" t="s">
        <v>18</v>
      </c>
      <c r="F24" s="5">
        <v>24</v>
      </c>
      <c r="G24" s="5" t="s">
        <v>84</v>
      </c>
      <c r="H24" s="6">
        <v>0.1</v>
      </c>
      <c r="I24" s="5" t="s">
        <v>13</v>
      </c>
      <c r="J24" s="14" t="s">
        <v>345</v>
      </c>
      <c r="K24" s="9"/>
      <c r="L24" s="8" t="s">
        <v>91</v>
      </c>
      <c r="M24" s="10">
        <v>25.3</v>
      </c>
      <c r="N24" s="10">
        <v>25.3</v>
      </c>
      <c r="O24" s="9"/>
      <c r="P24" s="15" t="s">
        <v>393</v>
      </c>
      <c r="Q24" s="10">
        <v>1</v>
      </c>
      <c r="R24" s="9"/>
      <c r="S24" s="8">
        <f t="shared" ref="S24:S29" si="9">103.63*(M24+2*N24)/(M24*N24)</f>
        <v>12.288142292490118</v>
      </c>
      <c r="T24" s="10">
        <f>S24</f>
        <v>12.288142292490118</v>
      </c>
      <c r="U24" s="16"/>
      <c r="V24" s="8" t="s">
        <v>92</v>
      </c>
      <c r="W24" s="9"/>
      <c r="X24" s="10">
        <v>10</v>
      </c>
      <c r="Y24" s="33">
        <v>494.20105339565384</v>
      </c>
      <c r="Z24" s="33">
        <v>1090.0237113919495</v>
      </c>
      <c r="AA24" s="13">
        <f t="shared" si="2"/>
        <v>23.832906319851826</v>
      </c>
      <c r="AB24" s="38">
        <f t="shared" si="3"/>
        <v>6.072812865224301</v>
      </c>
      <c r="AC24" s="38">
        <f t="shared" si="4"/>
        <v>13.394366467772457</v>
      </c>
      <c r="AD24" s="36">
        <f t="shared" si="5"/>
        <v>0.29286214410192624</v>
      </c>
      <c r="AE24" s="43">
        <f t="shared" ref="AE24:AE29" si="10">((Y24*0.000001)/((4/3*PI())*((M24*0.0000001/2)^2)*(N24*0.0000001/2)*19.3))*0.000000000001</f>
        <v>3.0198555657082755</v>
      </c>
      <c r="AF24" s="43">
        <f t="shared" ref="AF24:AF29" si="11">((Z24*0.000001)/((4/3*PI())*((M24*0.0000001/2)^2)*(N24*0.0000001/2)*19.3))*0.000000000001</f>
        <v>6.6606781774009036</v>
      </c>
      <c r="AG24" s="36">
        <f t="shared" si="8"/>
        <v>0.14563290446770513</v>
      </c>
      <c r="AH24" s="5" t="s">
        <v>485</v>
      </c>
      <c r="AI24" s="5"/>
      <c r="AJ24" s="5"/>
      <c r="AK24" s="65" t="s">
        <v>511</v>
      </c>
      <c r="AL24" s="45" t="s">
        <v>537</v>
      </c>
      <c r="AM24" s="5" t="s">
        <v>525</v>
      </c>
      <c r="AN24" s="5" t="s">
        <v>573</v>
      </c>
      <c r="AO24" s="5" t="s">
        <v>595</v>
      </c>
      <c r="AP24" s="5" t="s">
        <v>78</v>
      </c>
      <c r="AU24" s="5"/>
    </row>
    <row r="25" spans="1:51" ht="15" thickBot="1" x14ac:dyDescent="0.25">
      <c r="A25" s="4" t="s">
        <v>179</v>
      </c>
      <c r="B25" s="5" t="s">
        <v>90</v>
      </c>
      <c r="C25" s="5" t="s">
        <v>93</v>
      </c>
      <c r="D25" s="5" t="s">
        <v>78</v>
      </c>
      <c r="E25" s="5" t="s">
        <v>11</v>
      </c>
      <c r="F25" s="5">
        <v>24</v>
      </c>
      <c r="G25" s="5" t="s">
        <v>84</v>
      </c>
      <c r="H25" s="6">
        <v>0.1</v>
      </c>
      <c r="I25" s="5" t="s">
        <v>13</v>
      </c>
      <c r="J25" s="14" t="s">
        <v>345</v>
      </c>
      <c r="K25" s="9"/>
      <c r="L25" s="8" t="s">
        <v>91</v>
      </c>
      <c r="M25" s="10">
        <v>25.3</v>
      </c>
      <c r="N25" s="10">
        <v>25.3</v>
      </c>
      <c r="O25" s="9"/>
      <c r="P25" s="15" t="s">
        <v>393</v>
      </c>
      <c r="Q25" s="10">
        <v>1</v>
      </c>
      <c r="R25" s="9"/>
      <c r="S25" s="8">
        <f t="shared" si="9"/>
        <v>12.288142292490118</v>
      </c>
      <c r="T25" s="10">
        <f>S25</f>
        <v>12.288142292490118</v>
      </c>
      <c r="U25" s="16"/>
      <c r="V25" s="8" t="s">
        <v>92</v>
      </c>
      <c r="W25" s="9"/>
      <c r="X25" s="10">
        <v>10</v>
      </c>
      <c r="Y25" s="32">
        <v>1654.5546602382237</v>
      </c>
      <c r="Z25" s="33">
        <v>2178.1307525519824</v>
      </c>
      <c r="AA25" s="13">
        <f t="shared" si="2"/>
        <v>20.943043692550347</v>
      </c>
      <c r="AB25" s="38">
        <f t="shared" si="3"/>
        <v>20.331403095709934</v>
      </c>
      <c r="AC25" s="38">
        <f t="shared" si="4"/>
        <v>26.765180619007346</v>
      </c>
      <c r="AD25" s="36">
        <f t="shared" si="5"/>
        <v>0.25735110093189645</v>
      </c>
      <c r="AE25" s="43">
        <f t="shared" si="10"/>
        <v>10.110290265789438</v>
      </c>
      <c r="AF25" s="43">
        <f t="shared" si="11"/>
        <v>13.309644386104633</v>
      </c>
      <c r="AG25" s="36">
        <f t="shared" si="8"/>
        <v>0.12797416481260782</v>
      </c>
      <c r="AH25" s="5" t="s">
        <v>485</v>
      </c>
      <c r="AI25" s="5"/>
      <c r="AJ25" s="5"/>
      <c r="AK25" s="65" t="s">
        <v>511</v>
      </c>
      <c r="AL25" s="45" t="s">
        <v>537</v>
      </c>
      <c r="AM25" s="5" t="s">
        <v>528</v>
      </c>
      <c r="AN25" s="5" t="s">
        <v>573</v>
      </c>
      <c r="AO25" s="5" t="s">
        <v>595</v>
      </c>
      <c r="AP25" s="5" t="s">
        <v>78</v>
      </c>
      <c r="AU25" s="5"/>
    </row>
    <row r="26" spans="1:51" ht="15" thickBot="1" x14ac:dyDescent="0.25">
      <c r="A26" s="4" t="s">
        <v>178</v>
      </c>
      <c r="B26" s="5" t="s">
        <v>90</v>
      </c>
      <c r="C26" s="5" t="s">
        <v>93</v>
      </c>
      <c r="D26" s="5" t="s">
        <v>78</v>
      </c>
      <c r="E26" s="5" t="s">
        <v>18</v>
      </c>
      <c r="F26" s="5">
        <v>48</v>
      </c>
      <c r="G26" s="5" t="s">
        <v>84</v>
      </c>
      <c r="H26" s="6">
        <v>0.1</v>
      </c>
      <c r="I26" s="5" t="s">
        <v>13</v>
      </c>
      <c r="J26" s="14" t="s">
        <v>345</v>
      </c>
      <c r="K26" s="9"/>
      <c r="L26" s="8" t="s">
        <v>91</v>
      </c>
      <c r="M26" s="10">
        <v>25.3</v>
      </c>
      <c r="N26" s="10">
        <v>25.3</v>
      </c>
      <c r="O26" s="9"/>
      <c r="P26" s="15" t="s">
        <v>393</v>
      </c>
      <c r="Q26" s="10">
        <v>1</v>
      </c>
      <c r="R26" s="9"/>
      <c r="S26" s="8">
        <f t="shared" si="9"/>
        <v>12.288142292490118</v>
      </c>
      <c r="T26" s="10">
        <f>S26</f>
        <v>12.288142292490118</v>
      </c>
      <c r="U26" s="16"/>
      <c r="V26" s="8" t="s">
        <v>92</v>
      </c>
      <c r="W26" s="9"/>
      <c r="X26" s="10">
        <v>10</v>
      </c>
      <c r="Y26" s="33">
        <v>160.75555800394082</v>
      </c>
      <c r="Z26" s="33">
        <v>250.04944044194932</v>
      </c>
      <c r="AA26" s="13">
        <f t="shared" si="2"/>
        <v>3.5717552975203399</v>
      </c>
      <c r="AB26" s="38">
        <f t="shared" si="3"/>
        <v>1.9753871710610735</v>
      </c>
      <c r="AC26" s="38">
        <f t="shared" si="4"/>
        <v>3.0726431043082059</v>
      </c>
      <c r="AD26" s="36">
        <f t="shared" si="5"/>
        <v>4.3890237329885291E-2</v>
      </c>
      <c r="AE26" s="43">
        <f t="shared" si="10"/>
        <v>0.98230985794375791</v>
      </c>
      <c r="AF26" s="43">
        <f t="shared" si="11"/>
        <v>1.5279473591415484</v>
      </c>
      <c r="AG26" s="36">
        <f t="shared" si="8"/>
        <v>2.182550004791162E-2</v>
      </c>
      <c r="AH26" s="5" t="s">
        <v>485</v>
      </c>
      <c r="AI26" s="5"/>
      <c r="AJ26" s="5"/>
      <c r="AK26" s="65" t="s">
        <v>511</v>
      </c>
      <c r="AL26" s="45" t="s">
        <v>537</v>
      </c>
      <c r="AM26" s="5" t="s">
        <v>525</v>
      </c>
      <c r="AN26" s="5" t="s">
        <v>573</v>
      </c>
      <c r="AO26" s="5" t="s">
        <v>595</v>
      </c>
      <c r="AP26" s="5" t="s">
        <v>78</v>
      </c>
      <c r="AU26" s="5"/>
    </row>
    <row r="27" spans="1:51" ht="15" thickBot="1" x14ac:dyDescent="0.25">
      <c r="A27" s="4" t="s">
        <v>180</v>
      </c>
      <c r="B27" s="5" t="s">
        <v>90</v>
      </c>
      <c r="C27" s="5" t="s">
        <v>93</v>
      </c>
      <c r="D27" s="5" t="s">
        <v>78</v>
      </c>
      <c r="E27" s="5" t="s">
        <v>11</v>
      </c>
      <c r="F27" s="5">
        <v>48</v>
      </c>
      <c r="G27" s="5" t="s">
        <v>84</v>
      </c>
      <c r="H27" s="6">
        <v>0.1</v>
      </c>
      <c r="I27" s="5" t="s">
        <v>13</v>
      </c>
      <c r="J27" s="14" t="s">
        <v>345</v>
      </c>
      <c r="K27" s="9"/>
      <c r="L27" s="8" t="s">
        <v>91</v>
      </c>
      <c r="M27" s="10">
        <v>25.3</v>
      </c>
      <c r="N27" s="10">
        <v>25.3</v>
      </c>
      <c r="O27" s="9"/>
      <c r="P27" s="15" t="s">
        <v>393</v>
      </c>
      <c r="Q27" s="10">
        <v>1</v>
      </c>
      <c r="R27" s="9"/>
      <c r="S27" s="8">
        <f t="shared" si="9"/>
        <v>12.288142292490118</v>
      </c>
      <c r="T27" s="10">
        <f>S27</f>
        <v>12.288142292490118</v>
      </c>
      <c r="U27" s="16"/>
      <c r="V27" s="8" t="s">
        <v>92</v>
      </c>
      <c r="W27" s="9"/>
      <c r="X27" s="10">
        <v>10</v>
      </c>
      <c r="Y27" s="32">
        <v>1499.5864766095474</v>
      </c>
      <c r="Z27" s="33">
        <v>1890.5026219490821</v>
      </c>
      <c r="AA27" s="13">
        <f t="shared" si="2"/>
        <v>15.63664581358139</v>
      </c>
      <c r="AB27" s="38">
        <f t="shared" si="3"/>
        <v>18.427132004472021</v>
      </c>
      <c r="AC27" s="38">
        <f t="shared" si="4"/>
        <v>23.230765222835974</v>
      </c>
      <c r="AD27" s="36">
        <f t="shared" si="5"/>
        <v>0.19214532873455809</v>
      </c>
      <c r="AE27" s="43">
        <f t="shared" si="10"/>
        <v>9.1633446277272341</v>
      </c>
      <c r="AF27" s="43">
        <f t="shared" si="11"/>
        <v>11.552069396963434</v>
      </c>
      <c r="AG27" s="36">
        <f t="shared" si="8"/>
        <v>9.5548990769447992E-2</v>
      </c>
      <c r="AH27" s="5" t="s">
        <v>485</v>
      </c>
      <c r="AI27" s="5"/>
      <c r="AJ27" s="5"/>
      <c r="AK27" s="65" t="s">
        <v>511</v>
      </c>
      <c r="AL27" s="45" t="s">
        <v>537</v>
      </c>
      <c r="AM27" s="5" t="s">
        <v>528</v>
      </c>
      <c r="AN27" s="5" t="s">
        <v>573</v>
      </c>
      <c r="AO27" s="5" t="s">
        <v>595</v>
      </c>
      <c r="AP27" s="5" t="s">
        <v>78</v>
      </c>
      <c r="AU27" s="5"/>
    </row>
    <row r="28" spans="1:51" ht="15" thickBot="1" x14ac:dyDescent="0.25">
      <c r="A28" s="4" t="s">
        <v>181</v>
      </c>
      <c r="B28" s="5" t="s">
        <v>143</v>
      </c>
      <c r="C28" s="5" t="s">
        <v>93</v>
      </c>
      <c r="D28" s="5" t="s">
        <v>82</v>
      </c>
      <c r="E28" s="5" t="s">
        <v>96</v>
      </c>
      <c r="F28" s="5">
        <v>24</v>
      </c>
      <c r="G28" s="5" t="s">
        <v>12</v>
      </c>
      <c r="H28" s="6">
        <v>0.1</v>
      </c>
      <c r="I28" s="5" t="s">
        <v>109</v>
      </c>
      <c r="J28" s="7" t="s">
        <v>349</v>
      </c>
      <c r="K28" s="8" t="s">
        <v>366</v>
      </c>
      <c r="L28" s="9"/>
      <c r="M28" s="10">
        <v>38.1</v>
      </c>
      <c r="N28" s="10">
        <v>38.1</v>
      </c>
      <c r="O28" s="9"/>
      <c r="P28" s="8" t="s">
        <v>391</v>
      </c>
      <c r="Q28" s="10">
        <v>1</v>
      </c>
      <c r="R28" s="8" t="s">
        <v>367</v>
      </c>
      <c r="S28" s="8">
        <f t="shared" si="9"/>
        <v>8.1598425196850393</v>
      </c>
      <c r="T28" s="10">
        <v>8</v>
      </c>
      <c r="U28" s="10">
        <v>-50.5</v>
      </c>
      <c r="V28" s="9"/>
      <c r="W28" s="11">
        <v>144</v>
      </c>
      <c r="X28" s="12">
        <v>144</v>
      </c>
      <c r="Y28" s="13">
        <v>15.720716782230252</v>
      </c>
      <c r="Z28" s="13">
        <v>131.87198519031188</v>
      </c>
      <c r="AA28" s="13">
        <f t="shared" si="2"/>
        <v>4.6460507363232644</v>
      </c>
      <c r="AB28" s="37">
        <f t="shared" si="3"/>
        <v>0.12576573425784202</v>
      </c>
      <c r="AC28" s="37">
        <f t="shared" si="4"/>
        <v>1.0549758815224948</v>
      </c>
      <c r="AD28" s="36">
        <f t="shared" si="5"/>
        <v>3.7168405890586113E-2</v>
      </c>
      <c r="AE28" s="35">
        <f t="shared" si="10"/>
        <v>2.8128170465391549E-2</v>
      </c>
      <c r="AF28" s="35">
        <f t="shared" si="11"/>
        <v>0.23595092580228086</v>
      </c>
      <c r="AG28" s="36">
        <f t="shared" si="8"/>
        <v>8.312910213475572E-3</v>
      </c>
      <c r="AH28" s="5" t="s">
        <v>487</v>
      </c>
      <c r="AI28" s="5"/>
      <c r="AJ28" s="5"/>
      <c r="AK28" s="65" t="s">
        <v>511</v>
      </c>
      <c r="AL28" s="45" t="s">
        <v>538</v>
      </c>
      <c r="AM28" s="5" t="s">
        <v>526</v>
      </c>
      <c r="AN28" s="5" t="s">
        <v>573</v>
      </c>
      <c r="AO28" s="5" t="s">
        <v>595</v>
      </c>
      <c r="AP28" s="5" t="s">
        <v>82</v>
      </c>
      <c r="AU28" s="5"/>
    </row>
    <row r="29" spans="1:51" ht="15" thickBot="1" x14ac:dyDescent="0.25">
      <c r="A29" s="4" t="s">
        <v>182</v>
      </c>
      <c r="B29" s="5" t="s">
        <v>144</v>
      </c>
      <c r="C29" s="5" t="s">
        <v>93</v>
      </c>
      <c r="D29" s="5" t="s">
        <v>82</v>
      </c>
      <c r="E29" s="5" t="s">
        <v>96</v>
      </c>
      <c r="F29" s="5">
        <v>24</v>
      </c>
      <c r="G29" s="5" t="s">
        <v>12</v>
      </c>
      <c r="H29" s="6">
        <v>0.1</v>
      </c>
      <c r="I29" s="5" t="s">
        <v>109</v>
      </c>
      <c r="J29" s="7" t="s">
        <v>349</v>
      </c>
      <c r="K29" s="8" t="s">
        <v>368</v>
      </c>
      <c r="L29" s="9"/>
      <c r="M29" s="10">
        <v>81.2</v>
      </c>
      <c r="N29" s="10">
        <v>81.2</v>
      </c>
      <c r="O29" s="9"/>
      <c r="P29" s="8" t="s">
        <v>391</v>
      </c>
      <c r="Q29" s="10">
        <v>1</v>
      </c>
      <c r="R29" s="8" t="s">
        <v>369</v>
      </c>
      <c r="S29" s="8">
        <f t="shared" si="9"/>
        <v>3.828694581280788</v>
      </c>
      <c r="T29" s="10">
        <v>3.7</v>
      </c>
      <c r="U29" s="10">
        <v>-43.8</v>
      </c>
      <c r="V29" s="9"/>
      <c r="W29" s="11">
        <v>155</v>
      </c>
      <c r="X29" s="12">
        <v>155</v>
      </c>
      <c r="Y29" s="13">
        <v>15.037482983463317</v>
      </c>
      <c r="Z29" s="13">
        <v>201.874868472201</v>
      </c>
      <c r="AA29" s="13">
        <f t="shared" si="2"/>
        <v>7.4734954195495069</v>
      </c>
      <c r="AB29" s="37">
        <f t="shared" si="3"/>
        <v>5.563868703881427E-2</v>
      </c>
      <c r="AC29" s="37">
        <f t="shared" si="4"/>
        <v>0.74693701334714369</v>
      </c>
      <c r="AD29" s="36">
        <f t="shared" si="5"/>
        <v>2.7651933052333176E-2</v>
      </c>
      <c r="AE29" s="35">
        <f t="shared" si="10"/>
        <v>2.7794004907093469E-3</v>
      </c>
      <c r="AF29" s="35">
        <f t="shared" si="11"/>
        <v>3.7312834143224026E-2</v>
      </c>
      <c r="AG29" s="36">
        <f t="shared" si="8"/>
        <v>1.3813373461005871E-3</v>
      </c>
      <c r="AH29" s="5" t="s">
        <v>487</v>
      </c>
      <c r="AI29" s="5"/>
      <c r="AJ29" s="5"/>
      <c r="AK29" s="65" t="s">
        <v>511</v>
      </c>
      <c r="AL29" s="45" t="s">
        <v>539</v>
      </c>
      <c r="AM29" s="5" t="s">
        <v>526</v>
      </c>
      <c r="AN29" s="5" t="s">
        <v>573</v>
      </c>
      <c r="AO29" s="5" t="s">
        <v>595</v>
      </c>
      <c r="AP29" s="5" t="s">
        <v>82</v>
      </c>
      <c r="AU29" s="5"/>
    </row>
    <row r="30" spans="1:51" ht="15" thickBot="1" x14ac:dyDescent="0.25">
      <c r="A30" s="4" t="s">
        <v>183</v>
      </c>
      <c r="B30" s="5" t="s">
        <v>19</v>
      </c>
      <c r="C30" s="5" t="s">
        <v>20</v>
      </c>
      <c r="D30" s="5" t="s">
        <v>21</v>
      </c>
      <c r="E30" s="5" t="s">
        <v>11</v>
      </c>
      <c r="F30" s="5">
        <v>24</v>
      </c>
      <c r="G30" s="5" t="s">
        <v>12</v>
      </c>
      <c r="H30" s="6">
        <v>0.1</v>
      </c>
      <c r="I30" s="5" t="s">
        <v>22</v>
      </c>
      <c r="J30" s="14" t="s">
        <v>430</v>
      </c>
      <c r="K30" s="15" t="s">
        <v>24</v>
      </c>
      <c r="L30" s="9"/>
      <c r="M30" s="10">
        <v>11</v>
      </c>
      <c r="N30" s="10">
        <v>846</v>
      </c>
      <c r="O30" s="8" t="s">
        <v>394</v>
      </c>
      <c r="P30" s="8"/>
      <c r="Q30" s="10">
        <v>79</v>
      </c>
      <c r="R30" s="15" t="s">
        <v>23</v>
      </c>
      <c r="S30" s="15"/>
      <c r="T30" s="5">
        <v>254</v>
      </c>
      <c r="U30" s="16"/>
      <c r="V30" s="15" t="s">
        <v>25</v>
      </c>
      <c r="W30" s="9"/>
      <c r="X30" s="10">
        <v>209</v>
      </c>
      <c r="Y30" s="33">
        <v>1025.6712661455099</v>
      </c>
      <c r="Z30" s="33">
        <v>24233.23092417559</v>
      </c>
      <c r="AA30" s="13">
        <f t="shared" si="2"/>
        <v>928.30238632120324</v>
      </c>
      <c r="AB30" s="38">
        <f t="shared" si="3"/>
        <v>260.52050160095951</v>
      </c>
      <c r="AC30" s="38">
        <f t="shared" si="4"/>
        <v>6155.2406547405999</v>
      </c>
      <c r="AD30" s="36">
        <f t="shared" si="5"/>
        <v>235.78880612558561</v>
      </c>
      <c r="AE30" s="43">
        <f t="shared" ref="AE30:AE40" si="12">((Y30*0.000001)/((4/3*PI())*((M30*0.0000001/2)^2)*(N30*0.0000001/2)*1.75))*0.000000000001</f>
        <v>10.93492439695418</v>
      </c>
      <c r="AF30" s="43">
        <f t="shared" ref="AF30:AF40" si="13">((Z30*0.000001)/((4/3*PI())*((M30*0.0000001/2)^2)*(N30*0.0000001/2)*1.75))*0.000000000001</f>
        <v>258.35621684677164</v>
      </c>
      <c r="AG30" s="36">
        <f t="shared" si="8"/>
        <v>9.8968516979926981</v>
      </c>
      <c r="AH30" s="5" t="s">
        <v>485</v>
      </c>
      <c r="AI30" s="5" t="s">
        <v>498</v>
      </c>
      <c r="AJ30" s="5" t="s">
        <v>638</v>
      </c>
      <c r="AK30" s="65" t="s">
        <v>512</v>
      </c>
      <c r="AL30" s="45" t="s">
        <v>540</v>
      </c>
      <c r="AM30" s="5" t="s">
        <v>528</v>
      </c>
      <c r="AN30" s="5" t="s">
        <v>574</v>
      </c>
      <c r="AO30" s="5" t="s">
        <v>596</v>
      </c>
      <c r="AU30" s="5"/>
      <c r="AW30" s="5" t="s">
        <v>21</v>
      </c>
      <c r="AX30" s="70" t="s">
        <v>619</v>
      </c>
      <c r="AY30" s="73" t="s">
        <v>629</v>
      </c>
    </row>
    <row r="31" spans="1:51" ht="15" thickBot="1" x14ac:dyDescent="0.25">
      <c r="A31" s="4" t="s">
        <v>186</v>
      </c>
      <c r="B31" s="5" t="s">
        <v>19</v>
      </c>
      <c r="C31" s="5" t="s">
        <v>20</v>
      </c>
      <c r="D31" s="5" t="s">
        <v>639</v>
      </c>
      <c r="E31" s="5" t="s">
        <v>11</v>
      </c>
      <c r="F31" s="5">
        <v>24</v>
      </c>
      <c r="G31" s="5" t="s">
        <v>108</v>
      </c>
      <c r="H31" s="6">
        <v>0</v>
      </c>
      <c r="I31" s="5" t="s">
        <v>109</v>
      </c>
      <c r="J31" s="14" t="s">
        <v>339</v>
      </c>
      <c r="K31" s="15" t="s">
        <v>125</v>
      </c>
      <c r="L31" s="9"/>
      <c r="M31" s="10">
        <v>11</v>
      </c>
      <c r="N31" s="10">
        <v>846</v>
      </c>
      <c r="O31" s="8" t="s">
        <v>394</v>
      </c>
      <c r="P31" s="8"/>
      <c r="Q31" s="10">
        <v>79</v>
      </c>
      <c r="R31" s="15">
        <v>298</v>
      </c>
      <c r="S31" s="15"/>
      <c r="T31" s="5">
        <v>254</v>
      </c>
      <c r="U31" s="16"/>
      <c r="V31" s="9"/>
      <c r="W31" s="9"/>
      <c r="X31" s="9"/>
      <c r="Y31" s="32">
        <v>438.41042433139927</v>
      </c>
      <c r="Z31" s="33">
        <v>4714.5130939344172</v>
      </c>
      <c r="AA31" s="13">
        <f t="shared" si="2"/>
        <v>171.04410678412071</v>
      </c>
      <c r="AB31" s="38">
        <f t="shared" si="3"/>
        <v>111.35624778017542</v>
      </c>
      <c r="AC31" s="38">
        <f t="shared" si="4"/>
        <v>1197.4863258593418</v>
      </c>
      <c r="AD31" s="36">
        <f t="shared" si="5"/>
        <v>43.445203123166657</v>
      </c>
      <c r="AE31" s="43">
        <f t="shared" si="12"/>
        <v>4.6739974133391975</v>
      </c>
      <c r="AF31" s="43">
        <f t="shared" si="13"/>
        <v>50.262541178870947</v>
      </c>
      <c r="AG31" s="36">
        <f t="shared" si="8"/>
        <v>1.8235417506212701</v>
      </c>
      <c r="AH31" s="5" t="s">
        <v>484</v>
      </c>
      <c r="AI31" s="5" t="s">
        <v>498</v>
      </c>
      <c r="AJ31" s="5" t="s">
        <v>638</v>
      </c>
      <c r="AK31" s="65" t="s">
        <v>512</v>
      </c>
      <c r="AL31" s="45" t="s">
        <v>640</v>
      </c>
      <c r="AM31" s="5" t="s">
        <v>528</v>
      </c>
      <c r="AN31" s="5" t="s">
        <v>574</v>
      </c>
      <c r="AO31" s="5" t="s">
        <v>596</v>
      </c>
      <c r="AU31" s="5"/>
      <c r="AX31" s="69"/>
      <c r="AY31" s="73"/>
    </row>
    <row r="32" spans="1:51" ht="15" thickBot="1" x14ac:dyDescent="0.25">
      <c r="A32" s="4" t="s">
        <v>184</v>
      </c>
      <c r="B32" s="5" t="s">
        <v>19</v>
      </c>
      <c r="C32" s="5" t="s">
        <v>20</v>
      </c>
      <c r="D32" s="5" t="s">
        <v>21</v>
      </c>
      <c r="E32" s="5" t="s">
        <v>11</v>
      </c>
      <c r="F32" s="5">
        <v>24</v>
      </c>
      <c r="G32" s="5" t="s">
        <v>414</v>
      </c>
      <c r="H32" s="6">
        <v>0.1</v>
      </c>
      <c r="I32" s="5" t="s">
        <v>22</v>
      </c>
      <c r="J32" s="14" t="s">
        <v>430</v>
      </c>
      <c r="K32" s="15" t="s">
        <v>24</v>
      </c>
      <c r="L32" s="9"/>
      <c r="M32" s="10">
        <v>11</v>
      </c>
      <c r="N32" s="10">
        <v>846</v>
      </c>
      <c r="O32" s="8" t="s">
        <v>394</v>
      </c>
      <c r="P32" s="8"/>
      <c r="Q32" s="10">
        <v>79</v>
      </c>
      <c r="R32" s="15" t="s">
        <v>23</v>
      </c>
      <c r="S32" s="15"/>
      <c r="T32" s="5">
        <v>254</v>
      </c>
      <c r="U32" s="16"/>
      <c r="V32" s="15" t="s">
        <v>25</v>
      </c>
      <c r="W32" s="9"/>
      <c r="X32" s="10">
        <v>209</v>
      </c>
      <c r="Y32" s="33">
        <v>302.1121224278491</v>
      </c>
      <c r="Z32" s="33">
        <v>2078.2218970099975</v>
      </c>
      <c r="AA32" s="13">
        <f t="shared" si="2"/>
        <v>71.044390983285936</v>
      </c>
      <c r="AB32" s="38">
        <f t="shared" si="3"/>
        <v>76.736479096673676</v>
      </c>
      <c r="AC32" s="38">
        <f t="shared" si="4"/>
        <v>527.86836184053936</v>
      </c>
      <c r="AD32" s="36">
        <f t="shared" si="5"/>
        <v>18.045275309754626</v>
      </c>
      <c r="AE32" s="43">
        <f t="shared" si="12"/>
        <v>3.2208889214248733</v>
      </c>
      <c r="AF32" s="43">
        <f t="shared" si="13"/>
        <v>22.156416070132007</v>
      </c>
      <c r="AG32" s="36">
        <f t="shared" si="8"/>
        <v>0.75742108594828539</v>
      </c>
      <c r="AH32" s="5" t="s">
        <v>485</v>
      </c>
      <c r="AI32" s="5" t="s">
        <v>498</v>
      </c>
      <c r="AJ32" s="5" t="s">
        <v>638</v>
      </c>
      <c r="AK32" s="65" t="s">
        <v>512</v>
      </c>
      <c r="AL32" s="45" t="s">
        <v>540</v>
      </c>
      <c r="AM32" s="5" t="s">
        <v>528</v>
      </c>
      <c r="AN32" s="5" t="s">
        <v>574</v>
      </c>
      <c r="AO32" s="5" t="s">
        <v>596</v>
      </c>
      <c r="AU32" s="5"/>
      <c r="AW32" s="5" t="s">
        <v>21</v>
      </c>
      <c r="AX32" s="70" t="s">
        <v>619</v>
      </c>
      <c r="AY32" s="73" t="s">
        <v>629</v>
      </c>
    </row>
    <row r="33" spans="1:51" ht="15" thickBot="1" x14ac:dyDescent="0.25">
      <c r="A33" s="4" t="s">
        <v>185</v>
      </c>
      <c r="B33" s="5" t="s">
        <v>19</v>
      </c>
      <c r="C33" s="5" t="s">
        <v>20</v>
      </c>
      <c r="D33" s="5" t="s">
        <v>21</v>
      </c>
      <c r="E33" s="5" t="s">
        <v>11</v>
      </c>
      <c r="F33" s="5">
        <v>24</v>
      </c>
      <c r="G33" s="5" t="s">
        <v>84</v>
      </c>
      <c r="H33" s="6">
        <v>0.1</v>
      </c>
      <c r="I33" s="5" t="s">
        <v>22</v>
      </c>
      <c r="J33" s="14" t="s">
        <v>430</v>
      </c>
      <c r="K33" s="15" t="s">
        <v>24</v>
      </c>
      <c r="L33" s="9"/>
      <c r="M33" s="10">
        <v>11</v>
      </c>
      <c r="N33" s="10">
        <v>846</v>
      </c>
      <c r="O33" s="8" t="s">
        <v>394</v>
      </c>
      <c r="P33" s="8"/>
      <c r="Q33" s="10">
        <v>79</v>
      </c>
      <c r="R33" s="15" t="s">
        <v>23</v>
      </c>
      <c r="S33" s="15"/>
      <c r="T33" s="5">
        <v>254</v>
      </c>
      <c r="U33" s="16"/>
      <c r="V33" s="15" t="s">
        <v>25</v>
      </c>
      <c r="W33" s="9"/>
      <c r="X33" s="10">
        <v>209</v>
      </c>
      <c r="Y33" s="33">
        <v>436.78985520720209</v>
      </c>
      <c r="Z33" s="33">
        <v>23662.550411450953</v>
      </c>
      <c r="AA33" s="13">
        <f t="shared" si="2"/>
        <v>929.03042224975002</v>
      </c>
      <c r="AB33" s="38">
        <f t="shared" si="3"/>
        <v>110.94462322262932</v>
      </c>
      <c r="AC33" s="38">
        <f t="shared" si="4"/>
        <v>6010.2878045085417</v>
      </c>
      <c r="AD33" s="36">
        <f t="shared" si="5"/>
        <v>235.97372725143651</v>
      </c>
      <c r="AE33" s="43">
        <f t="shared" si="12"/>
        <v>4.6567201419189601</v>
      </c>
      <c r="AF33" s="43">
        <f t="shared" si="13"/>
        <v>252.27205668022009</v>
      </c>
      <c r="AG33" s="36">
        <f t="shared" si="8"/>
        <v>9.9046134615320458</v>
      </c>
      <c r="AH33" s="5" t="s">
        <v>485</v>
      </c>
      <c r="AI33" s="5" t="s">
        <v>498</v>
      </c>
      <c r="AJ33" s="5" t="s">
        <v>638</v>
      </c>
      <c r="AK33" s="65" t="s">
        <v>512</v>
      </c>
      <c r="AL33" s="45" t="s">
        <v>540</v>
      </c>
      <c r="AM33" s="5" t="s">
        <v>528</v>
      </c>
      <c r="AN33" s="5" t="s">
        <v>574</v>
      </c>
      <c r="AO33" s="5" t="s">
        <v>596</v>
      </c>
      <c r="AU33" s="5"/>
      <c r="AW33" s="5" t="s">
        <v>21</v>
      </c>
      <c r="AX33" s="70" t="s">
        <v>619</v>
      </c>
      <c r="AY33" s="73" t="s">
        <v>629</v>
      </c>
    </row>
    <row r="34" spans="1:51" ht="15" thickBot="1" x14ac:dyDescent="0.25">
      <c r="A34" s="4" t="s">
        <v>187</v>
      </c>
      <c r="B34" s="5" t="s">
        <v>26</v>
      </c>
      <c r="C34" s="5" t="s">
        <v>20</v>
      </c>
      <c r="D34" s="5" t="s">
        <v>21</v>
      </c>
      <c r="E34" s="5" t="s">
        <v>11</v>
      </c>
      <c r="F34" s="5">
        <v>24</v>
      </c>
      <c r="G34" s="5" t="s">
        <v>12</v>
      </c>
      <c r="H34" s="6">
        <v>0.1</v>
      </c>
      <c r="I34" s="5" t="s">
        <v>22</v>
      </c>
      <c r="J34" s="14" t="s">
        <v>431</v>
      </c>
      <c r="K34" s="15" t="s">
        <v>29</v>
      </c>
      <c r="L34" s="9"/>
      <c r="M34" s="10">
        <v>67</v>
      </c>
      <c r="N34" s="10">
        <v>4048</v>
      </c>
      <c r="O34" s="8" t="s">
        <v>395</v>
      </c>
      <c r="P34" s="8"/>
      <c r="Q34" s="10">
        <v>66</v>
      </c>
      <c r="R34" s="15" t="s">
        <v>28</v>
      </c>
      <c r="S34" s="15"/>
      <c r="T34" s="5">
        <v>140.46</v>
      </c>
      <c r="U34" s="16"/>
      <c r="V34" s="15" t="s">
        <v>27</v>
      </c>
      <c r="W34" s="9"/>
      <c r="X34" s="10">
        <v>798</v>
      </c>
      <c r="Y34" s="33">
        <v>390.72012360542811</v>
      </c>
      <c r="Z34" s="33">
        <v>3988.010797425422</v>
      </c>
      <c r="AA34" s="13">
        <f t="shared" ref="AA34:AA65" si="14">(Z34-Y34)/25</f>
        <v>143.89162695279975</v>
      </c>
      <c r="AB34" s="38">
        <f t="shared" ref="AB34:AB65" si="15">(Y34*0.000001)*(T34)*1000</f>
        <v>54.880548561618433</v>
      </c>
      <c r="AC34" s="38">
        <f t="shared" ref="AC34:AC65" si="16">(Z34*0.000001)*(T34)*1000</f>
        <v>560.15599660637486</v>
      </c>
      <c r="AD34" s="36">
        <f t="shared" ref="AD34:AD65" si="17">(AC34-AB34)/25</f>
        <v>20.211017921790258</v>
      </c>
      <c r="AE34" s="43">
        <f t="shared" si="12"/>
        <v>2.3465996384642696E-2</v>
      </c>
      <c r="AF34" s="43">
        <f t="shared" si="13"/>
        <v>0.23951325079126504</v>
      </c>
      <c r="AG34" s="36">
        <f t="shared" ref="AG34:AG65" si="18">(AF34-AE34)/25</f>
        <v>8.6418901762648943E-3</v>
      </c>
      <c r="AH34" s="5" t="s">
        <v>485</v>
      </c>
      <c r="AI34" s="5" t="s">
        <v>520</v>
      </c>
      <c r="AJ34" s="5" t="s">
        <v>638</v>
      </c>
      <c r="AK34" s="65" t="s">
        <v>512</v>
      </c>
      <c r="AL34" s="45" t="s">
        <v>541</v>
      </c>
      <c r="AM34" s="5" t="s">
        <v>528</v>
      </c>
      <c r="AN34" s="5" t="s">
        <v>574</v>
      </c>
      <c r="AO34" s="5" t="s">
        <v>596</v>
      </c>
      <c r="AU34" s="5"/>
      <c r="AW34" s="5" t="s">
        <v>21</v>
      </c>
      <c r="AX34" s="70" t="s">
        <v>619</v>
      </c>
      <c r="AY34" s="73" t="s">
        <v>629</v>
      </c>
    </row>
    <row r="35" spans="1:51" ht="15" thickBot="1" x14ac:dyDescent="0.25">
      <c r="A35" s="4" t="s">
        <v>188</v>
      </c>
      <c r="B35" s="5" t="s">
        <v>26</v>
      </c>
      <c r="C35" s="5" t="s">
        <v>20</v>
      </c>
      <c r="D35" s="5" t="s">
        <v>21</v>
      </c>
      <c r="E35" s="5" t="s">
        <v>11</v>
      </c>
      <c r="F35" s="5">
        <v>24</v>
      </c>
      <c r="G35" s="5" t="s">
        <v>414</v>
      </c>
      <c r="H35" s="6">
        <v>0.1</v>
      </c>
      <c r="I35" s="5" t="s">
        <v>22</v>
      </c>
      <c r="J35" s="14" t="s">
        <v>431</v>
      </c>
      <c r="K35" s="15" t="s">
        <v>29</v>
      </c>
      <c r="L35" s="9"/>
      <c r="M35" s="10">
        <v>67</v>
      </c>
      <c r="N35" s="10">
        <v>4048</v>
      </c>
      <c r="O35" s="8" t="s">
        <v>395</v>
      </c>
      <c r="P35" s="8"/>
      <c r="Q35" s="10">
        <v>66</v>
      </c>
      <c r="R35" s="15" t="s">
        <v>28</v>
      </c>
      <c r="S35" s="15"/>
      <c r="T35" s="5">
        <v>140.46</v>
      </c>
      <c r="U35" s="16"/>
      <c r="V35" s="15" t="s">
        <v>27</v>
      </c>
      <c r="W35" s="9"/>
      <c r="X35" s="10">
        <v>798</v>
      </c>
      <c r="Y35" s="33">
        <v>664.21565422830201</v>
      </c>
      <c r="Z35" s="33">
        <v>4318.6662690342737</v>
      </c>
      <c r="AA35" s="13">
        <f t="shared" si="14"/>
        <v>146.17802459223887</v>
      </c>
      <c r="AB35" s="38">
        <f t="shared" si="15"/>
        <v>93.295730792907307</v>
      </c>
      <c r="AC35" s="38">
        <f t="shared" si="16"/>
        <v>606.59986414855416</v>
      </c>
      <c r="AD35" s="36">
        <f t="shared" si="17"/>
        <v>20.532165334225873</v>
      </c>
      <c r="AE35" s="43">
        <f t="shared" si="12"/>
        <v>3.9891680000809358E-2</v>
      </c>
      <c r="AF35" s="43">
        <f t="shared" si="13"/>
        <v>0.25937186475190993</v>
      </c>
      <c r="AG35" s="36">
        <f t="shared" si="18"/>
        <v>8.7792073900440221E-3</v>
      </c>
      <c r="AH35" s="5" t="s">
        <v>485</v>
      </c>
      <c r="AI35" s="5" t="s">
        <v>520</v>
      </c>
      <c r="AJ35" s="5" t="s">
        <v>638</v>
      </c>
      <c r="AK35" s="65" t="s">
        <v>512</v>
      </c>
      <c r="AL35" s="45" t="s">
        <v>541</v>
      </c>
      <c r="AM35" s="5" t="s">
        <v>528</v>
      </c>
      <c r="AN35" s="5" t="s">
        <v>574</v>
      </c>
      <c r="AO35" s="5" t="s">
        <v>596</v>
      </c>
      <c r="AU35" s="5"/>
      <c r="AW35" s="5" t="s">
        <v>21</v>
      </c>
      <c r="AX35" s="70" t="s">
        <v>619</v>
      </c>
      <c r="AY35" s="73" t="s">
        <v>629</v>
      </c>
    </row>
    <row r="36" spans="1:51" ht="15" thickBot="1" x14ac:dyDescent="0.25">
      <c r="A36" s="4" t="s">
        <v>189</v>
      </c>
      <c r="B36" s="5" t="s">
        <v>26</v>
      </c>
      <c r="C36" s="5" t="s">
        <v>20</v>
      </c>
      <c r="D36" s="5" t="s">
        <v>21</v>
      </c>
      <c r="E36" s="5" t="s">
        <v>11</v>
      </c>
      <c r="F36" s="5">
        <v>24</v>
      </c>
      <c r="G36" s="5" t="s">
        <v>84</v>
      </c>
      <c r="H36" s="6">
        <v>0.1</v>
      </c>
      <c r="I36" s="5" t="s">
        <v>22</v>
      </c>
      <c r="J36" s="14" t="s">
        <v>431</v>
      </c>
      <c r="K36" s="15" t="s">
        <v>29</v>
      </c>
      <c r="L36" s="9"/>
      <c r="M36" s="10">
        <v>67</v>
      </c>
      <c r="N36" s="10">
        <v>4048</v>
      </c>
      <c r="O36" s="8" t="s">
        <v>395</v>
      </c>
      <c r="P36" s="8"/>
      <c r="Q36" s="10">
        <v>66</v>
      </c>
      <c r="R36" s="15" t="s">
        <v>28</v>
      </c>
      <c r="S36" s="15"/>
      <c r="T36" s="5">
        <v>140.46</v>
      </c>
      <c r="U36" s="16"/>
      <c r="V36" s="15" t="s">
        <v>27</v>
      </c>
      <c r="W36" s="9"/>
      <c r="X36" s="10">
        <v>798</v>
      </c>
      <c r="Y36" s="13">
        <v>2.0807078419376803</v>
      </c>
      <c r="Z36" s="13">
        <v>18.152902266915532</v>
      </c>
      <c r="AA36" s="13">
        <f t="shared" si="14"/>
        <v>0.64288777699911404</v>
      </c>
      <c r="AB36" s="37">
        <f t="shared" si="15"/>
        <v>0.29225622347856656</v>
      </c>
      <c r="AC36" s="37">
        <f t="shared" si="16"/>
        <v>2.5497566524109554</v>
      </c>
      <c r="AD36" s="36">
        <f t="shared" si="17"/>
        <v>9.0300017157295562E-2</v>
      </c>
      <c r="AE36" s="35">
        <f t="shared" si="12"/>
        <v>1.2496382895730887E-4</v>
      </c>
      <c r="AF36" s="35">
        <f t="shared" si="13"/>
        <v>1.0902329141264995E-3</v>
      </c>
      <c r="AG36" s="36">
        <f t="shared" si="18"/>
        <v>3.8610763406767629E-5</v>
      </c>
      <c r="AH36" s="5" t="s">
        <v>485</v>
      </c>
      <c r="AI36" s="5" t="s">
        <v>520</v>
      </c>
      <c r="AJ36" s="5" t="s">
        <v>638</v>
      </c>
      <c r="AK36" s="65" t="s">
        <v>512</v>
      </c>
      <c r="AL36" s="45" t="s">
        <v>541</v>
      </c>
      <c r="AM36" s="5" t="s">
        <v>528</v>
      </c>
      <c r="AN36" s="5" t="s">
        <v>574</v>
      </c>
      <c r="AO36" s="5" t="s">
        <v>596</v>
      </c>
      <c r="AU36" s="5"/>
      <c r="AW36" s="5" t="s">
        <v>21</v>
      </c>
      <c r="AX36" s="70" t="s">
        <v>619</v>
      </c>
      <c r="AY36" s="73" t="s">
        <v>629</v>
      </c>
    </row>
    <row r="37" spans="1:51" ht="15" thickBot="1" x14ac:dyDescent="0.25">
      <c r="A37" s="4" t="s">
        <v>190</v>
      </c>
      <c r="B37" s="5" t="s">
        <v>30</v>
      </c>
      <c r="C37" s="5" t="s">
        <v>20</v>
      </c>
      <c r="D37" s="5" t="s">
        <v>21</v>
      </c>
      <c r="E37" s="5" t="s">
        <v>11</v>
      </c>
      <c r="F37" s="5">
        <v>24</v>
      </c>
      <c r="G37" s="5" t="s">
        <v>12</v>
      </c>
      <c r="H37" s="6">
        <v>0.1</v>
      </c>
      <c r="I37" s="5" t="s">
        <v>22</v>
      </c>
      <c r="J37" s="14" t="s">
        <v>432</v>
      </c>
      <c r="K37" s="15" t="s">
        <v>32</v>
      </c>
      <c r="L37" s="9"/>
      <c r="M37" s="10">
        <v>11</v>
      </c>
      <c r="N37" s="10">
        <v>1372</v>
      </c>
      <c r="O37" s="8" t="s">
        <v>396</v>
      </c>
      <c r="P37" s="8"/>
      <c r="Q37" s="10">
        <v>125</v>
      </c>
      <c r="R37" s="15" t="s">
        <v>33</v>
      </c>
      <c r="S37" s="15"/>
      <c r="T37" s="5">
        <v>226.4</v>
      </c>
      <c r="U37" s="16"/>
      <c r="V37" s="15" t="s">
        <v>31</v>
      </c>
      <c r="W37" s="9"/>
      <c r="X37" s="10">
        <v>191</v>
      </c>
      <c r="Y37" s="33">
        <v>553.67836818855699</v>
      </c>
      <c r="Z37" s="33">
        <v>4688.0677390177179</v>
      </c>
      <c r="AA37" s="13">
        <f t="shared" si="14"/>
        <v>165.37557483316644</v>
      </c>
      <c r="AB37" s="38">
        <f t="shared" si="15"/>
        <v>125.35278255788928</v>
      </c>
      <c r="AC37" s="38">
        <f t="shared" si="16"/>
        <v>1061.3785361136113</v>
      </c>
      <c r="AD37" s="36">
        <f t="shared" si="17"/>
        <v>37.441030142228875</v>
      </c>
      <c r="AE37" s="43">
        <f t="shared" si="12"/>
        <v>3.6398325427874711</v>
      </c>
      <c r="AF37" s="43">
        <f t="shared" si="13"/>
        <v>30.818942006160597</v>
      </c>
      <c r="AG37" s="36">
        <f t="shared" si="18"/>
        <v>1.087164378534925</v>
      </c>
      <c r="AH37" s="5" t="s">
        <v>485</v>
      </c>
      <c r="AI37" s="5" t="s">
        <v>521</v>
      </c>
      <c r="AJ37" s="5" t="s">
        <v>638</v>
      </c>
      <c r="AK37" s="65" t="s">
        <v>512</v>
      </c>
      <c r="AL37" s="45" t="s">
        <v>542</v>
      </c>
      <c r="AM37" s="5" t="s">
        <v>528</v>
      </c>
      <c r="AN37" s="5" t="s">
        <v>574</v>
      </c>
      <c r="AO37" s="5" t="s">
        <v>596</v>
      </c>
      <c r="AU37" s="5"/>
      <c r="AW37" s="5" t="s">
        <v>21</v>
      </c>
      <c r="AX37" s="70" t="s">
        <v>619</v>
      </c>
      <c r="AY37" s="73" t="s">
        <v>629</v>
      </c>
    </row>
    <row r="38" spans="1:51" ht="15" thickBot="1" x14ac:dyDescent="0.25">
      <c r="A38" s="4" t="s">
        <v>193</v>
      </c>
      <c r="B38" s="5" t="s">
        <v>30</v>
      </c>
      <c r="C38" s="5" t="s">
        <v>20</v>
      </c>
      <c r="D38" s="5" t="s">
        <v>639</v>
      </c>
      <c r="E38" s="5" t="s">
        <v>11</v>
      </c>
      <c r="F38" s="5">
        <v>24</v>
      </c>
      <c r="G38" s="5" t="s">
        <v>108</v>
      </c>
      <c r="H38" s="6">
        <v>0</v>
      </c>
      <c r="I38" s="5" t="s">
        <v>109</v>
      </c>
      <c r="J38" s="14" t="s">
        <v>641</v>
      </c>
      <c r="K38" s="15" t="s">
        <v>126</v>
      </c>
      <c r="L38" s="9"/>
      <c r="M38" s="10">
        <v>11</v>
      </c>
      <c r="N38" s="10">
        <v>1372</v>
      </c>
      <c r="O38" s="8" t="s">
        <v>396</v>
      </c>
      <c r="P38" s="8"/>
      <c r="Q38" s="10">
        <v>125</v>
      </c>
      <c r="R38" s="15">
        <v>225</v>
      </c>
      <c r="S38" s="15"/>
      <c r="T38" s="5">
        <v>226.4</v>
      </c>
      <c r="U38" s="16"/>
      <c r="V38" s="9"/>
      <c r="W38" s="9"/>
      <c r="X38" s="9"/>
      <c r="Y38" s="32">
        <v>270.98945405319404</v>
      </c>
      <c r="Z38" s="33">
        <v>4684.5556922785245</v>
      </c>
      <c r="AA38" s="13">
        <f t="shared" si="14"/>
        <v>176.5426495290132</v>
      </c>
      <c r="AB38" s="38">
        <f t="shared" si="15"/>
        <v>61.352012397643129</v>
      </c>
      <c r="AC38" s="38">
        <f t="shared" si="16"/>
        <v>1060.5834087318581</v>
      </c>
      <c r="AD38" s="36">
        <f t="shared" si="17"/>
        <v>39.969255853368601</v>
      </c>
      <c r="AE38" s="43">
        <f t="shared" si="12"/>
        <v>1.7814606643240198</v>
      </c>
      <c r="AF38" s="43">
        <f t="shared" si="13"/>
        <v>30.79585412202503</v>
      </c>
      <c r="AG38" s="36">
        <f t="shared" si="18"/>
        <v>1.1605757383080404</v>
      </c>
      <c r="AH38" s="5" t="s">
        <v>484</v>
      </c>
      <c r="AI38" s="5" t="s">
        <v>521</v>
      </c>
      <c r="AJ38" s="5" t="s">
        <v>638</v>
      </c>
      <c r="AK38" s="65" t="s">
        <v>512</v>
      </c>
      <c r="AL38" s="45" t="s">
        <v>642</v>
      </c>
      <c r="AM38" s="5" t="s">
        <v>528</v>
      </c>
      <c r="AN38" s="5" t="s">
        <v>574</v>
      </c>
      <c r="AO38" s="5" t="s">
        <v>596</v>
      </c>
      <c r="AU38" s="5"/>
      <c r="AX38" s="69"/>
      <c r="AY38" s="73"/>
    </row>
    <row r="39" spans="1:51" ht="15" thickBot="1" x14ac:dyDescent="0.25">
      <c r="A39" s="4" t="s">
        <v>191</v>
      </c>
      <c r="B39" s="5" t="s">
        <v>30</v>
      </c>
      <c r="C39" s="5" t="s">
        <v>20</v>
      </c>
      <c r="D39" s="5" t="s">
        <v>21</v>
      </c>
      <c r="E39" s="5" t="s">
        <v>11</v>
      </c>
      <c r="F39" s="5">
        <v>24</v>
      </c>
      <c r="G39" s="5" t="s">
        <v>414</v>
      </c>
      <c r="H39" s="6">
        <v>0.1</v>
      </c>
      <c r="I39" s="5" t="s">
        <v>22</v>
      </c>
      <c r="J39" s="14" t="s">
        <v>432</v>
      </c>
      <c r="K39" s="15" t="s">
        <v>32</v>
      </c>
      <c r="L39" s="9"/>
      <c r="M39" s="10">
        <v>11</v>
      </c>
      <c r="N39" s="10">
        <v>1372</v>
      </c>
      <c r="O39" s="8" t="s">
        <v>396</v>
      </c>
      <c r="P39" s="8"/>
      <c r="Q39" s="10">
        <v>125</v>
      </c>
      <c r="R39" s="15" t="s">
        <v>33</v>
      </c>
      <c r="S39" s="15"/>
      <c r="T39" s="5">
        <v>226.4</v>
      </c>
      <c r="U39" s="16"/>
      <c r="V39" s="15" t="s">
        <v>31</v>
      </c>
      <c r="W39" s="9"/>
      <c r="X39" s="10">
        <v>191</v>
      </c>
      <c r="Y39" s="33">
        <v>2494.317604011288</v>
      </c>
      <c r="Z39" s="33">
        <v>27155.058762026078</v>
      </c>
      <c r="AA39" s="13">
        <f t="shared" si="14"/>
        <v>986.42964632059159</v>
      </c>
      <c r="AB39" s="38">
        <f t="shared" si="15"/>
        <v>564.71350554815558</v>
      </c>
      <c r="AC39" s="38">
        <f t="shared" si="16"/>
        <v>6147.905303722704</v>
      </c>
      <c r="AD39" s="36">
        <f t="shared" si="17"/>
        <v>223.32767192698194</v>
      </c>
      <c r="AE39" s="43">
        <f t="shared" si="12"/>
        <v>16.397422960248488</v>
      </c>
      <c r="AF39" s="43">
        <f t="shared" si="13"/>
        <v>178.51495066837856</v>
      </c>
      <c r="AG39" s="36">
        <f t="shared" si="18"/>
        <v>6.4847011083252024</v>
      </c>
      <c r="AH39" s="5" t="s">
        <v>485</v>
      </c>
      <c r="AI39" s="5" t="s">
        <v>521</v>
      </c>
      <c r="AJ39" s="5" t="s">
        <v>638</v>
      </c>
      <c r="AK39" s="65" t="s">
        <v>512</v>
      </c>
      <c r="AL39" s="45" t="s">
        <v>542</v>
      </c>
      <c r="AM39" s="5" t="s">
        <v>528</v>
      </c>
      <c r="AN39" s="5" t="s">
        <v>574</v>
      </c>
      <c r="AO39" s="5" t="s">
        <v>596</v>
      </c>
      <c r="AU39" s="5"/>
      <c r="AW39" s="5" t="s">
        <v>21</v>
      </c>
      <c r="AX39" s="70" t="s">
        <v>619</v>
      </c>
      <c r="AY39" s="73" t="s">
        <v>629</v>
      </c>
    </row>
    <row r="40" spans="1:51" ht="15" thickBot="1" x14ac:dyDescent="0.25">
      <c r="A40" s="4" t="s">
        <v>192</v>
      </c>
      <c r="B40" s="5" t="s">
        <v>30</v>
      </c>
      <c r="C40" s="5" t="s">
        <v>20</v>
      </c>
      <c r="D40" s="5" t="s">
        <v>21</v>
      </c>
      <c r="E40" s="5" t="s">
        <v>11</v>
      </c>
      <c r="F40" s="5">
        <v>24</v>
      </c>
      <c r="G40" s="5" t="s">
        <v>84</v>
      </c>
      <c r="H40" s="6">
        <v>0.1</v>
      </c>
      <c r="I40" s="5" t="s">
        <v>22</v>
      </c>
      <c r="J40" s="14" t="s">
        <v>432</v>
      </c>
      <c r="K40" s="15" t="s">
        <v>32</v>
      </c>
      <c r="L40" s="9"/>
      <c r="M40" s="10">
        <v>11</v>
      </c>
      <c r="N40" s="10">
        <v>1372</v>
      </c>
      <c r="O40" s="8" t="s">
        <v>396</v>
      </c>
      <c r="P40" s="8"/>
      <c r="Q40" s="10">
        <v>125</v>
      </c>
      <c r="R40" s="15" t="s">
        <v>33</v>
      </c>
      <c r="S40" s="15"/>
      <c r="T40" s="5">
        <v>226.4</v>
      </c>
      <c r="U40" s="16"/>
      <c r="V40" s="15" t="s">
        <v>31</v>
      </c>
      <c r="W40" s="9"/>
      <c r="X40" s="10">
        <v>191</v>
      </c>
      <c r="Y40" s="13">
        <v>27.695797485303203</v>
      </c>
      <c r="Z40" s="13">
        <v>915.19331414639714</v>
      </c>
      <c r="AA40" s="13">
        <f t="shared" si="14"/>
        <v>35.499900666443757</v>
      </c>
      <c r="AB40" s="37">
        <f t="shared" si="15"/>
        <v>6.2703285506726454</v>
      </c>
      <c r="AC40" s="37">
        <f t="shared" si="16"/>
        <v>207.19976632274432</v>
      </c>
      <c r="AD40" s="36">
        <f t="shared" si="17"/>
        <v>8.0371775108828665</v>
      </c>
      <c r="AE40" s="35">
        <f t="shared" si="12"/>
        <v>0.18206971913182546</v>
      </c>
      <c r="AF40" s="35">
        <f t="shared" si="13"/>
        <v>6.0163997713509003</v>
      </c>
      <c r="AG40" s="36">
        <f t="shared" si="18"/>
        <v>0.233373202088763</v>
      </c>
      <c r="AH40" s="5" t="s">
        <v>485</v>
      </c>
      <c r="AI40" s="5" t="s">
        <v>521</v>
      </c>
      <c r="AJ40" s="5" t="s">
        <v>638</v>
      </c>
      <c r="AK40" s="65" t="s">
        <v>512</v>
      </c>
      <c r="AL40" s="45" t="s">
        <v>542</v>
      </c>
      <c r="AM40" s="5" t="s">
        <v>528</v>
      </c>
      <c r="AN40" s="5" t="s">
        <v>574</v>
      </c>
      <c r="AO40" s="5" t="s">
        <v>596</v>
      </c>
      <c r="AU40" s="5"/>
      <c r="AW40" s="5" t="s">
        <v>21</v>
      </c>
      <c r="AX40" s="70" t="s">
        <v>619</v>
      </c>
      <c r="AY40" s="73" t="s">
        <v>629</v>
      </c>
    </row>
    <row r="41" spans="1:51" ht="15" thickBot="1" x14ac:dyDescent="0.25">
      <c r="A41" s="4" t="s">
        <v>455</v>
      </c>
      <c r="B41" s="45" t="s">
        <v>462</v>
      </c>
      <c r="C41" s="5" t="s">
        <v>461</v>
      </c>
      <c r="D41" s="5" t="s">
        <v>63</v>
      </c>
      <c r="E41" s="5" t="s">
        <v>11</v>
      </c>
      <c r="F41" s="5">
        <v>24</v>
      </c>
      <c r="G41" s="45" t="s">
        <v>12</v>
      </c>
      <c r="H41" s="6">
        <v>0.1</v>
      </c>
      <c r="I41" s="5" t="s">
        <v>22</v>
      </c>
      <c r="J41" s="14" t="s">
        <v>466</v>
      </c>
      <c r="K41" s="47" t="s">
        <v>477</v>
      </c>
      <c r="L41" s="47" t="s">
        <v>472</v>
      </c>
      <c r="M41" s="5">
        <v>9</v>
      </c>
      <c r="N41" s="5">
        <v>10.3</v>
      </c>
      <c r="O41" s="47" t="s">
        <v>465</v>
      </c>
      <c r="P41" s="8" t="s">
        <v>476</v>
      </c>
      <c r="Q41" s="5">
        <v>1.1000000000000001</v>
      </c>
      <c r="R41" s="47" t="s">
        <v>469</v>
      </c>
      <c r="S41" s="8">
        <f t="shared" ref="S41:S46" si="19">277.2*(M41+2*N41)/(M41*N41)</f>
        <v>88.512621359223303</v>
      </c>
      <c r="T41" s="10">
        <v>65.5</v>
      </c>
      <c r="U41" s="5">
        <v>28</v>
      </c>
      <c r="V41" s="9"/>
      <c r="W41" s="9"/>
      <c r="X41" s="9"/>
      <c r="Y41" s="22">
        <v>102.0607889732259</v>
      </c>
      <c r="Z41" s="33">
        <v>23702.808919291179</v>
      </c>
      <c r="AA41" s="13">
        <f t="shared" si="14"/>
        <v>944.02992521271813</v>
      </c>
      <c r="AB41" s="51">
        <f t="shared" si="15"/>
        <v>6.684981677746296</v>
      </c>
      <c r="AC41" s="38">
        <f t="shared" si="16"/>
        <v>1552.5339842135722</v>
      </c>
      <c r="AD41" s="36">
        <f t="shared" si="17"/>
        <v>61.833960101433043</v>
      </c>
      <c r="AE41" s="52">
        <f t="shared" ref="AE41:AE46" si="20">((Y41*0.000001)/((4/3*PI())*((M41*0.0000001/2)^2)*(N41*0.0000001/2)*5.606))*0.000000000001</f>
        <v>41.675897570955939</v>
      </c>
      <c r="AF41" s="43">
        <f t="shared" ref="AF41:AF46" si="21">((Z41*0.000001)/((4/3*PI())*((M41*0.0000001/2)^2)*(N41*0.0000001/2)*5.606))*0.000000000001</f>
        <v>9678.89673009939</v>
      </c>
      <c r="AG41" s="36">
        <f t="shared" si="18"/>
        <v>385.48883330113733</v>
      </c>
      <c r="AH41" s="50" t="s">
        <v>480</v>
      </c>
      <c r="AI41" s="45" t="s">
        <v>499</v>
      </c>
      <c r="AJ41" s="5" t="s">
        <v>638</v>
      </c>
      <c r="AK41" s="65" t="s">
        <v>513</v>
      </c>
      <c r="AL41" s="45" t="s">
        <v>643</v>
      </c>
      <c r="AM41" s="5" t="s">
        <v>528</v>
      </c>
      <c r="AN41" s="5" t="s">
        <v>587</v>
      </c>
      <c r="AO41" s="5" t="s">
        <v>597</v>
      </c>
      <c r="AU41" s="5"/>
    </row>
    <row r="42" spans="1:51" ht="15" thickBot="1" x14ac:dyDescent="0.25">
      <c r="A42" s="4" t="s">
        <v>456</v>
      </c>
      <c r="B42" s="45" t="s">
        <v>462</v>
      </c>
      <c r="C42" s="5" t="s">
        <v>461</v>
      </c>
      <c r="D42" s="5" t="s">
        <v>63</v>
      </c>
      <c r="E42" s="5" t="s">
        <v>11</v>
      </c>
      <c r="F42" s="5">
        <v>48</v>
      </c>
      <c r="G42" s="5" t="s">
        <v>84</v>
      </c>
      <c r="H42" s="6">
        <v>0.1</v>
      </c>
      <c r="I42" s="5" t="s">
        <v>22</v>
      </c>
      <c r="J42" s="14" t="s">
        <v>466</v>
      </c>
      <c r="K42" s="47" t="s">
        <v>477</v>
      </c>
      <c r="L42" s="47" t="s">
        <v>472</v>
      </c>
      <c r="M42" s="5">
        <v>9</v>
      </c>
      <c r="N42" s="5">
        <v>10.3</v>
      </c>
      <c r="O42" s="47" t="s">
        <v>465</v>
      </c>
      <c r="P42" s="8" t="s">
        <v>476</v>
      </c>
      <c r="Q42" s="5">
        <v>1.1000000000000001</v>
      </c>
      <c r="R42" s="47" t="s">
        <v>469</v>
      </c>
      <c r="S42" s="8">
        <f t="shared" si="19"/>
        <v>88.512621359223303</v>
      </c>
      <c r="T42" s="10">
        <v>65.5</v>
      </c>
      <c r="U42" s="5">
        <v>28</v>
      </c>
      <c r="V42" s="9"/>
      <c r="W42" s="9"/>
      <c r="X42" s="9"/>
      <c r="Y42" s="32">
        <v>294.08786956344892</v>
      </c>
      <c r="Z42" s="33">
        <v>1462.8662727821425</v>
      </c>
      <c r="AA42" s="13">
        <f t="shared" si="14"/>
        <v>46.751136128747738</v>
      </c>
      <c r="AB42" s="38">
        <f t="shared" si="15"/>
        <v>19.262755456405905</v>
      </c>
      <c r="AC42" s="38">
        <f t="shared" si="16"/>
        <v>95.817740867230327</v>
      </c>
      <c r="AD42" s="36">
        <f t="shared" si="17"/>
        <v>3.0621994164329771</v>
      </c>
      <c r="AE42" s="43">
        <f t="shared" si="20"/>
        <v>120.08897885359501</v>
      </c>
      <c r="AF42" s="43">
        <f t="shared" si="21"/>
        <v>597.35247549838391</v>
      </c>
      <c r="AG42" s="36">
        <f t="shared" si="18"/>
        <v>19.090539865791555</v>
      </c>
      <c r="AH42" s="50" t="s">
        <v>480</v>
      </c>
      <c r="AI42" s="45" t="s">
        <v>499</v>
      </c>
      <c r="AJ42" s="5" t="s">
        <v>638</v>
      </c>
      <c r="AK42" s="65" t="s">
        <v>513</v>
      </c>
      <c r="AL42" s="45" t="s">
        <v>643</v>
      </c>
      <c r="AM42" s="5" t="s">
        <v>528</v>
      </c>
      <c r="AN42" s="5" t="s">
        <v>587</v>
      </c>
      <c r="AO42" s="5" t="s">
        <v>597</v>
      </c>
      <c r="AU42" s="5"/>
    </row>
    <row r="43" spans="1:51" ht="15" thickBot="1" x14ac:dyDescent="0.25">
      <c r="A43" s="4" t="s">
        <v>457</v>
      </c>
      <c r="B43" s="45" t="s">
        <v>463</v>
      </c>
      <c r="C43" s="5" t="s">
        <v>461</v>
      </c>
      <c r="D43" s="5" t="s">
        <v>63</v>
      </c>
      <c r="E43" s="5" t="s">
        <v>11</v>
      </c>
      <c r="F43" s="5">
        <v>24</v>
      </c>
      <c r="G43" s="45" t="s">
        <v>12</v>
      </c>
      <c r="H43" s="6">
        <v>0.1</v>
      </c>
      <c r="I43" s="5" t="s">
        <v>22</v>
      </c>
      <c r="J43" s="14" t="s">
        <v>468</v>
      </c>
      <c r="K43" s="47" t="s">
        <v>478</v>
      </c>
      <c r="L43" s="47" t="s">
        <v>473</v>
      </c>
      <c r="M43" s="5">
        <v>39</v>
      </c>
      <c r="N43" s="5">
        <v>42</v>
      </c>
      <c r="O43" s="47" t="s">
        <v>475</v>
      </c>
      <c r="P43" s="8" t="s">
        <v>398</v>
      </c>
      <c r="Q43" s="5">
        <v>1.2</v>
      </c>
      <c r="R43" s="47" t="s">
        <v>470</v>
      </c>
      <c r="S43" s="8">
        <f t="shared" si="19"/>
        <v>20.815384615384616</v>
      </c>
      <c r="T43" s="10">
        <v>27.5</v>
      </c>
      <c r="U43" s="5">
        <v>33</v>
      </c>
      <c r="V43" s="9"/>
      <c r="W43" s="9"/>
      <c r="X43" s="9"/>
      <c r="Y43" s="22">
        <v>76.649762895147774</v>
      </c>
      <c r="Z43" s="33">
        <v>19961.993144138462</v>
      </c>
      <c r="AA43" s="13">
        <f t="shared" si="14"/>
        <v>795.41373524973255</v>
      </c>
      <c r="AB43" s="51">
        <f t="shared" si="15"/>
        <v>2.1078684796165637</v>
      </c>
      <c r="AC43" s="38">
        <f t="shared" si="16"/>
        <v>548.95481146380769</v>
      </c>
      <c r="AD43" s="36">
        <f t="shared" si="17"/>
        <v>21.873877719367648</v>
      </c>
      <c r="AE43" s="52">
        <f t="shared" si="20"/>
        <v>0.40877148765907234</v>
      </c>
      <c r="AF43" s="43">
        <f t="shared" si="21"/>
        <v>106.45686726170203</v>
      </c>
      <c r="AG43" s="36">
        <f t="shared" si="18"/>
        <v>4.2419238309617189</v>
      </c>
      <c r="AH43" s="50" t="s">
        <v>480</v>
      </c>
      <c r="AI43" s="45" t="s">
        <v>518</v>
      </c>
      <c r="AJ43" s="5" t="s">
        <v>638</v>
      </c>
      <c r="AK43" s="65" t="s">
        <v>513</v>
      </c>
      <c r="AL43" s="45" t="s">
        <v>644</v>
      </c>
      <c r="AM43" s="5" t="s">
        <v>528</v>
      </c>
      <c r="AN43" s="5" t="s">
        <v>587</v>
      </c>
      <c r="AO43" s="5" t="s">
        <v>597</v>
      </c>
      <c r="AU43" s="5"/>
    </row>
    <row r="44" spans="1:51" ht="15" thickBot="1" x14ac:dyDescent="0.25">
      <c r="A44" s="4" t="s">
        <v>458</v>
      </c>
      <c r="B44" s="45" t="s">
        <v>463</v>
      </c>
      <c r="C44" s="45" t="s">
        <v>461</v>
      </c>
      <c r="D44" s="5" t="s">
        <v>63</v>
      </c>
      <c r="E44" s="5" t="s">
        <v>11</v>
      </c>
      <c r="F44" s="5">
        <v>48</v>
      </c>
      <c r="G44" s="5" t="s">
        <v>84</v>
      </c>
      <c r="H44" s="6">
        <v>0.1</v>
      </c>
      <c r="I44" s="5" t="s">
        <v>22</v>
      </c>
      <c r="J44" s="14" t="s">
        <v>468</v>
      </c>
      <c r="K44" s="47" t="s">
        <v>478</v>
      </c>
      <c r="L44" s="47" t="s">
        <v>473</v>
      </c>
      <c r="M44" s="5">
        <v>39</v>
      </c>
      <c r="N44" s="5">
        <v>42</v>
      </c>
      <c r="O44" s="47" t="s">
        <v>475</v>
      </c>
      <c r="P44" s="8" t="s">
        <v>398</v>
      </c>
      <c r="Q44" s="5">
        <v>1.2</v>
      </c>
      <c r="R44" s="47" t="s">
        <v>470</v>
      </c>
      <c r="S44" s="8">
        <f t="shared" si="19"/>
        <v>20.815384615384616</v>
      </c>
      <c r="T44" s="10">
        <v>27.5</v>
      </c>
      <c r="U44" s="5">
        <v>33</v>
      </c>
      <c r="V44" s="9"/>
      <c r="W44" s="9"/>
      <c r="X44" s="9"/>
      <c r="Y44" s="32">
        <v>167.70713865104182</v>
      </c>
      <c r="Z44" s="33">
        <v>764.28038848222263</v>
      </c>
      <c r="AA44" s="13">
        <f t="shared" si="14"/>
        <v>23.862929993247235</v>
      </c>
      <c r="AB44" s="38">
        <f t="shared" si="15"/>
        <v>4.6119463129036493</v>
      </c>
      <c r="AC44" s="38">
        <f t="shared" si="16"/>
        <v>21.017710683261122</v>
      </c>
      <c r="AD44" s="36">
        <f t="shared" si="17"/>
        <v>0.65623057481429892</v>
      </c>
      <c r="AE44" s="43">
        <f t="shared" si="20"/>
        <v>0.89437845556300333</v>
      </c>
      <c r="AF44" s="43">
        <f t="shared" si="21"/>
        <v>4.0758903822820436</v>
      </c>
      <c r="AG44" s="36">
        <f t="shared" si="18"/>
        <v>0.12726047706876162</v>
      </c>
      <c r="AH44" s="50" t="s">
        <v>480</v>
      </c>
      <c r="AI44" s="45" t="s">
        <v>518</v>
      </c>
      <c r="AJ44" s="5" t="s">
        <v>638</v>
      </c>
      <c r="AK44" s="65" t="s">
        <v>513</v>
      </c>
      <c r="AL44" s="45" t="s">
        <v>644</v>
      </c>
      <c r="AM44" s="5" t="s">
        <v>528</v>
      </c>
      <c r="AN44" s="5" t="s">
        <v>587</v>
      </c>
      <c r="AO44" s="5" t="s">
        <v>597</v>
      </c>
      <c r="AU44" s="5"/>
    </row>
    <row r="45" spans="1:51" ht="15" thickBot="1" x14ac:dyDescent="0.25">
      <c r="A45" s="4" t="s">
        <v>459</v>
      </c>
      <c r="B45" s="45" t="s">
        <v>464</v>
      </c>
      <c r="C45" s="5" t="s">
        <v>461</v>
      </c>
      <c r="D45" s="5" t="s">
        <v>63</v>
      </c>
      <c r="E45" s="5" t="s">
        <v>11</v>
      </c>
      <c r="F45" s="5">
        <v>24</v>
      </c>
      <c r="G45" s="45" t="s">
        <v>12</v>
      </c>
      <c r="H45" s="6">
        <v>0.1</v>
      </c>
      <c r="I45" s="5" t="s">
        <v>22</v>
      </c>
      <c r="J45" s="14" t="s">
        <v>468</v>
      </c>
      <c r="K45" s="47" t="s">
        <v>467</v>
      </c>
      <c r="L45" s="47" t="s">
        <v>474</v>
      </c>
      <c r="M45" s="5">
        <v>160</v>
      </c>
      <c r="N45" s="5">
        <v>192</v>
      </c>
      <c r="O45" s="47" t="s">
        <v>348</v>
      </c>
      <c r="P45" s="8" t="s">
        <v>427</v>
      </c>
      <c r="Q45" s="5">
        <v>1.2</v>
      </c>
      <c r="R45" s="47" t="s">
        <v>471</v>
      </c>
      <c r="S45" s="8">
        <f t="shared" si="19"/>
        <v>4.9087499999999995</v>
      </c>
      <c r="T45" s="10">
        <v>4.5999999999999996</v>
      </c>
      <c r="U45" s="5">
        <v>-7</v>
      </c>
      <c r="V45" s="9"/>
      <c r="W45" s="9"/>
      <c r="X45" s="9"/>
      <c r="Y45" s="32">
        <v>1149.6108327235718</v>
      </c>
      <c r="Z45" s="33">
        <v>35572.569443812681</v>
      </c>
      <c r="AA45" s="13">
        <f t="shared" si="14"/>
        <v>1376.9183444435644</v>
      </c>
      <c r="AB45" s="38">
        <f t="shared" si="15"/>
        <v>5.2882098305284293</v>
      </c>
      <c r="AC45" s="38">
        <f t="shared" si="16"/>
        <v>163.63381944153832</v>
      </c>
      <c r="AD45" s="36">
        <f t="shared" si="17"/>
        <v>6.3338243844403959</v>
      </c>
      <c r="AE45" s="43">
        <f t="shared" si="20"/>
        <v>7.9681580116773995E-2</v>
      </c>
      <c r="AF45" s="43">
        <f t="shared" si="21"/>
        <v>2.4655983237226748</v>
      </c>
      <c r="AG45" s="36">
        <f t="shared" si="18"/>
        <v>9.5436669744236036E-2</v>
      </c>
      <c r="AH45" s="50" t="s">
        <v>480</v>
      </c>
      <c r="AI45" s="45" t="s">
        <v>519</v>
      </c>
      <c r="AJ45" s="5" t="s">
        <v>638</v>
      </c>
      <c r="AK45" s="65" t="s">
        <v>513</v>
      </c>
      <c r="AL45" s="45" t="s">
        <v>645</v>
      </c>
      <c r="AM45" s="5" t="s">
        <v>528</v>
      </c>
      <c r="AN45" s="5" t="s">
        <v>587</v>
      </c>
      <c r="AO45" s="5" t="s">
        <v>597</v>
      </c>
      <c r="AU45" s="5"/>
    </row>
    <row r="46" spans="1:51" ht="15" thickBot="1" x14ac:dyDescent="0.25">
      <c r="A46" s="4" t="s">
        <v>460</v>
      </c>
      <c r="B46" s="45" t="s">
        <v>464</v>
      </c>
      <c r="C46" s="45" t="s">
        <v>461</v>
      </c>
      <c r="D46" s="5" t="s">
        <v>63</v>
      </c>
      <c r="E46" s="5" t="s">
        <v>11</v>
      </c>
      <c r="F46" s="5">
        <v>48</v>
      </c>
      <c r="G46" s="5" t="s">
        <v>84</v>
      </c>
      <c r="H46" s="6">
        <v>0.1</v>
      </c>
      <c r="I46" s="5" t="s">
        <v>22</v>
      </c>
      <c r="J46" s="14" t="s">
        <v>468</v>
      </c>
      <c r="K46" s="47" t="s">
        <v>467</v>
      </c>
      <c r="L46" s="47" t="s">
        <v>474</v>
      </c>
      <c r="M46" s="5">
        <v>160</v>
      </c>
      <c r="N46" s="5">
        <v>192</v>
      </c>
      <c r="O46" s="47" t="s">
        <v>348</v>
      </c>
      <c r="P46" s="8" t="s">
        <v>427</v>
      </c>
      <c r="Q46" s="5">
        <v>1.2</v>
      </c>
      <c r="R46" s="47" t="s">
        <v>471</v>
      </c>
      <c r="S46" s="8">
        <f t="shared" si="19"/>
        <v>4.9087499999999995</v>
      </c>
      <c r="T46" s="10">
        <v>4.5999999999999996</v>
      </c>
      <c r="U46" s="5">
        <v>-7</v>
      </c>
      <c r="V46" s="9"/>
      <c r="W46" s="9"/>
      <c r="X46" s="9"/>
      <c r="Y46" s="32">
        <v>503.93505484243468</v>
      </c>
      <c r="Z46" s="33">
        <v>1665.9457516809491</v>
      </c>
      <c r="AA46" s="13">
        <f t="shared" si="14"/>
        <v>46.480427873540577</v>
      </c>
      <c r="AB46" s="38">
        <f t="shared" si="15"/>
        <v>2.3181012522751994</v>
      </c>
      <c r="AC46" s="38">
        <f t="shared" si="16"/>
        <v>7.6633504577323652</v>
      </c>
      <c r="AD46" s="36">
        <f t="shared" si="17"/>
        <v>0.21380996821828663</v>
      </c>
      <c r="AE46" s="43">
        <f t="shared" si="20"/>
        <v>3.4928638721112008E-2</v>
      </c>
      <c r="AF46" s="43">
        <f t="shared" si="21"/>
        <v>0.11546967556688283</v>
      </c>
      <c r="AG46" s="36">
        <f t="shared" si="18"/>
        <v>3.221641473830833E-3</v>
      </c>
      <c r="AH46" s="50" t="s">
        <v>480</v>
      </c>
      <c r="AI46" s="45" t="s">
        <v>519</v>
      </c>
      <c r="AJ46" s="5" t="s">
        <v>638</v>
      </c>
      <c r="AK46" s="65" t="s">
        <v>513</v>
      </c>
      <c r="AL46" s="45" t="s">
        <v>645</v>
      </c>
      <c r="AM46" s="5" t="s">
        <v>528</v>
      </c>
      <c r="AN46" s="5" t="s">
        <v>587</v>
      </c>
      <c r="AO46" s="5" t="s">
        <v>597</v>
      </c>
      <c r="AU46" s="5"/>
    </row>
    <row r="47" spans="1:51" ht="15" x14ac:dyDescent="0.25">
      <c r="A47" s="4" t="s">
        <v>194</v>
      </c>
      <c r="B47" s="5" t="s">
        <v>99</v>
      </c>
      <c r="C47" s="5" t="s">
        <v>98</v>
      </c>
      <c r="D47" s="5" t="s">
        <v>415</v>
      </c>
      <c r="E47" s="5" t="s">
        <v>96</v>
      </c>
      <c r="F47" s="5" t="s">
        <v>97</v>
      </c>
      <c r="G47" s="5" t="s">
        <v>425</v>
      </c>
      <c r="H47" s="6">
        <v>0.1</v>
      </c>
      <c r="I47" s="5" t="s">
        <v>13</v>
      </c>
      <c r="J47" s="14" t="s">
        <v>336</v>
      </c>
      <c r="K47" s="9"/>
      <c r="L47" s="8" t="s">
        <v>421</v>
      </c>
      <c r="M47" s="10">
        <v>2.7</v>
      </c>
      <c r="N47" s="10">
        <v>4.0999999999999996</v>
      </c>
      <c r="O47" s="9"/>
      <c r="P47" s="15" t="s">
        <v>418</v>
      </c>
      <c r="Q47" s="10">
        <v>1.5</v>
      </c>
      <c r="R47" s="8" t="s">
        <v>416</v>
      </c>
      <c r="S47" s="8">
        <f t="shared" ref="S47:S58" si="22">224.72*(M47+2*N47)/(M47*N47)</f>
        <v>221.2690153568202</v>
      </c>
      <c r="T47" s="26">
        <v>14.4</v>
      </c>
      <c r="U47" s="24">
        <v>9.6999999999999993</v>
      </c>
      <c r="V47" s="9"/>
      <c r="W47" s="8" t="s">
        <v>417</v>
      </c>
      <c r="X47" s="10">
        <v>200</v>
      </c>
      <c r="Y47" s="13">
        <v>63.744605482988369</v>
      </c>
      <c r="Z47" s="13">
        <v>125.43800011365119</v>
      </c>
      <c r="AA47" s="13">
        <f t="shared" si="14"/>
        <v>2.4677357852265125</v>
      </c>
      <c r="AB47" s="37">
        <f t="shared" si="15"/>
        <v>0.91792231895503251</v>
      </c>
      <c r="AC47" s="37">
        <f t="shared" si="16"/>
        <v>1.8063072016365771</v>
      </c>
      <c r="AD47" s="36">
        <f t="shared" si="17"/>
        <v>3.5535395307261783E-2</v>
      </c>
      <c r="AE47" s="35">
        <f t="shared" ref="AE47:AE58" si="23">((Y47*0.000001)/((4/3*PI())*((M47*0.0000001/2)^2)*(N47*0.0000001/2)*8.9))*0.000000000001</f>
        <v>457.66049249911566</v>
      </c>
      <c r="AF47" s="35">
        <f t="shared" ref="AF47:AF58" si="24">((Z47*0.000001)/((4/3*PI())*((M47*0.0000001/2)^2)*(N47*0.0000001/2)*8.9))*0.000000000001</f>
        <v>900.59412047719559</v>
      </c>
      <c r="AG47" s="36">
        <f t="shared" si="18"/>
        <v>17.717345119123198</v>
      </c>
      <c r="AH47" s="5" t="s">
        <v>481</v>
      </c>
      <c r="AI47" s="5"/>
      <c r="AJ47" s="5"/>
      <c r="AK47" s="66" t="s">
        <v>515</v>
      </c>
      <c r="AL47" s="45" t="s">
        <v>543</v>
      </c>
      <c r="AM47" s="5" t="s">
        <v>526</v>
      </c>
      <c r="AN47" s="5" t="s">
        <v>575</v>
      </c>
      <c r="AO47" s="5" t="s">
        <v>598</v>
      </c>
      <c r="AP47" s="5" t="s">
        <v>617</v>
      </c>
      <c r="AQ47" s="69" t="s">
        <v>616</v>
      </c>
      <c r="AR47" s="73">
        <v>1</v>
      </c>
      <c r="AW47" s="5" t="s">
        <v>618</v>
      </c>
      <c r="AX47" s="69" t="s">
        <v>631</v>
      </c>
      <c r="AY47" s="73" t="s">
        <v>629</v>
      </c>
    </row>
    <row r="48" spans="1:51" ht="15" x14ac:dyDescent="0.25">
      <c r="A48" s="4" t="s">
        <v>200</v>
      </c>
      <c r="B48" s="5" t="s">
        <v>99</v>
      </c>
      <c r="C48" s="5" t="s">
        <v>98</v>
      </c>
      <c r="D48" s="5" t="s">
        <v>415</v>
      </c>
      <c r="E48" s="5" t="s">
        <v>96</v>
      </c>
      <c r="F48" s="5" t="s">
        <v>97</v>
      </c>
      <c r="G48" s="5" t="s">
        <v>426</v>
      </c>
      <c r="H48" s="6">
        <v>0.1</v>
      </c>
      <c r="I48" s="5" t="s">
        <v>13</v>
      </c>
      <c r="J48" s="14" t="s">
        <v>336</v>
      </c>
      <c r="K48" s="9"/>
      <c r="L48" s="8" t="s">
        <v>421</v>
      </c>
      <c r="M48" s="10">
        <v>2.7</v>
      </c>
      <c r="N48" s="10">
        <v>4.0999999999999996</v>
      </c>
      <c r="O48" s="9"/>
      <c r="P48" s="15" t="s">
        <v>418</v>
      </c>
      <c r="Q48" s="10">
        <v>1.5</v>
      </c>
      <c r="R48" s="8" t="s">
        <v>416</v>
      </c>
      <c r="S48" s="8">
        <f t="shared" si="22"/>
        <v>221.2690153568202</v>
      </c>
      <c r="T48" s="26">
        <v>14.4</v>
      </c>
      <c r="U48" s="24">
        <v>9.6999999999999993</v>
      </c>
      <c r="V48" s="9"/>
      <c r="W48" s="8" t="s">
        <v>417</v>
      </c>
      <c r="X48" s="10">
        <v>200</v>
      </c>
      <c r="Y48" s="13">
        <v>36.186545588630551</v>
      </c>
      <c r="Z48" s="13">
        <v>75.784335775865372</v>
      </c>
      <c r="AA48" s="13">
        <f t="shared" si="14"/>
        <v>1.5839116074893929</v>
      </c>
      <c r="AB48" s="37">
        <f t="shared" si="15"/>
        <v>0.52108625647627993</v>
      </c>
      <c r="AC48" s="37">
        <f t="shared" si="16"/>
        <v>1.0912944351724612</v>
      </c>
      <c r="AD48" s="36">
        <f t="shared" si="17"/>
        <v>2.2808327147847248E-2</v>
      </c>
      <c r="AE48" s="35">
        <f t="shared" si="23"/>
        <v>259.80476544566682</v>
      </c>
      <c r="AF48" s="35">
        <f t="shared" si="24"/>
        <v>544.10088778660565</v>
      </c>
      <c r="AG48" s="36">
        <f t="shared" si="18"/>
        <v>11.371844893637553</v>
      </c>
      <c r="AH48" s="5" t="s">
        <v>481</v>
      </c>
      <c r="AI48" s="5"/>
      <c r="AJ48" s="5"/>
      <c r="AK48" s="66" t="s">
        <v>515</v>
      </c>
      <c r="AL48" s="45" t="s">
        <v>543</v>
      </c>
      <c r="AM48" s="5" t="s">
        <v>526</v>
      </c>
      <c r="AN48" s="5" t="s">
        <v>575</v>
      </c>
      <c r="AO48" s="5" t="s">
        <v>598</v>
      </c>
      <c r="AP48" s="5" t="s">
        <v>617</v>
      </c>
      <c r="AQ48" s="69" t="s">
        <v>616</v>
      </c>
      <c r="AR48" s="73">
        <v>1</v>
      </c>
      <c r="AW48" s="5" t="s">
        <v>618</v>
      </c>
      <c r="AX48" s="69" t="s">
        <v>631</v>
      </c>
      <c r="AY48" s="73" t="s">
        <v>629</v>
      </c>
    </row>
    <row r="49" spans="1:51" ht="15" x14ac:dyDescent="0.25">
      <c r="A49" s="4" t="s">
        <v>195</v>
      </c>
      <c r="B49" s="5" t="s">
        <v>99</v>
      </c>
      <c r="C49" s="5" t="s">
        <v>98</v>
      </c>
      <c r="D49" s="5" t="s">
        <v>415</v>
      </c>
      <c r="E49" s="5" t="s">
        <v>96</v>
      </c>
      <c r="F49" s="5">
        <v>1</v>
      </c>
      <c r="G49" s="5" t="s">
        <v>425</v>
      </c>
      <c r="H49" s="6">
        <v>0.1</v>
      </c>
      <c r="I49" s="5" t="s">
        <v>13</v>
      </c>
      <c r="J49" s="14" t="s">
        <v>336</v>
      </c>
      <c r="K49" s="9"/>
      <c r="L49" s="8" t="s">
        <v>421</v>
      </c>
      <c r="M49" s="10">
        <v>2.7</v>
      </c>
      <c r="N49" s="10">
        <v>4.0999999999999996</v>
      </c>
      <c r="O49" s="9"/>
      <c r="P49" s="15" t="s">
        <v>418</v>
      </c>
      <c r="Q49" s="10">
        <v>1.5</v>
      </c>
      <c r="R49" s="8" t="s">
        <v>416</v>
      </c>
      <c r="S49" s="8">
        <f t="shared" si="22"/>
        <v>221.2690153568202</v>
      </c>
      <c r="T49" s="26">
        <v>14.4</v>
      </c>
      <c r="U49" s="24">
        <v>9.6999999999999993</v>
      </c>
      <c r="V49" s="9"/>
      <c r="W49" s="8" t="s">
        <v>417</v>
      </c>
      <c r="X49" s="10">
        <v>200</v>
      </c>
      <c r="Y49" s="13">
        <v>62.269759437135363</v>
      </c>
      <c r="Z49" s="13">
        <v>117.83361688358951</v>
      </c>
      <c r="AA49" s="13">
        <f t="shared" si="14"/>
        <v>2.2225542978581658</v>
      </c>
      <c r="AB49" s="37">
        <f t="shared" si="15"/>
        <v>0.89668453589474928</v>
      </c>
      <c r="AC49" s="37">
        <f t="shared" si="16"/>
        <v>1.696804083123689</v>
      </c>
      <c r="AD49" s="36">
        <f t="shared" si="17"/>
        <v>3.2004781889157591E-2</v>
      </c>
      <c r="AE49" s="35">
        <f t="shared" si="23"/>
        <v>447.0716942378167</v>
      </c>
      <c r="AF49" s="35">
        <f t="shared" si="24"/>
        <v>845.99772368639856</v>
      </c>
      <c r="AG49" s="36">
        <f t="shared" si="18"/>
        <v>15.957041177943275</v>
      </c>
      <c r="AH49" s="5" t="s">
        <v>481</v>
      </c>
      <c r="AI49" s="5"/>
      <c r="AJ49" s="5"/>
      <c r="AK49" s="66" t="s">
        <v>515</v>
      </c>
      <c r="AL49" s="45" t="s">
        <v>543</v>
      </c>
      <c r="AM49" s="5" t="s">
        <v>526</v>
      </c>
      <c r="AN49" s="5" t="s">
        <v>575</v>
      </c>
      <c r="AO49" s="5" t="s">
        <v>598</v>
      </c>
      <c r="AP49" s="5" t="s">
        <v>617</v>
      </c>
      <c r="AQ49" s="69" t="s">
        <v>616</v>
      </c>
      <c r="AR49" s="73">
        <v>1</v>
      </c>
      <c r="AW49" s="5" t="s">
        <v>618</v>
      </c>
      <c r="AX49" s="69" t="s">
        <v>631</v>
      </c>
      <c r="AY49" s="73" t="s">
        <v>629</v>
      </c>
    </row>
    <row r="50" spans="1:51" ht="15" x14ac:dyDescent="0.25">
      <c r="A50" s="4" t="s">
        <v>201</v>
      </c>
      <c r="B50" s="5" t="s">
        <v>99</v>
      </c>
      <c r="C50" s="5" t="s">
        <v>98</v>
      </c>
      <c r="D50" s="5" t="s">
        <v>415</v>
      </c>
      <c r="E50" s="5" t="s">
        <v>96</v>
      </c>
      <c r="F50" s="5">
        <v>1</v>
      </c>
      <c r="G50" s="5" t="s">
        <v>426</v>
      </c>
      <c r="H50" s="6">
        <v>0.1</v>
      </c>
      <c r="I50" s="5" t="s">
        <v>13</v>
      </c>
      <c r="J50" s="14" t="s">
        <v>336</v>
      </c>
      <c r="K50" s="9"/>
      <c r="L50" s="8" t="s">
        <v>421</v>
      </c>
      <c r="M50" s="10">
        <v>2.7</v>
      </c>
      <c r="N50" s="10">
        <v>4.0999999999999996</v>
      </c>
      <c r="O50" s="9"/>
      <c r="P50" s="15" t="s">
        <v>418</v>
      </c>
      <c r="Q50" s="10">
        <v>1.5</v>
      </c>
      <c r="R50" s="8" t="s">
        <v>416</v>
      </c>
      <c r="S50" s="8">
        <f t="shared" si="22"/>
        <v>221.2690153568202</v>
      </c>
      <c r="T50" s="26">
        <v>14.4</v>
      </c>
      <c r="U50" s="24">
        <v>9.6999999999999993</v>
      </c>
      <c r="V50" s="9"/>
      <c r="W50" s="8" t="s">
        <v>417</v>
      </c>
      <c r="X50" s="10">
        <v>200</v>
      </c>
      <c r="Y50" s="13">
        <v>26.297427350200714</v>
      </c>
      <c r="Z50" s="13">
        <v>73.875728056402707</v>
      </c>
      <c r="AA50" s="13">
        <f t="shared" si="14"/>
        <v>1.9031320282480797</v>
      </c>
      <c r="AB50" s="37">
        <f t="shared" si="15"/>
        <v>0.3786829538428903</v>
      </c>
      <c r="AC50" s="37">
        <f t="shared" si="16"/>
        <v>1.0638104840121989</v>
      </c>
      <c r="AD50" s="36">
        <f t="shared" si="17"/>
        <v>2.7405101206772343E-2</v>
      </c>
      <c r="AE50" s="35">
        <f t="shared" si="23"/>
        <v>188.8048951179791</v>
      </c>
      <c r="AF50" s="35">
        <f t="shared" si="24"/>
        <v>530.39785609853584</v>
      </c>
      <c r="AG50" s="36">
        <f t="shared" si="18"/>
        <v>13.66371843922227</v>
      </c>
      <c r="AH50" s="5" t="s">
        <v>481</v>
      </c>
      <c r="AI50" s="5"/>
      <c r="AJ50" s="5"/>
      <c r="AK50" s="66" t="s">
        <v>515</v>
      </c>
      <c r="AL50" s="45" t="s">
        <v>543</v>
      </c>
      <c r="AM50" s="5" t="s">
        <v>526</v>
      </c>
      <c r="AN50" s="5" t="s">
        <v>575</v>
      </c>
      <c r="AO50" s="5" t="s">
        <v>598</v>
      </c>
      <c r="AP50" s="5" t="s">
        <v>617</v>
      </c>
      <c r="AQ50" s="69" t="s">
        <v>616</v>
      </c>
      <c r="AR50" s="73">
        <v>1</v>
      </c>
      <c r="AW50" s="5" t="s">
        <v>618</v>
      </c>
      <c r="AX50" s="69" t="s">
        <v>631</v>
      </c>
      <c r="AY50" s="73" t="s">
        <v>629</v>
      </c>
    </row>
    <row r="51" spans="1:51" ht="15" x14ac:dyDescent="0.25">
      <c r="A51" s="4" t="s">
        <v>196</v>
      </c>
      <c r="B51" s="5" t="s">
        <v>99</v>
      </c>
      <c r="C51" s="5" t="s">
        <v>98</v>
      </c>
      <c r="D51" s="5" t="s">
        <v>415</v>
      </c>
      <c r="E51" s="5" t="s">
        <v>96</v>
      </c>
      <c r="F51" s="5">
        <v>2</v>
      </c>
      <c r="G51" s="5" t="s">
        <v>425</v>
      </c>
      <c r="H51" s="6">
        <v>0.1</v>
      </c>
      <c r="I51" s="5" t="s">
        <v>13</v>
      </c>
      <c r="J51" s="14" t="s">
        <v>336</v>
      </c>
      <c r="K51" s="9"/>
      <c r="L51" s="8" t="s">
        <v>421</v>
      </c>
      <c r="M51" s="10">
        <v>2.7</v>
      </c>
      <c r="N51" s="10">
        <v>4.0999999999999996</v>
      </c>
      <c r="O51" s="9"/>
      <c r="P51" s="15" t="s">
        <v>418</v>
      </c>
      <c r="Q51" s="10">
        <v>1.5</v>
      </c>
      <c r="R51" s="8" t="s">
        <v>416</v>
      </c>
      <c r="S51" s="8">
        <f t="shared" si="22"/>
        <v>221.2690153568202</v>
      </c>
      <c r="T51" s="26">
        <v>14.4</v>
      </c>
      <c r="U51" s="24">
        <v>9.6999999999999993</v>
      </c>
      <c r="V51" s="9"/>
      <c r="W51" s="8" t="s">
        <v>417</v>
      </c>
      <c r="X51" s="10">
        <v>200</v>
      </c>
      <c r="Y51" s="13">
        <v>57.933364615651413</v>
      </c>
      <c r="Z51" s="13">
        <v>127.73230452879218</v>
      </c>
      <c r="AA51" s="13">
        <f t="shared" si="14"/>
        <v>2.7919575965256307</v>
      </c>
      <c r="AB51" s="37">
        <f t="shared" si="15"/>
        <v>0.8342404504653802</v>
      </c>
      <c r="AC51" s="37">
        <f t="shared" si="16"/>
        <v>1.8393451852146077</v>
      </c>
      <c r="AD51" s="36">
        <f t="shared" si="17"/>
        <v>4.02041893899691E-2</v>
      </c>
      <c r="AE51" s="35">
        <f t="shared" si="23"/>
        <v>415.93813282295162</v>
      </c>
      <c r="AF51" s="35">
        <f t="shared" si="24"/>
        <v>917.06629848536522</v>
      </c>
      <c r="AG51" s="36">
        <f t="shared" si="18"/>
        <v>20.045126626496543</v>
      </c>
      <c r="AH51" s="5" t="s">
        <v>481</v>
      </c>
      <c r="AI51" s="5"/>
      <c r="AJ51" s="5"/>
      <c r="AK51" s="66" t="s">
        <v>515</v>
      </c>
      <c r="AL51" s="45" t="s">
        <v>543</v>
      </c>
      <c r="AM51" s="5" t="s">
        <v>526</v>
      </c>
      <c r="AN51" s="5" t="s">
        <v>575</v>
      </c>
      <c r="AO51" s="5" t="s">
        <v>598</v>
      </c>
      <c r="AP51" s="5" t="s">
        <v>617</v>
      </c>
      <c r="AQ51" s="69" t="s">
        <v>616</v>
      </c>
      <c r="AR51" s="73">
        <v>1</v>
      </c>
      <c r="AW51" s="5" t="s">
        <v>618</v>
      </c>
      <c r="AX51" s="69" t="s">
        <v>631</v>
      </c>
      <c r="AY51" s="73" t="s">
        <v>629</v>
      </c>
    </row>
    <row r="52" spans="1:51" ht="15" x14ac:dyDescent="0.25">
      <c r="A52" s="4" t="s">
        <v>202</v>
      </c>
      <c r="B52" s="5" t="s">
        <v>99</v>
      </c>
      <c r="C52" s="5" t="s">
        <v>98</v>
      </c>
      <c r="D52" s="5" t="s">
        <v>415</v>
      </c>
      <c r="E52" s="5" t="s">
        <v>96</v>
      </c>
      <c r="F52" s="5">
        <v>2</v>
      </c>
      <c r="G52" s="5" t="s">
        <v>426</v>
      </c>
      <c r="H52" s="6">
        <v>0.1</v>
      </c>
      <c r="I52" s="5" t="s">
        <v>13</v>
      </c>
      <c r="J52" s="14" t="s">
        <v>336</v>
      </c>
      <c r="K52" s="9"/>
      <c r="L52" s="8" t="s">
        <v>421</v>
      </c>
      <c r="M52" s="10">
        <v>2.7</v>
      </c>
      <c r="N52" s="10">
        <v>4.0999999999999996</v>
      </c>
      <c r="O52" s="9"/>
      <c r="P52" s="15" t="s">
        <v>418</v>
      </c>
      <c r="Q52" s="10">
        <v>1.5</v>
      </c>
      <c r="R52" s="8" t="s">
        <v>416</v>
      </c>
      <c r="S52" s="8">
        <f t="shared" si="22"/>
        <v>221.2690153568202</v>
      </c>
      <c r="T52" s="26">
        <v>14.4</v>
      </c>
      <c r="U52" s="24">
        <v>9.6999999999999993</v>
      </c>
      <c r="V52" s="9"/>
      <c r="W52" s="8" t="s">
        <v>417</v>
      </c>
      <c r="X52" s="10">
        <v>200</v>
      </c>
      <c r="Y52" s="13">
        <v>37.51769542433793</v>
      </c>
      <c r="Z52" s="13">
        <v>90.265478989925867</v>
      </c>
      <c r="AA52" s="13">
        <f t="shared" si="14"/>
        <v>2.1099113426235174</v>
      </c>
      <c r="AB52" s="37">
        <f t="shared" si="15"/>
        <v>0.54025481411046616</v>
      </c>
      <c r="AC52" s="37">
        <f t="shared" si="16"/>
        <v>1.2998228974549326</v>
      </c>
      <c r="AD52" s="36">
        <f t="shared" si="17"/>
        <v>3.0382723333778658E-2</v>
      </c>
      <c r="AE52" s="35">
        <f t="shared" si="23"/>
        <v>269.3618830210911</v>
      </c>
      <c r="AF52" s="35">
        <f t="shared" si="24"/>
        <v>648.06964067293154</v>
      </c>
      <c r="AG52" s="36">
        <f t="shared" si="18"/>
        <v>15.148310306073618</v>
      </c>
      <c r="AH52" s="5" t="s">
        <v>481</v>
      </c>
      <c r="AI52" s="5"/>
      <c r="AJ52" s="5"/>
      <c r="AK52" s="66" t="s">
        <v>515</v>
      </c>
      <c r="AL52" s="45" t="s">
        <v>543</v>
      </c>
      <c r="AM52" s="5" t="s">
        <v>526</v>
      </c>
      <c r="AN52" s="5" t="s">
        <v>575</v>
      </c>
      <c r="AO52" s="5" t="s">
        <v>598</v>
      </c>
      <c r="AP52" s="5" t="s">
        <v>617</v>
      </c>
      <c r="AQ52" s="69" t="s">
        <v>616</v>
      </c>
      <c r="AR52" s="73">
        <v>1</v>
      </c>
      <c r="AW52" s="5" t="s">
        <v>618</v>
      </c>
      <c r="AX52" s="69" t="s">
        <v>631</v>
      </c>
      <c r="AY52" s="73" t="s">
        <v>629</v>
      </c>
    </row>
    <row r="53" spans="1:51" ht="15" x14ac:dyDescent="0.25">
      <c r="A53" s="4" t="s">
        <v>197</v>
      </c>
      <c r="B53" s="5" t="s">
        <v>99</v>
      </c>
      <c r="C53" s="5" t="s">
        <v>98</v>
      </c>
      <c r="D53" s="5" t="s">
        <v>415</v>
      </c>
      <c r="E53" s="5" t="s">
        <v>96</v>
      </c>
      <c r="F53" s="5">
        <v>24</v>
      </c>
      <c r="G53" s="5" t="s">
        <v>425</v>
      </c>
      <c r="H53" s="6">
        <v>0.1</v>
      </c>
      <c r="I53" s="5" t="s">
        <v>13</v>
      </c>
      <c r="J53" s="14" t="s">
        <v>336</v>
      </c>
      <c r="K53" s="9"/>
      <c r="L53" s="8" t="s">
        <v>421</v>
      </c>
      <c r="M53" s="10">
        <v>2.7</v>
      </c>
      <c r="N53" s="10">
        <v>4.0999999999999996</v>
      </c>
      <c r="O53" s="9"/>
      <c r="P53" s="15" t="s">
        <v>418</v>
      </c>
      <c r="Q53" s="10">
        <v>1.5</v>
      </c>
      <c r="R53" s="8" t="s">
        <v>416</v>
      </c>
      <c r="S53" s="8">
        <f t="shared" si="22"/>
        <v>221.2690153568202</v>
      </c>
      <c r="T53" s="26">
        <v>14.4</v>
      </c>
      <c r="U53" s="24">
        <v>9.6999999999999993</v>
      </c>
      <c r="V53" s="9"/>
      <c r="W53" s="8" t="s">
        <v>417</v>
      </c>
      <c r="X53" s="10">
        <v>200</v>
      </c>
      <c r="Y53" s="13">
        <v>2.2905371567963293</v>
      </c>
      <c r="Z53" s="13">
        <v>6.288849484082867</v>
      </c>
      <c r="AA53" s="13">
        <f t="shared" si="14"/>
        <v>0.15993249309146151</v>
      </c>
      <c r="AB53" s="37">
        <f t="shared" si="15"/>
        <v>3.2983735057867142E-2</v>
      </c>
      <c r="AC53" s="37">
        <f t="shared" si="16"/>
        <v>9.0559432570793283E-2</v>
      </c>
      <c r="AD53" s="36">
        <f t="shared" si="17"/>
        <v>2.3030279005170455E-3</v>
      </c>
      <c r="AE53" s="35">
        <f t="shared" si="23"/>
        <v>16.445130616530221</v>
      </c>
      <c r="AF53" s="35">
        <f t="shared" si="24"/>
        <v>45.151396425322197</v>
      </c>
      <c r="AG53" s="36">
        <f t="shared" si="18"/>
        <v>1.148250632351679</v>
      </c>
      <c r="AH53" s="5" t="s">
        <v>481</v>
      </c>
      <c r="AI53" s="5"/>
      <c r="AJ53" s="5"/>
      <c r="AK53" s="66" t="s">
        <v>515</v>
      </c>
      <c r="AL53" s="45" t="s">
        <v>543</v>
      </c>
      <c r="AM53" s="5" t="s">
        <v>526</v>
      </c>
      <c r="AN53" s="5" t="s">
        <v>575</v>
      </c>
      <c r="AO53" s="5" t="s">
        <v>598</v>
      </c>
      <c r="AP53" s="5" t="s">
        <v>617</v>
      </c>
      <c r="AQ53" s="69" t="s">
        <v>616</v>
      </c>
      <c r="AR53" s="73">
        <v>1</v>
      </c>
      <c r="AW53" s="5" t="s">
        <v>618</v>
      </c>
      <c r="AX53" s="69" t="s">
        <v>631</v>
      </c>
      <c r="AY53" s="73" t="s">
        <v>629</v>
      </c>
    </row>
    <row r="54" spans="1:51" ht="15" x14ac:dyDescent="0.25">
      <c r="A54" s="4" t="s">
        <v>203</v>
      </c>
      <c r="B54" s="5" t="s">
        <v>99</v>
      </c>
      <c r="C54" s="5" t="s">
        <v>98</v>
      </c>
      <c r="D54" s="5" t="s">
        <v>415</v>
      </c>
      <c r="E54" s="5" t="s">
        <v>96</v>
      </c>
      <c r="F54" s="5">
        <v>24</v>
      </c>
      <c r="G54" s="5" t="s">
        <v>426</v>
      </c>
      <c r="H54" s="6">
        <v>0.1</v>
      </c>
      <c r="I54" s="5" t="s">
        <v>13</v>
      </c>
      <c r="J54" s="14" t="s">
        <v>336</v>
      </c>
      <c r="K54" s="9"/>
      <c r="L54" s="8" t="s">
        <v>421</v>
      </c>
      <c r="M54" s="10">
        <v>2.7</v>
      </c>
      <c r="N54" s="10">
        <v>4.0999999999999996</v>
      </c>
      <c r="O54" s="9"/>
      <c r="P54" s="15" t="s">
        <v>418</v>
      </c>
      <c r="Q54" s="10">
        <v>1.5</v>
      </c>
      <c r="R54" s="8" t="s">
        <v>416</v>
      </c>
      <c r="S54" s="8">
        <f t="shared" si="22"/>
        <v>221.2690153568202</v>
      </c>
      <c r="T54" s="26">
        <v>14.4</v>
      </c>
      <c r="U54" s="24">
        <v>9.6999999999999993</v>
      </c>
      <c r="V54" s="9"/>
      <c r="W54" s="8" t="s">
        <v>417</v>
      </c>
      <c r="X54" s="10">
        <v>200</v>
      </c>
      <c r="Y54" s="13">
        <v>1.1307436529768768</v>
      </c>
      <c r="Z54" s="13">
        <v>3.8649856645066096</v>
      </c>
      <c r="AA54" s="13">
        <f t="shared" si="14"/>
        <v>0.10936968046118931</v>
      </c>
      <c r="AB54" s="37">
        <f t="shared" si="15"/>
        <v>1.6282708602867024E-2</v>
      </c>
      <c r="AC54" s="37">
        <f t="shared" si="16"/>
        <v>5.5655793568895176E-2</v>
      </c>
      <c r="AD54" s="36">
        <f t="shared" si="17"/>
        <v>1.574923398641126E-3</v>
      </c>
      <c r="AE54" s="35">
        <f t="shared" si="23"/>
        <v>8.1182822168340465</v>
      </c>
      <c r="AF54" s="35">
        <f t="shared" si="24"/>
        <v>27.749034280119172</v>
      </c>
      <c r="AG54" s="36">
        <f t="shared" si="18"/>
        <v>0.78523008253140503</v>
      </c>
      <c r="AH54" s="5" t="s">
        <v>481</v>
      </c>
      <c r="AI54" s="5"/>
      <c r="AJ54" s="5"/>
      <c r="AK54" s="66" t="s">
        <v>515</v>
      </c>
      <c r="AL54" s="45" t="s">
        <v>543</v>
      </c>
      <c r="AM54" s="5" t="s">
        <v>526</v>
      </c>
      <c r="AN54" s="5" t="s">
        <v>575</v>
      </c>
      <c r="AO54" s="5" t="s">
        <v>598</v>
      </c>
      <c r="AP54" s="5" t="s">
        <v>617</v>
      </c>
      <c r="AQ54" s="69" t="s">
        <v>616</v>
      </c>
      <c r="AR54" s="73">
        <v>1</v>
      </c>
      <c r="AW54" s="5" t="s">
        <v>618</v>
      </c>
      <c r="AX54" s="69" t="s">
        <v>631</v>
      </c>
      <c r="AY54" s="73" t="s">
        <v>629</v>
      </c>
    </row>
    <row r="55" spans="1:51" ht="15" x14ac:dyDescent="0.25">
      <c r="A55" s="4" t="s">
        <v>198</v>
      </c>
      <c r="B55" s="5" t="s">
        <v>99</v>
      </c>
      <c r="C55" s="5" t="s">
        <v>98</v>
      </c>
      <c r="D55" s="5" t="s">
        <v>415</v>
      </c>
      <c r="E55" s="5" t="s">
        <v>96</v>
      </c>
      <c r="F55" s="5">
        <v>48</v>
      </c>
      <c r="G55" s="5" t="s">
        <v>425</v>
      </c>
      <c r="H55" s="6">
        <v>0.1</v>
      </c>
      <c r="I55" s="5" t="s">
        <v>13</v>
      </c>
      <c r="J55" s="14" t="s">
        <v>336</v>
      </c>
      <c r="K55" s="9"/>
      <c r="L55" s="8" t="s">
        <v>421</v>
      </c>
      <c r="M55" s="10">
        <v>2.7</v>
      </c>
      <c r="N55" s="10">
        <v>4.0999999999999996</v>
      </c>
      <c r="O55" s="9"/>
      <c r="P55" s="15" t="s">
        <v>418</v>
      </c>
      <c r="Q55" s="10">
        <v>1.5</v>
      </c>
      <c r="R55" s="8" t="s">
        <v>416</v>
      </c>
      <c r="S55" s="8">
        <f t="shared" si="22"/>
        <v>221.2690153568202</v>
      </c>
      <c r="T55" s="26">
        <v>14.4</v>
      </c>
      <c r="U55" s="24">
        <v>9.6999999999999993</v>
      </c>
      <c r="V55" s="9"/>
      <c r="W55" s="8" t="s">
        <v>417</v>
      </c>
      <c r="X55" s="10">
        <v>200</v>
      </c>
      <c r="Y55" s="13">
        <v>0.58679621873339349</v>
      </c>
      <c r="Z55" s="13">
        <v>1.6263289521613731</v>
      </c>
      <c r="AA55" s="13">
        <f t="shared" si="14"/>
        <v>4.1581309337119184E-2</v>
      </c>
      <c r="AB55" s="37">
        <f t="shared" si="15"/>
        <v>8.4498655497608679E-3</v>
      </c>
      <c r="AC55" s="37">
        <f t="shared" si="16"/>
        <v>2.3419136911123774E-2</v>
      </c>
      <c r="AD55" s="36">
        <f t="shared" si="17"/>
        <v>5.9877085445451624E-4</v>
      </c>
      <c r="AE55" s="35">
        <f t="shared" si="23"/>
        <v>4.2129595818710177</v>
      </c>
      <c r="AF55" s="35">
        <f t="shared" si="24"/>
        <v>11.676384277103717</v>
      </c>
      <c r="AG55" s="36">
        <f t="shared" si="18"/>
        <v>0.29853698780930793</v>
      </c>
      <c r="AH55" s="5" t="s">
        <v>481</v>
      </c>
      <c r="AI55" s="5"/>
      <c r="AJ55" s="5"/>
      <c r="AK55" s="66" t="s">
        <v>515</v>
      </c>
      <c r="AL55" s="45" t="s">
        <v>543</v>
      </c>
      <c r="AM55" s="5" t="s">
        <v>526</v>
      </c>
      <c r="AN55" s="5" t="s">
        <v>575</v>
      </c>
      <c r="AO55" s="5" t="s">
        <v>598</v>
      </c>
      <c r="AP55" s="5" t="s">
        <v>617</v>
      </c>
      <c r="AQ55" s="69" t="s">
        <v>616</v>
      </c>
      <c r="AR55" s="73">
        <v>1</v>
      </c>
      <c r="AW55" s="5" t="s">
        <v>618</v>
      </c>
      <c r="AX55" s="69" t="s">
        <v>631</v>
      </c>
      <c r="AY55" s="73" t="s">
        <v>629</v>
      </c>
    </row>
    <row r="56" spans="1:51" ht="15" x14ac:dyDescent="0.25">
      <c r="A56" s="4" t="s">
        <v>204</v>
      </c>
      <c r="B56" s="5" t="s">
        <v>99</v>
      </c>
      <c r="C56" s="5" t="s">
        <v>98</v>
      </c>
      <c r="D56" s="5" t="s">
        <v>415</v>
      </c>
      <c r="E56" s="5" t="s">
        <v>96</v>
      </c>
      <c r="F56" s="5">
        <v>48</v>
      </c>
      <c r="G56" s="5" t="s">
        <v>426</v>
      </c>
      <c r="H56" s="6">
        <v>0.1</v>
      </c>
      <c r="I56" s="5" t="s">
        <v>13</v>
      </c>
      <c r="J56" s="14" t="s">
        <v>336</v>
      </c>
      <c r="K56" s="9"/>
      <c r="L56" s="8" t="s">
        <v>421</v>
      </c>
      <c r="M56" s="10">
        <v>2.7</v>
      </c>
      <c r="N56" s="10">
        <v>4.0999999999999996</v>
      </c>
      <c r="O56" s="9"/>
      <c r="P56" s="15" t="s">
        <v>418</v>
      </c>
      <c r="Q56" s="10">
        <v>1.5</v>
      </c>
      <c r="R56" s="8" t="s">
        <v>416</v>
      </c>
      <c r="S56" s="8">
        <f t="shared" si="22"/>
        <v>221.2690153568202</v>
      </c>
      <c r="T56" s="26">
        <v>14.4</v>
      </c>
      <c r="U56" s="24">
        <v>9.6999999999999993</v>
      </c>
      <c r="V56" s="9"/>
      <c r="W56" s="8" t="s">
        <v>417</v>
      </c>
      <c r="X56" s="10">
        <v>200</v>
      </c>
      <c r="Y56" s="13">
        <v>0.79922332931298723</v>
      </c>
      <c r="Z56" s="13">
        <v>1.9051962481787019</v>
      </c>
      <c r="AA56" s="13">
        <f t="shared" si="14"/>
        <v>4.4238916754628585E-2</v>
      </c>
      <c r="AB56" s="37">
        <f t="shared" si="15"/>
        <v>1.1508815942107016E-2</v>
      </c>
      <c r="AC56" s="37">
        <f t="shared" si="16"/>
        <v>2.7434825973773308E-2</v>
      </c>
      <c r="AD56" s="36">
        <f t="shared" si="17"/>
        <v>6.370404012666517E-4</v>
      </c>
      <c r="AE56" s="35">
        <f t="shared" si="23"/>
        <v>5.7381003418050662</v>
      </c>
      <c r="AF56" s="35">
        <f t="shared" si="24"/>
        <v>13.678538703665307</v>
      </c>
      <c r="AG56" s="36">
        <f t="shared" si="18"/>
        <v>0.31761753447440966</v>
      </c>
      <c r="AH56" s="5" t="s">
        <v>481</v>
      </c>
      <c r="AI56" s="5"/>
      <c r="AJ56" s="5"/>
      <c r="AK56" s="66" t="s">
        <v>515</v>
      </c>
      <c r="AL56" s="45" t="s">
        <v>543</v>
      </c>
      <c r="AM56" s="5" t="s">
        <v>526</v>
      </c>
      <c r="AN56" s="5" t="s">
        <v>575</v>
      </c>
      <c r="AO56" s="5" t="s">
        <v>598</v>
      </c>
      <c r="AP56" s="5" t="s">
        <v>617</v>
      </c>
      <c r="AQ56" s="69" t="s">
        <v>616</v>
      </c>
      <c r="AR56" s="73">
        <v>1</v>
      </c>
      <c r="AW56" s="5" t="s">
        <v>618</v>
      </c>
      <c r="AX56" s="69" t="s">
        <v>631</v>
      </c>
      <c r="AY56" s="73" t="s">
        <v>629</v>
      </c>
    </row>
    <row r="57" spans="1:51" ht="15" x14ac:dyDescent="0.25">
      <c r="A57" s="4" t="s">
        <v>199</v>
      </c>
      <c r="B57" s="5" t="s">
        <v>99</v>
      </c>
      <c r="C57" s="5" t="s">
        <v>98</v>
      </c>
      <c r="D57" s="5" t="s">
        <v>415</v>
      </c>
      <c r="E57" s="5" t="s">
        <v>96</v>
      </c>
      <c r="F57" s="5">
        <v>72</v>
      </c>
      <c r="G57" s="5" t="s">
        <v>425</v>
      </c>
      <c r="H57" s="6">
        <v>0.1</v>
      </c>
      <c r="I57" s="5" t="s">
        <v>13</v>
      </c>
      <c r="J57" s="14" t="s">
        <v>336</v>
      </c>
      <c r="K57" s="9"/>
      <c r="L57" s="8" t="s">
        <v>421</v>
      </c>
      <c r="M57" s="10">
        <v>2.7</v>
      </c>
      <c r="N57" s="10">
        <v>4.0999999999999996</v>
      </c>
      <c r="O57" s="9"/>
      <c r="P57" s="15" t="s">
        <v>418</v>
      </c>
      <c r="Q57" s="10">
        <v>1.5</v>
      </c>
      <c r="R57" s="8" t="s">
        <v>416</v>
      </c>
      <c r="S57" s="8">
        <f t="shared" si="22"/>
        <v>221.2690153568202</v>
      </c>
      <c r="T57" s="26">
        <v>14.4</v>
      </c>
      <c r="U57" s="24">
        <v>9.6999999999999993</v>
      </c>
      <c r="V57" s="9"/>
      <c r="W57" s="8" t="s">
        <v>417</v>
      </c>
      <c r="X57" s="10">
        <v>200</v>
      </c>
      <c r="Y57" s="13">
        <v>0.12926447931732596</v>
      </c>
      <c r="Z57" s="13">
        <v>0.40667152356495118</v>
      </c>
      <c r="AA57" s="13">
        <f t="shared" si="14"/>
        <v>1.1096281769905007E-2</v>
      </c>
      <c r="AB57" s="37">
        <f t="shared" si="15"/>
        <v>1.8614085021694936E-3</v>
      </c>
      <c r="AC57" s="37">
        <f t="shared" si="16"/>
        <v>5.8560699393352973E-3</v>
      </c>
      <c r="AD57" s="36">
        <f t="shared" si="17"/>
        <v>1.5978645748663213E-4</v>
      </c>
      <c r="AE57" s="35">
        <f t="shared" si="23"/>
        <v>0.92806669393847097</v>
      </c>
      <c r="AF57" s="35">
        <f t="shared" si="24"/>
        <v>2.9197371032403798</v>
      </c>
      <c r="AG57" s="36">
        <f t="shared" si="18"/>
        <v>7.9666816372076357E-2</v>
      </c>
      <c r="AH57" s="5" t="s">
        <v>481</v>
      </c>
      <c r="AI57" s="5"/>
      <c r="AJ57" s="5"/>
      <c r="AK57" s="66" t="s">
        <v>515</v>
      </c>
      <c r="AL57" s="45" t="s">
        <v>543</v>
      </c>
      <c r="AM57" s="5" t="s">
        <v>526</v>
      </c>
      <c r="AN57" s="5" t="s">
        <v>575</v>
      </c>
      <c r="AO57" s="5" t="s">
        <v>598</v>
      </c>
      <c r="AP57" s="5" t="s">
        <v>617</v>
      </c>
      <c r="AQ57" s="69" t="s">
        <v>616</v>
      </c>
      <c r="AR57" s="73">
        <v>1</v>
      </c>
      <c r="AW57" s="5" t="s">
        <v>618</v>
      </c>
      <c r="AX57" s="69" t="s">
        <v>631</v>
      </c>
      <c r="AY57" s="73" t="s">
        <v>629</v>
      </c>
    </row>
    <row r="58" spans="1:51" ht="15" x14ac:dyDescent="0.25">
      <c r="A58" s="4" t="s">
        <v>205</v>
      </c>
      <c r="B58" s="5" t="s">
        <v>99</v>
      </c>
      <c r="C58" s="5" t="s">
        <v>98</v>
      </c>
      <c r="D58" s="5" t="s">
        <v>415</v>
      </c>
      <c r="E58" s="5" t="s">
        <v>96</v>
      </c>
      <c r="F58" s="5">
        <v>72</v>
      </c>
      <c r="G58" s="5" t="s">
        <v>426</v>
      </c>
      <c r="H58" s="6">
        <v>0.1</v>
      </c>
      <c r="I58" s="5" t="s">
        <v>13</v>
      </c>
      <c r="J58" s="14" t="s">
        <v>336</v>
      </c>
      <c r="K58" s="9"/>
      <c r="L58" s="8" t="s">
        <v>421</v>
      </c>
      <c r="M58" s="10">
        <v>2.7</v>
      </c>
      <c r="N58" s="10">
        <v>4.0999999999999996</v>
      </c>
      <c r="O58" s="9"/>
      <c r="P58" s="15" t="s">
        <v>418</v>
      </c>
      <c r="Q58" s="10">
        <v>1.5</v>
      </c>
      <c r="R58" s="8" t="s">
        <v>416</v>
      </c>
      <c r="S58" s="8">
        <f t="shared" si="22"/>
        <v>221.2690153568202</v>
      </c>
      <c r="T58" s="26">
        <v>14.4</v>
      </c>
      <c r="U58" s="24">
        <v>9.6999999999999993</v>
      </c>
      <c r="V58" s="9"/>
      <c r="W58" s="8" t="s">
        <v>417</v>
      </c>
      <c r="X58" s="10">
        <v>200</v>
      </c>
      <c r="Y58" s="13">
        <v>0.36197014840468539</v>
      </c>
      <c r="Z58" s="13">
        <v>1.0769301584160993</v>
      </c>
      <c r="AA58" s="13">
        <f t="shared" si="14"/>
        <v>2.859840040045656E-2</v>
      </c>
      <c r="AB58" s="37">
        <f t="shared" si="15"/>
        <v>5.2123701370274693E-3</v>
      </c>
      <c r="AC58" s="37">
        <f t="shared" si="16"/>
        <v>1.5507794281191829E-2</v>
      </c>
      <c r="AD58" s="36">
        <f t="shared" si="17"/>
        <v>4.1181696576657431E-4</v>
      </c>
      <c r="AE58" s="35">
        <f t="shared" si="23"/>
        <v>2.5987993044066471</v>
      </c>
      <c r="AF58" s="35">
        <f t="shared" si="24"/>
        <v>7.7319230851525971</v>
      </c>
      <c r="AG58" s="36">
        <f t="shared" si="18"/>
        <v>0.20532495122983799</v>
      </c>
      <c r="AH58" s="5" t="s">
        <v>481</v>
      </c>
      <c r="AI58" s="5"/>
      <c r="AJ58" s="5"/>
      <c r="AK58" s="66" t="s">
        <v>515</v>
      </c>
      <c r="AL58" s="45" t="s">
        <v>543</v>
      </c>
      <c r="AM58" s="5" t="s">
        <v>526</v>
      </c>
      <c r="AN58" s="5" t="s">
        <v>575</v>
      </c>
      <c r="AO58" s="5" t="s">
        <v>598</v>
      </c>
      <c r="AP58" s="5" t="s">
        <v>617</v>
      </c>
      <c r="AQ58" s="69" t="s">
        <v>616</v>
      </c>
      <c r="AR58" s="73">
        <v>1</v>
      </c>
      <c r="AW58" s="5" t="s">
        <v>618</v>
      </c>
      <c r="AX58" s="69" t="s">
        <v>631</v>
      </c>
      <c r="AY58" s="73" t="s">
        <v>629</v>
      </c>
    </row>
    <row r="59" spans="1:51" ht="15" x14ac:dyDescent="0.25">
      <c r="A59" s="4" t="s">
        <v>206</v>
      </c>
      <c r="B59" s="5" t="s">
        <v>95</v>
      </c>
      <c r="C59" s="5" t="s">
        <v>94</v>
      </c>
      <c r="D59" s="5" t="s">
        <v>639</v>
      </c>
      <c r="E59" s="5" t="s">
        <v>96</v>
      </c>
      <c r="F59" s="5" t="s">
        <v>97</v>
      </c>
      <c r="G59" s="5" t="s">
        <v>425</v>
      </c>
      <c r="H59" s="6">
        <v>0.1</v>
      </c>
      <c r="I59" s="5" t="s">
        <v>13</v>
      </c>
      <c r="J59" s="14" t="s">
        <v>336</v>
      </c>
      <c r="K59" s="9"/>
      <c r="L59" s="9"/>
      <c r="M59" s="23"/>
      <c r="N59" s="23"/>
      <c r="O59" s="9"/>
      <c r="P59" s="9"/>
      <c r="Q59" s="23"/>
      <c r="R59" s="9"/>
      <c r="S59" s="9"/>
      <c r="T59" s="23"/>
      <c r="U59" s="16"/>
      <c r="V59" s="9"/>
      <c r="W59" s="9"/>
      <c r="X59" s="9"/>
      <c r="Y59" s="13">
        <v>17.858657323351022</v>
      </c>
      <c r="Z59" s="13">
        <v>51.039282010951325</v>
      </c>
      <c r="AA59" s="13">
        <f t="shared" si="14"/>
        <v>1.3272249875040121</v>
      </c>
      <c r="AB59" s="37">
        <f t="shared" si="15"/>
        <v>0</v>
      </c>
      <c r="AC59" s="37">
        <f t="shared" si="16"/>
        <v>0</v>
      </c>
      <c r="AD59" s="36">
        <f t="shared" si="17"/>
        <v>0</v>
      </c>
      <c r="AE59" s="35" t="e">
        <f t="shared" ref="AE59:AE70" si="25">((Y59*0.000001)/((4/3*PI())*((M59*0.0000001/2)^2)*(N59*0.0000001/2)*7.874))*0.000000000001</f>
        <v>#DIV/0!</v>
      </c>
      <c r="AF59" s="35" t="e">
        <f t="shared" ref="AF59:AF70" si="26">((Z59*0.000001)/((4/3*PI())*((M59*0.0000001/2)^2)*(N59*0.0000001/2)*7.874))*0.000000000001</f>
        <v>#DIV/0!</v>
      </c>
      <c r="AG59" s="36" t="e">
        <f t="shared" si="18"/>
        <v>#DIV/0!</v>
      </c>
      <c r="AH59" s="5" t="s">
        <v>481</v>
      </c>
      <c r="AI59" s="5"/>
      <c r="AJ59" s="5"/>
      <c r="AK59" s="66" t="s">
        <v>515</v>
      </c>
      <c r="AL59" s="45" t="s">
        <v>646</v>
      </c>
      <c r="AM59" s="5" t="s">
        <v>526</v>
      </c>
      <c r="AN59" s="5" t="s">
        <v>576</v>
      </c>
      <c r="AO59" s="5" t="s">
        <v>599</v>
      </c>
      <c r="AU59" s="5"/>
    </row>
    <row r="60" spans="1:51" ht="15" x14ac:dyDescent="0.25">
      <c r="A60" s="4" t="s">
        <v>212</v>
      </c>
      <c r="B60" s="5" t="s">
        <v>95</v>
      </c>
      <c r="C60" s="5" t="s">
        <v>94</v>
      </c>
      <c r="D60" s="5" t="s">
        <v>639</v>
      </c>
      <c r="E60" s="5" t="s">
        <v>96</v>
      </c>
      <c r="F60" s="5" t="s">
        <v>97</v>
      </c>
      <c r="G60" s="5" t="s">
        <v>426</v>
      </c>
      <c r="H60" s="6">
        <v>0.1</v>
      </c>
      <c r="I60" s="5" t="s">
        <v>13</v>
      </c>
      <c r="J60" s="14" t="s">
        <v>336</v>
      </c>
      <c r="K60" s="9"/>
      <c r="L60" s="9"/>
      <c r="M60" s="23"/>
      <c r="N60" s="23"/>
      <c r="O60" s="9"/>
      <c r="P60" s="9"/>
      <c r="Q60" s="23"/>
      <c r="R60" s="9"/>
      <c r="S60" s="9"/>
      <c r="T60" s="23"/>
      <c r="U60" s="16"/>
      <c r="V60" s="9"/>
      <c r="W60" s="9"/>
      <c r="X60" s="9"/>
      <c r="Y60" s="13">
        <v>12.670576390043466</v>
      </c>
      <c r="Z60" s="13">
        <v>42.702684907704139</v>
      </c>
      <c r="AA60" s="13">
        <f t="shared" si="14"/>
        <v>1.2012843407064269</v>
      </c>
      <c r="AB60" s="37">
        <f t="shared" si="15"/>
        <v>0</v>
      </c>
      <c r="AC60" s="37">
        <f t="shared" si="16"/>
        <v>0</v>
      </c>
      <c r="AD60" s="36">
        <f t="shared" si="17"/>
        <v>0</v>
      </c>
      <c r="AE60" s="35" t="e">
        <f t="shared" si="25"/>
        <v>#DIV/0!</v>
      </c>
      <c r="AF60" s="35" t="e">
        <f t="shared" si="26"/>
        <v>#DIV/0!</v>
      </c>
      <c r="AG60" s="36" t="e">
        <f t="shared" si="18"/>
        <v>#DIV/0!</v>
      </c>
      <c r="AH60" s="5" t="s">
        <v>481</v>
      </c>
      <c r="AI60" s="5"/>
      <c r="AJ60" s="5"/>
      <c r="AK60" s="66" t="s">
        <v>515</v>
      </c>
      <c r="AL60" s="45" t="s">
        <v>646</v>
      </c>
      <c r="AM60" s="5" t="s">
        <v>526</v>
      </c>
      <c r="AN60" s="5" t="s">
        <v>576</v>
      </c>
      <c r="AO60" s="5" t="s">
        <v>599</v>
      </c>
      <c r="AU60" s="5"/>
    </row>
    <row r="61" spans="1:51" ht="15" x14ac:dyDescent="0.25">
      <c r="A61" s="4" t="s">
        <v>207</v>
      </c>
      <c r="B61" s="5" t="s">
        <v>95</v>
      </c>
      <c r="C61" s="5" t="s">
        <v>94</v>
      </c>
      <c r="D61" s="5" t="s">
        <v>639</v>
      </c>
      <c r="E61" s="5" t="s">
        <v>96</v>
      </c>
      <c r="F61" s="5">
        <v>1</v>
      </c>
      <c r="G61" s="5" t="s">
        <v>425</v>
      </c>
      <c r="H61" s="6">
        <v>0.1</v>
      </c>
      <c r="I61" s="5" t="s">
        <v>13</v>
      </c>
      <c r="J61" s="14" t="s">
        <v>336</v>
      </c>
      <c r="K61" s="9"/>
      <c r="L61" s="9"/>
      <c r="M61" s="23"/>
      <c r="N61" s="23"/>
      <c r="O61" s="9"/>
      <c r="P61" s="9"/>
      <c r="Q61" s="23"/>
      <c r="R61" s="9"/>
      <c r="S61" s="9"/>
      <c r="T61" s="23"/>
      <c r="U61" s="16"/>
      <c r="V61" s="9"/>
      <c r="W61" s="9"/>
      <c r="X61" s="9"/>
      <c r="Y61" s="13">
        <v>24.379119817773777</v>
      </c>
      <c r="Z61" s="13">
        <v>65.819086829770129</v>
      </c>
      <c r="AA61" s="13">
        <f t="shared" si="14"/>
        <v>1.6575986804798541</v>
      </c>
      <c r="AB61" s="37">
        <f t="shared" si="15"/>
        <v>0</v>
      </c>
      <c r="AC61" s="37">
        <f t="shared" si="16"/>
        <v>0</v>
      </c>
      <c r="AD61" s="36">
        <f t="shared" si="17"/>
        <v>0</v>
      </c>
      <c r="AE61" s="35" t="e">
        <f t="shared" si="25"/>
        <v>#DIV/0!</v>
      </c>
      <c r="AF61" s="35" t="e">
        <f t="shared" si="26"/>
        <v>#DIV/0!</v>
      </c>
      <c r="AG61" s="36" t="e">
        <f t="shared" si="18"/>
        <v>#DIV/0!</v>
      </c>
      <c r="AH61" s="5" t="s">
        <v>481</v>
      </c>
      <c r="AI61" s="5"/>
      <c r="AJ61" s="5"/>
      <c r="AK61" s="66" t="s">
        <v>515</v>
      </c>
      <c r="AL61" s="45" t="s">
        <v>646</v>
      </c>
      <c r="AM61" s="5" t="s">
        <v>526</v>
      </c>
      <c r="AN61" s="5" t="s">
        <v>576</v>
      </c>
      <c r="AO61" s="5" t="s">
        <v>599</v>
      </c>
      <c r="AU61" s="5"/>
    </row>
    <row r="62" spans="1:51" ht="15" x14ac:dyDescent="0.25">
      <c r="A62" s="4" t="s">
        <v>213</v>
      </c>
      <c r="B62" s="5" t="s">
        <v>95</v>
      </c>
      <c r="C62" s="5" t="s">
        <v>94</v>
      </c>
      <c r="D62" s="5" t="s">
        <v>639</v>
      </c>
      <c r="E62" s="5" t="s">
        <v>96</v>
      </c>
      <c r="F62" s="5">
        <v>1</v>
      </c>
      <c r="G62" s="5" t="s">
        <v>426</v>
      </c>
      <c r="H62" s="6">
        <v>0.1</v>
      </c>
      <c r="I62" s="5" t="s">
        <v>13</v>
      </c>
      <c r="J62" s="14" t="s">
        <v>336</v>
      </c>
      <c r="K62" s="9"/>
      <c r="L62" s="9"/>
      <c r="M62" s="23"/>
      <c r="N62" s="23"/>
      <c r="O62" s="9"/>
      <c r="P62" s="9"/>
      <c r="Q62" s="23"/>
      <c r="R62" s="9"/>
      <c r="S62" s="9"/>
      <c r="T62" s="23"/>
      <c r="U62" s="16"/>
      <c r="V62" s="9"/>
      <c r="W62" s="9"/>
      <c r="X62" s="9"/>
      <c r="Y62" s="13">
        <v>5.5104231978286888</v>
      </c>
      <c r="Z62" s="13">
        <v>29.142933987439896</v>
      </c>
      <c r="AA62" s="13">
        <f t="shared" si="14"/>
        <v>0.94530043158444821</v>
      </c>
      <c r="AB62" s="37">
        <f t="shared" si="15"/>
        <v>0</v>
      </c>
      <c r="AC62" s="37">
        <f t="shared" si="16"/>
        <v>0</v>
      </c>
      <c r="AD62" s="36">
        <f t="shared" si="17"/>
        <v>0</v>
      </c>
      <c r="AE62" s="35" t="e">
        <f t="shared" si="25"/>
        <v>#DIV/0!</v>
      </c>
      <c r="AF62" s="35" t="e">
        <f t="shared" si="26"/>
        <v>#DIV/0!</v>
      </c>
      <c r="AG62" s="36" t="e">
        <f t="shared" si="18"/>
        <v>#DIV/0!</v>
      </c>
      <c r="AH62" s="5" t="s">
        <v>481</v>
      </c>
      <c r="AI62" s="5"/>
      <c r="AJ62" s="5"/>
      <c r="AK62" s="66" t="s">
        <v>515</v>
      </c>
      <c r="AL62" s="45" t="s">
        <v>646</v>
      </c>
      <c r="AM62" s="5" t="s">
        <v>526</v>
      </c>
      <c r="AN62" s="5" t="s">
        <v>576</v>
      </c>
      <c r="AO62" s="5" t="s">
        <v>599</v>
      </c>
      <c r="AU62" s="5"/>
    </row>
    <row r="63" spans="1:51" ht="15" x14ac:dyDescent="0.25">
      <c r="A63" s="4" t="s">
        <v>208</v>
      </c>
      <c r="B63" s="5" t="s">
        <v>95</v>
      </c>
      <c r="C63" s="5" t="s">
        <v>94</v>
      </c>
      <c r="D63" s="5" t="s">
        <v>639</v>
      </c>
      <c r="E63" s="5" t="s">
        <v>96</v>
      </c>
      <c r="F63" s="5">
        <v>2</v>
      </c>
      <c r="G63" s="5" t="s">
        <v>425</v>
      </c>
      <c r="H63" s="6">
        <v>0.1</v>
      </c>
      <c r="I63" s="5" t="s">
        <v>13</v>
      </c>
      <c r="J63" s="14" t="s">
        <v>336</v>
      </c>
      <c r="K63" s="9"/>
      <c r="L63" s="9"/>
      <c r="M63" s="23"/>
      <c r="N63" s="23"/>
      <c r="O63" s="9"/>
      <c r="P63" s="9"/>
      <c r="Q63" s="23"/>
      <c r="R63" s="9"/>
      <c r="S63" s="9"/>
      <c r="T63" s="23"/>
      <c r="U63" s="16"/>
      <c r="V63" s="9"/>
      <c r="W63" s="9"/>
      <c r="X63" s="9"/>
      <c r="Y63" s="13">
        <v>25.064717092975815</v>
      </c>
      <c r="Z63" s="13">
        <v>62.988879284481399</v>
      </c>
      <c r="AA63" s="13">
        <f t="shared" si="14"/>
        <v>1.5169664876602236</v>
      </c>
      <c r="AB63" s="37">
        <f t="shared" si="15"/>
        <v>0</v>
      </c>
      <c r="AC63" s="37">
        <f t="shared" si="16"/>
        <v>0</v>
      </c>
      <c r="AD63" s="36">
        <f t="shared" si="17"/>
        <v>0</v>
      </c>
      <c r="AE63" s="35" t="e">
        <f t="shared" si="25"/>
        <v>#DIV/0!</v>
      </c>
      <c r="AF63" s="35" t="e">
        <f t="shared" si="26"/>
        <v>#DIV/0!</v>
      </c>
      <c r="AG63" s="36" t="e">
        <f t="shared" si="18"/>
        <v>#DIV/0!</v>
      </c>
      <c r="AH63" s="5" t="s">
        <v>481</v>
      </c>
      <c r="AI63" s="5"/>
      <c r="AJ63" s="5"/>
      <c r="AK63" s="66" t="s">
        <v>515</v>
      </c>
      <c r="AL63" s="45" t="s">
        <v>646</v>
      </c>
      <c r="AM63" s="5" t="s">
        <v>526</v>
      </c>
      <c r="AN63" s="5" t="s">
        <v>576</v>
      </c>
      <c r="AO63" s="5" t="s">
        <v>599</v>
      </c>
      <c r="AU63" s="5"/>
    </row>
    <row r="64" spans="1:51" ht="15" x14ac:dyDescent="0.25">
      <c r="A64" s="4" t="s">
        <v>214</v>
      </c>
      <c r="B64" s="5" t="s">
        <v>95</v>
      </c>
      <c r="C64" s="5" t="s">
        <v>94</v>
      </c>
      <c r="D64" s="5" t="s">
        <v>639</v>
      </c>
      <c r="E64" s="5" t="s">
        <v>96</v>
      </c>
      <c r="F64" s="5">
        <v>2</v>
      </c>
      <c r="G64" s="5" t="s">
        <v>426</v>
      </c>
      <c r="H64" s="6">
        <v>0.1</v>
      </c>
      <c r="I64" s="5" t="s">
        <v>13</v>
      </c>
      <c r="J64" s="14" t="s">
        <v>336</v>
      </c>
      <c r="K64" s="9"/>
      <c r="L64" s="9"/>
      <c r="M64" s="23"/>
      <c r="N64" s="23"/>
      <c r="O64" s="9"/>
      <c r="P64" s="9"/>
      <c r="Q64" s="23"/>
      <c r="R64" s="9"/>
      <c r="S64" s="9"/>
      <c r="T64" s="23"/>
      <c r="U64" s="16"/>
      <c r="V64" s="9"/>
      <c r="W64" s="9"/>
      <c r="X64" s="9"/>
      <c r="Y64" s="13">
        <v>10.767152272678793</v>
      </c>
      <c r="Z64" s="13">
        <v>51.3880632825257</v>
      </c>
      <c r="AA64" s="13">
        <f t="shared" si="14"/>
        <v>1.6248364403938762</v>
      </c>
      <c r="AB64" s="37">
        <f t="shared" si="15"/>
        <v>0</v>
      </c>
      <c r="AC64" s="37">
        <f t="shared" si="16"/>
        <v>0</v>
      </c>
      <c r="AD64" s="36">
        <f t="shared" si="17"/>
        <v>0</v>
      </c>
      <c r="AE64" s="35" t="e">
        <f t="shared" si="25"/>
        <v>#DIV/0!</v>
      </c>
      <c r="AF64" s="35" t="e">
        <f t="shared" si="26"/>
        <v>#DIV/0!</v>
      </c>
      <c r="AG64" s="36" t="e">
        <f t="shared" si="18"/>
        <v>#DIV/0!</v>
      </c>
      <c r="AH64" s="5" t="s">
        <v>481</v>
      </c>
      <c r="AI64" s="5"/>
      <c r="AJ64" s="5"/>
      <c r="AK64" s="66" t="s">
        <v>515</v>
      </c>
      <c r="AL64" s="45" t="s">
        <v>646</v>
      </c>
      <c r="AM64" s="5" t="s">
        <v>526</v>
      </c>
      <c r="AN64" s="5" t="s">
        <v>576</v>
      </c>
      <c r="AO64" s="5" t="s">
        <v>599</v>
      </c>
      <c r="AU64" s="5"/>
    </row>
    <row r="65" spans="1:47" ht="15" x14ac:dyDescent="0.25">
      <c r="A65" s="4" t="s">
        <v>209</v>
      </c>
      <c r="B65" s="5" t="s">
        <v>95</v>
      </c>
      <c r="C65" s="5" t="s">
        <v>94</v>
      </c>
      <c r="D65" s="5" t="s">
        <v>639</v>
      </c>
      <c r="E65" s="5" t="s">
        <v>96</v>
      </c>
      <c r="F65" s="5">
        <v>24</v>
      </c>
      <c r="G65" s="5" t="s">
        <v>425</v>
      </c>
      <c r="H65" s="6">
        <v>0.1</v>
      </c>
      <c r="I65" s="5" t="s">
        <v>13</v>
      </c>
      <c r="J65" s="14" t="s">
        <v>336</v>
      </c>
      <c r="K65" s="9"/>
      <c r="L65" s="9"/>
      <c r="M65" s="23"/>
      <c r="N65" s="23"/>
      <c r="O65" s="9"/>
      <c r="P65" s="9"/>
      <c r="Q65" s="23"/>
      <c r="R65" s="9"/>
      <c r="S65" s="9"/>
      <c r="T65" s="23"/>
      <c r="U65" s="16"/>
      <c r="V65" s="9"/>
      <c r="W65" s="9"/>
      <c r="X65" s="9"/>
      <c r="Y65" s="13">
        <v>8.6777061104526538</v>
      </c>
      <c r="Z65" s="13">
        <v>20.706287415759242</v>
      </c>
      <c r="AA65" s="13">
        <f t="shared" si="14"/>
        <v>0.48114325221226351</v>
      </c>
      <c r="AB65" s="37">
        <f t="shared" si="15"/>
        <v>0</v>
      </c>
      <c r="AC65" s="37">
        <f t="shared" si="16"/>
        <v>0</v>
      </c>
      <c r="AD65" s="36">
        <f t="shared" si="17"/>
        <v>0</v>
      </c>
      <c r="AE65" s="35" t="e">
        <f t="shared" si="25"/>
        <v>#DIV/0!</v>
      </c>
      <c r="AF65" s="35" t="e">
        <f t="shared" si="26"/>
        <v>#DIV/0!</v>
      </c>
      <c r="AG65" s="36" t="e">
        <f t="shared" si="18"/>
        <v>#DIV/0!</v>
      </c>
      <c r="AH65" s="5" t="s">
        <v>481</v>
      </c>
      <c r="AI65" s="5"/>
      <c r="AJ65" s="5"/>
      <c r="AK65" s="66" t="s">
        <v>515</v>
      </c>
      <c r="AL65" s="45" t="s">
        <v>646</v>
      </c>
      <c r="AM65" s="5" t="s">
        <v>526</v>
      </c>
      <c r="AN65" s="5" t="s">
        <v>576</v>
      </c>
      <c r="AO65" s="5" t="s">
        <v>599</v>
      </c>
      <c r="AU65" s="5"/>
    </row>
    <row r="66" spans="1:47" ht="15" x14ac:dyDescent="0.25">
      <c r="A66" s="4" t="s">
        <v>215</v>
      </c>
      <c r="B66" s="5" t="s">
        <v>95</v>
      </c>
      <c r="C66" s="5" t="s">
        <v>94</v>
      </c>
      <c r="D66" s="5" t="s">
        <v>639</v>
      </c>
      <c r="E66" s="5" t="s">
        <v>96</v>
      </c>
      <c r="F66" s="5">
        <v>24</v>
      </c>
      <c r="G66" s="5" t="s">
        <v>426</v>
      </c>
      <c r="H66" s="6">
        <v>0.1</v>
      </c>
      <c r="I66" s="5" t="s">
        <v>13</v>
      </c>
      <c r="J66" s="14" t="s">
        <v>336</v>
      </c>
      <c r="K66" s="9"/>
      <c r="L66" s="9"/>
      <c r="M66" s="23"/>
      <c r="N66" s="23"/>
      <c r="O66" s="9"/>
      <c r="P66" s="9"/>
      <c r="Q66" s="23"/>
      <c r="R66" s="9"/>
      <c r="S66" s="9"/>
      <c r="T66" s="23"/>
      <c r="U66" s="16"/>
      <c r="V66" s="9"/>
      <c r="W66" s="9"/>
      <c r="X66" s="9"/>
      <c r="Y66" s="13">
        <v>4.7273994163694244</v>
      </c>
      <c r="Z66" s="13">
        <v>20.401022678556153</v>
      </c>
      <c r="AA66" s="13">
        <f t="shared" ref="AA66:AA97" si="27">(Z66-Y66)/25</f>
        <v>0.62694493048746913</v>
      </c>
      <c r="AB66" s="37">
        <f t="shared" ref="AB66:AB97" si="28">(Y66*0.000001)*(T66)*1000</f>
        <v>0</v>
      </c>
      <c r="AC66" s="37">
        <f t="shared" ref="AC66:AC97" si="29">(Z66*0.000001)*(T66)*1000</f>
        <v>0</v>
      </c>
      <c r="AD66" s="36">
        <f t="shared" ref="AD66:AD97" si="30">(AC66-AB66)/25</f>
        <v>0</v>
      </c>
      <c r="AE66" s="35" t="e">
        <f t="shared" si="25"/>
        <v>#DIV/0!</v>
      </c>
      <c r="AF66" s="35" t="e">
        <f t="shared" si="26"/>
        <v>#DIV/0!</v>
      </c>
      <c r="AG66" s="36" t="e">
        <f t="shared" ref="AG66:AG97" si="31">(AF66-AE66)/25</f>
        <v>#DIV/0!</v>
      </c>
      <c r="AH66" s="5" t="s">
        <v>481</v>
      </c>
      <c r="AI66" s="5"/>
      <c r="AJ66" s="5"/>
      <c r="AK66" s="66" t="s">
        <v>515</v>
      </c>
      <c r="AL66" s="45" t="s">
        <v>646</v>
      </c>
      <c r="AM66" s="5" t="s">
        <v>526</v>
      </c>
      <c r="AN66" s="5" t="s">
        <v>576</v>
      </c>
      <c r="AO66" s="5" t="s">
        <v>599</v>
      </c>
      <c r="AU66" s="5"/>
    </row>
    <row r="67" spans="1:47" ht="15" x14ac:dyDescent="0.25">
      <c r="A67" s="4" t="s">
        <v>210</v>
      </c>
      <c r="B67" s="5" t="s">
        <v>95</v>
      </c>
      <c r="C67" s="5" t="s">
        <v>94</v>
      </c>
      <c r="D67" s="5" t="s">
        <v>639</v>
      </c>
      <c r="E67" s="5" t="s">
        <v>96</v>
      </c>
      <c r="F67" s="5">
        <v>48</v>
      </c>
      <c r="G67" s="5" t="s">
        <v>425</v>
      </c>
      <c r="H67" s="6">
        <v>0.1</v>
      </c>
      <c r="I67" s="5" t="s">
        <v>13</v>
      </c>
      <c r="J67" s="14" t="s">
        <v>336</v>
      </c>
      <c r="K67" s="9"/>
      <c r="L67" s="9"/>
      <c r="M67" s="23"/>
      <c r="N67" s="23"/>
      <c r="O67" s="9"/>
      <c r="P67" s="9"/>
      <c r="Q67" s="23"/>
      <c r="R67" s="9"/>
      <c r="S67" s="9"/>
      <c r="T67" s="23"/>
      <c r="U67" s="16"/>
      <c r="V67" s="9"/>
      <c r="W67" s="9"/>
      <c r="X67" s="9"/>
      <c r="Y67" s="13">
        <v>9.102054546734422</v>
      </c>
      <c r="Z67" s="13">
        <v>19.024251292259201</v>
      </c>
      <c r="AA67" s="13">
        <f t="shared" si="27"/>
        <v>0.39688786982099117</v>
      </c>
      <c r="AB67" s="37">
        <f t="shared" si="28"/>
        <v>0</v>
      </c>
      <c r="AC67" s="37">
        <f t="shared" si="29"/>
        <v>0</v>
      </c>
      <c r="AD67" s="36">
        <f t="shared" si="30"/>
        <v>0</v>
      </c>
      <c r="AE67" s="35" t="e">
        <f t="shared" si="25"/>
        <v>#DIV/0!</v>
      </c>
      <c r="AF67" s="35" t="e">
        <f t="shared" si="26"/>
        <v>#DIV/0!</v>
      </c>
      <c r="AG67" s="36" t="e">
        <f t="shared" si="31"/>
        <v>#DIV/0!</v>
      </c>
      <c r="AH67" s="5" t="s">
        <v>481</v>
      </c>
      <c r="AI67" s="5"/>
      <c r="AJ67" s="5"/>
      <c r="AK67" s="66" t="s">
        <v>515</v>
      </c>
      <c r="AL67" s="45" t="s">
        <v>646</v>
      </c>
      <c r="AM67" s="5" t="s">
        <v>526</v>
      </c>
      <c r="AN67" s="5" t="s">
        <v>576</v>
      </c>
      <c r="AO67" s="5" t="s">
        <v>599</v>
      </c>
      <c r="AU67" s="5"/>
    </row>
    <row r="68" spans="1:47" ht="15" x14ac:dyDescent="0.25">
      <c r="A68" s="4" t="s">
        <v>216</v>
      </c>
      <c r="B68" s="5" t="s">
        <v>95</v>
      </c>
      <c r="C68" s="5" t="s">
        <v>94</v>
      </c>
      <c r="D68" s="5" t="s">
        <v>639</v>
      </c>
      <c r="E68" s="5" t="s">
        <v>96</v>
      </c>
      <c r="F68" s="5">
        <v>48</v>
      </c>
      <c r="G68" s="5" t="s">
        <v>426</v>
      </c>
      <c r="H68" s="6">
        <v>0.1</v>
      </c>
      <c r="I68" s="5" t="s">
        <v>13</v>
      </c>
      <c r="J68" s="14" t="s">
        <v>336</v>
      </c>
      <c r="K68" s="9"/>
      <c r="L68" s="9"/>
      <c r="M68" s="23"/>
      <c r="N68" s="23"/>
      <c r="O68" s="9"/>
      <c r="P68" s="9"/>
      <c r="Q68" s="23"/>
      <c r="R68" s="9"/>
      <c r="S68" s="9"/>
      <c r="T68" s="23"/>
      <c r="U68" s="16"/>
      <c r="V68" s="9"/>
      <c r="W68" s="9"/>
      <c r="X68" s="9"/>
      <c r="Y68" s="13">
        <v>4.761145327624722</v>
      </c>
      <c r="Z68" s="13">
        <v>15.329805042205605</v>
      </c>
      <c r="AA68" s="13">
        <f t="shared" si="27"/>
        <v>0.42274638858323527</v>
      </c>
      <c r="AB68" s="37">
        <f t="shared" si="28"/>
        <v>0</v>
      </c>
      <c r="AC68" s="37">
        <f t="shared" si="29"/>
        <v>0</v>
      </c>
      <c r="AD68" s="36">
        <f t="shared" si="30"/>
        <v>0</v>
      </c>
      <c r="AE68" s="35" t="e">
        <f t="shared" si="25"/>
        <v>#DIV/0!</v>
      </c>
      <c r="AF68" s="35" t="e">
        <f t="shared" si="26"/>
        <v>#DIV/0!</v>
      </c>
      <c r="AG68" s="36" t="e">
        <f t="shared" si="31"/>
        <v>#DIV/0!</v>
      </c>
      <c r="AH68" s="5" t="s">
        <v>481</v>
      </c>
      <c r="AI68" s="5"/>
      <c r="AJ68" s="5"/>
      <c r="AK68" s="66" t="s">
        <v>515</v>
      </c>
      <c r="AL68" s="45" t="s">
        <v>646</v>
      </c>
      <c r="AM68" s="5" t="s">
        <v>526</v>
      </c>
      <c r="AN68" s="5" t="s">
        <v>576</v>
      </c>
      <c r="AO68" s="5" t="s">
        <v>599</v>
      </c>
      <c r="AU68" s="5"/>
    </row>
    <row r="69" spans="1:47" ht="15" x14ac:dyDescent="0.25">
      <c r="A69" s="4" t="s">
        <v>211</v>
      </c>
      <c r="B69" s="5" t="s">
        <v>95</v>
      </c>
      <c r="C69" s="5" t="s">
        <v>94</v>
      </c>
      <c r="D69" s="5" t="s">
        <v>639</v>
      </c>
      <c r="E69" s="5" t="s">
        <v>96</v>
      </c>
      <c r="F69" s="5">
        <v>72</v>
      </c>
      <c r="G69" s="5" t="s">
        <v>425</v>
      </c>
      <c r="H69" s="6">
        <v>0.1</v>
      </c>
      <c r="I69" s="5" t="s">
        <v>13</v>
      </c>
      <c r="J69" s="14" t="s">
        <v>336</v>
      </c>
      <c r="K69" s="9"/>
      <c r="L69" s="9"/>
      <c r="M69" s="23"/>
      <c r="N69" s="23"/>
      <c r="O69" s="9"/>
      <c r="P69" s="9"/>
      <c r="Q69" s="23"/>
      <c r="R69" s="9"/>
      <c r="S69" s="9"/>
      <c r="T69" s="23"/>
      <c r="U69" s="16"/>
      <c r="V69" s="9"/>
      <c r="W69" s="9"/>
      <c r="X69" s="9"/>
      <c r="Y69" s="13">
        <v>4.7610365448864513</v>
      </c>
      <c r="Z69" s="13">
        <v>10.85080508651069</v>
      </c>
      <c r="AA69" s="13">
        <f t="shared" si="27"/>
        <v>0.24359074166496952</v>
      </c>
      <c r="AB69" s="37">
        <f t="shared" si="28"/>
        <v>0</v>
      </c>
      <c r="AC69" s="37">
        <f t="shared" si="29"/>
        <v>0</v>
      </c>
      <c r="AD69" s="36">
        <f t="shared" si="30"/>
        <v>0</v>
      </c>
      <c r="AE69" s="35" t="e">
        <f t="shared" si="25"/>
        <v>#DIV/0!</v>
      </c>
      <c r="AF69" s="35" t="e">
        <f t="shared" si="26"/>
        <v>#DIV/0!</v>
      </c>
      <c r="AG69" s="36" t="e">
        <f t="shared" si="31"/>
        <v>#DIV/0!</v>
      </c>
      <c r="AH69" s="5" t="s">
        <v>481</v>
      </c>
      <c r="AI69" s="5"/>
      <c r="AJ69" s="5"/>
      <c r="AK69" s="66" t="s">
        <v>515</v>
      </c>
      <c r="AL69" s="45" t="s">
        <v>646</v>
      </c>
      <c r="AM69" s="5" t="s">
        <v>526</v>
      </c>
      <c r="AN69" s="5" t="s">
        <v>576</v>
      </c>
      <c r="AO69" s="5" t="s">
        <v>599</v>
      </c>
      <c r="AU69" s="5"/>
    </row>
    <row r="70" spans="1:47" ht="15" x14ac:dyDescent="0.25">
      <c r="A70" s="4" t="s">
        <v>217</v>
      </c>
      <c r="B70" s="5" t="s">
        <v>95</v>
      </c>
      <c r="C70" s="5" t="s">
        <v>94</v>
      </c>
      <c r="D70" s="5" t="s">
        <v>639</v>
      </c>
      <c r="E70" s="5" t="s">
        <v>96</v>
      </c>
      <c r="F70" s="5">
        <v>72</v>
      </c>
      <c r="G70" s="5" t="s">
        <v>426</v>
      </c>
      <c r="H70" s="6">
        <v>0.1</v>
      </c>
      <c r="I70" s="5" t="s">
        <v>13</v>
      </c>
      <c r="J70" s="14" t="s">
        <v>336</v>
      </c>
      <c r="K70" s="9"/>
      <c r="L70" s="9"/>
      <c r="M70" s="23"/>
      <c r="N70" s="23"/>
      <c r="O70" s="9"/>
      <c r="P70" s="9"/>
      <c r="Q70" s="23"/>
      <c r="R70" s="9"/>
      <c r="S70" s="9"/>
      <c r="T70" s="23"/>
      <c r="U70" s="16"/>
      <c r="V70" s="9"/>
      <c r="W70" s="9"/>
      <c r="X70" s="9"/>
      <c r="Y70" s="13">
        <v>4.1564807846887515</v>
      </c>
      <c r="Z70" s="13">
        <v>14.737425160131178</v>
      </c>
      <c r="AA70" s="13">
        <f t="shared" si="27"/>
        <v>0.42323777501769705</v>
      </c>
      <c r="AB70" s="37">
        <f t="shared" si="28"/>
        <v>0</v>
      </c>
      <c r="AC70" s="37">
        <f t="shared" si="29"/>
        <v>0</v>
      </c>
      <c r="AD70" s="36">
        <f t="shared" si="30"/>
        <v>0</v>
      </c>
      <c r="AE70" s="35" t="e">
        <f t="shared" si="25"/>
        <v>#DIV/0!</v>
      </c>
      <c r="AF70" s="35" t="e">
        <f t="shared" si="26"/>
        <v>#DIV/0!</v>
      </c>
      <c r="AG70" s="36" t="e">
        <f t="shared" si="31"/>
        <v>#DIV/0!</v>
      </c>
      <c r="AH70" s="5" t="s">
        <v>481</v>
      </c>
      <c r="AI70" s="5"/>
      <c r="AJ70" s="5"/>
      <c r="AK70" s="66" t="s">
        <v>515</v>
      </c>
      <c r="AL70" s="45" t="s">
        <v>646</v>
      </c>
      <c r="AM70" s="5" t="s">
        <v>526</v>
      </c>
      <c r="AN70" s="5" t="s">
        <v>576</v>
      </c>
      <c r="AO70" s="5" t="s">
        <v>599</v>
      </c>
      <c r="AU70" s="5"/>
    </row>
    <row r="71" spans="1:47" ht="15" x14ac:dyDescent="0.25">
      <c r="A71" s="4" t="s">
        <v>218</v>
      </c>
      <c r="B71" s="5" t="s">
        <v>103</v>
      </c>
      <c r="C71" s="5" t="s">
        <v>103</v>
      </c>
      <c r="D71" s="5" t="s">
        <v>639</v>
      </c>
      <c r="E71" s="5" t="s">
        <v>96</v>
      </c>
      <c r="F71" s="5" t="s">
        <v>97</v>
      </c>
      <c r="G71" s="5" t="s">
        <v>425</v>
      </c>
      <c r="H71" s="6">
        <v>0.1</v>
      </c>
      <c r="I71" s="5" t="s">
        <v>13</v>
      </c>
      <c r="J71" s="23"/>
      <c r="K71" s="8" t="s">
        <v>381</v>
      </c>
      <c r="L71" s="8" t="s">
        <v>381</v>
      </c>
      <c r="M71" s="10">
        <v>25.08</v>
      </c>
      <c r="N71" s="10">
        <v>25.08</v>
      </c>
      <c r="O71" s="9"/>
      <c r="P71" s="15" t="s">
        <v>393</v>
      </c>
      <c r="Q71" s="10">
        <v>1</v>
      </c>
      <c r="R71" s="9"/>
      <c r="S71" s="8">
        <f t="shared" ref="S71:S90" si="32">400*(M71+2*N71)/(M71*N71)</f>
        <v>47.846889952153113</v>
      </c>
      <c r="T71" s="10">
        <f t="shared" ref="T71:T88" si="33">S71</f>
        <v>47.846889952153113</v>
      </c>
      <c r="U71" s="16"/>
      <c r="V71" s="9"/>
      <c r="W71" s="9"/>
      <c r="X71" s="9"/>
      <c r="Y71" s="13">
        <v>30.546874251142899</v>
      </c>
      <c r="Z71" s="13">
        <v>95.681422186127236</v>
      </c>
      <c r="AA71" s="13">
        <f t="shared" si="27"/>
        <v>2.6053819173993737</v>
      </c>
      <c r="AB71" s="37">
        <f t="shared" si="28"/>
        <v>1.4615729306766936</v>
      </c>
      <c r="AC71" s="37">
        <f t="shared" si="29"/>
        <v>4.578058477805131</v>
      </c>
      <c r="AD71" s="36">
        <f t="shared" si="30"/>
        <v>0.12465942188513751</v>
      </c>
      <c r="AE71" s="35">
        <f t="shared" ref="AE71:AE90" si="34">((Y71*0.000001)/((4/3*PI())*((M71*0.0000001/2)^2)*(N71*0.0000001/2)*5))*0.000000000001</f>
        <v>0.73963176402180963</v>
      </c>
      <c r="AF71" s="35">
        <f t="shared" ref="AF71:AF90" si="35">((Z71*0.000001)/((4/3*PI())*((M71*0.0000001/2)^2)*(N71*0.0000001/2)*5))*0.000000000001</f>
        <v>2.3167352081201238</v>
      </c>
      <c r="AG71" s="36">
        <f t="shared" si="31"/>
        <v>6.3084137763932568E-2</v>
      </c>
      <c r="AH71" s="5" t="s">
        <v>482</v>
      </c>
      <c r="AI71" s="5"/>
      <c r="AJ71" s="5"/>
      <c r="AK71" s="66" t="s">
        <v>514</v>
      </c>
      <c r="AL71" s="45" t="s">
        <v>647</v>
      </c>
      <c r="AM71" s="5" t="s">
        <v>526</v>
      </c>
      <c r="AN71" s="5" t="s">
        <v>586</v>
      </c>
      <c r="AO71" s="5" t="s">
        <v>600</v>
      </c>
      <c r="AU71" s="5"/>
    </row>
    <row r="72" spans="1:47" ht="15" x14ac:dyDescent="0.25">
      <c r="A72" s="4" t="s">
        <v>224</v>
      </c>
      <c r="B72" s="5" t="s">
        <v>103</v>
      </c>
      <c r="C72" s="5" t="s">
        <v>103</v>
      </c>
      <c r="D72" s="5" t="s">
        <v>639</v>
      </c>
      <c r="E72" s="5" t="s">
        <v>96</v>
      </c>
      <c r="F72" s="5" t="s">
        <v>97</v>
      </c>
      <c r="G72" s="5" t="s">
        <v>426</v>
      </c>
      <c r="H72" s="6">
        <v>0.1</v>
      </c>
      <c r="I72" s="5" t="s">
        <v>13</v>
      </c>
      <c r="J72" s="23"/>
      <c r="K72" s="8" t="s">
        <v>381</v>
      </c>
      <c r="L72" s="8" t="s">
        <v>381</v>
      </c>
      <c r="M72" s="10">
        <v>25.08</v>
      </c>
      <c r="N72" s="10">
        <v>25.08</v>
      </c>
      <c r="O72" s="9"/>
      <c r="P72" s="15" t="s">
        <v>393</v>
      </c>
      <c r="Q72" s="10">
        <v>1</v>
      </c>
      <c r="R72" s="9"/>
      <c r="S72" s="8">
        <f t="shared" si="32"/>
        <v>47.846889952153113</v>
      </c>
      <c r="T72" s="10">
        <f t="shared" si="33"/>
        <v>47.846889952153113</v>
      </c>
      <c r="U72" s="16"/>
      <c r="V72" s="9"/>
      <c r="W72" s="9"/>
      <c r="X72" s="9"/>
      <c r="Y72" s="13">
        <v>42.556592135970433</v>
      </c>
      <c r="Z72" s="13">
        <v>117.99391589120454</v>
      </c>
      <c r="AA72" s="13">
        <f t="shared" si="27"/>
        <v>3.0174929502093644</v>
      </c>
      <c r="AB72" s="37">
        <f t="shared" si="28"/>
        <v>2.0362005806684418</v>
      </c>
      <c r="AC72" s="37">
        <f t="shared" si="29"/>
        <v>5.6456419086700738</v>
      </c>
      <c r="AD72" s="36">
        <f t="shared" si="30"/>
        <v>0.14437765312006529</v>
      </c>
      <c r="AE72" s="35">
        <f t="shared" si="34"/>
        <v>1.0304231802409969</v>
      </c>
      <c r="AF72" s="35">
        <f t="shared" si="35"/>
        <v>2.8569878357091611</v>
      </c>
      <c r="AG72" s="36">
        <f t="shared" si="31"/>
        <v>7.3062586218726577E-2</v>
      </c>
      <c r="AH72" s="5" t="s">
        <v>482</v>
      </c>
      <c r="AI72" s="5"/>
      <c r="AJ72" s="5"/>
      <c r="AK72" s="66" t="s">
        <v>514</v>
      </c>
      <c r="AL72" s="45" t="s">
        <v>647</v>
      </c>
      <c r="AM72" s="5" t="s">
        <v>526</v>
      </c>
      <c r="AN72" s="5" t="s">
        <v>586</v>
      </c>
      <c r="AO72" s="5" t="s">
        <v>600</v>
      </c>
      <c r="AU72" s="5"/>
    </row>
    <row r="73" spans="1:47" ht="15" x14ac:dyDescent="0.25">
      <c r="A73" s="4" t="s">
        <v>219</v>
      </c>
      <c r="B73" s="5" t="s">
        <v>103</v>
      </c>
      <c r="C73" s="5" t="s">
        <v>103</v>
      </c>
      <c r="D73" s="5" t="s">
        <v>639</v>
      </c>
      <c r="E73" s="5" t="s">
        <v>96</v>
      </c>
      <c r="F73" s="5">
        <v>1</v>
      </c>
      <c r="G73" s="5" t="s">
        <v>425</v>
      </c>
      <c r="H73" s="6">
        <v>0.1</v>
      </c>
      <c r="I73" s="5" t="s">
        <v>13</v>
      </c>
      <c r="J73" s="23"/>
      <c r="K73" s="8" t="s">
        <v>381</v>
      </c>
      <c r="L73" s="8" t="s">
        <v>381</v>
      </c>
      <c r="M73" s="10">
        <v>25.08</v>
      </c>
      <c r="N73" s="10">
        <v>25.08</v>
      </c>
      <c r="O73" s="9"/>
      <c r="P73" s="15" t="s">
        <v>393</v>
      </c>
      <c r="Q73" s="10">
        <v>1</v>
      </c>
      <c r="R73" s="9"/>
      <c r="S73" s="8">
        <f t="shared" si="32"/>
        <v>47.846889952153113</v>
      </c>
      <c r="T73" s="10">
        <f t="shared" si="33"/>
        <v>47.846889952153113</v>
      </c>
      <c r="U73" s="16"/>
      <c r="V73" s="9"/>
      <c r="W73" s="9"/>
      <c r="X73" s="9"/>
      <c r="Y73" s="13">
        <v>48.037303732774618</v>
      </c>
      <c r="Z73" s="13">
        <v>145.91863152378534</v>
      </c>
      <c r="AA73" s="13">
        <f t="shared" si="27"/>
        <v>3.9152531116404288</v>
      </c>
      <c r="AB73" s="37">
        <f t="shared" si="28"/>
        <v>2.2984355853002212</v>
      </c>
      <c r="AC73" s="37">
        <f t="shared" si="29"/>
        <v>6.9817527044873371</v>
      </c>
      <c r="AD73" s="36">
        <f t="shared" si="30"/>
        <v>0.18733268476748463</v>
      </c>
      <c r="AE73" s="35">
        <f t="shared" si="34"/>
        <v>1.1631277035618208</v>
      </c>
      <c r="AF73" s="35">
        <f t="shared" si="35"/>
        <v>3.5331292475382416</v>
      </c>
      <c r="AG73" s="36">
        <f t="shared" si="31"/>
        <v>9.4800061759056822E-2</v>
      </c>
      <c r="AH73" s="5" t="s">
        <v>482</v>
      </c>
      <c r="AI73" s="5"/>
      <c r="AJ73" s="5"/>
      <c r="AK73" s="66" t="s">
        <v>514</v>
      </c>
      <c r="AL73" s="45" t="s">
        <v>647</v>
      </c>
      <c r="AM73" s="5" t="s">
        <v>526</v>
      </c>
      <c r="AN73" s="5" t="s">
        <v>586</v>
      </c>
      <c r="AO73" s="5" t="s">
        <v>600</v>
      </c>
      <c r="AU73" s="5"/>
    </row>
    <row r="74" spans="1:47" ht="15" x14ac:dyDescent="0.25">
      <c r="A74" s="4" t="s">
        <v>225</v>
      </c>
      <c r="B74" s="5" t="s">
        <v>103</v>
      </c>
      <c r="C74" s="5" t="s">
        <v>103</v>
      </c>
      <c r="D74" s="5" t="s">
        <v>639</v>
      </c>
      <c r="E74" s="5" t="s">
        <v>96</v>
      </c>
      <c r="F74" s="5">
        <v>1</v>
      </c>
      <c r="G74" s="5" t="s">
        <v>426</v>
      </c>
      <c r="H74" s="6">
        <v>0.1</v>
      </c>
      <c r="I74" s="5" t="s">
        <v>13</v>
      </c>
      <c r="J74" s="23"/>
      <c r="K74" s="8" t="s">
        <v>381</v>
      </c>
      <c r="L74" s="8" t="s">
        <v>381</v>
      </c>
      <c r="M74" s="10">
        <v>25.08</v>
      </c>
      <c r="N74" s="10">
        <v>25.08</v>
      </c>
      <c r="O74" s="9"/>
      <c r="P74" s="15" t="s">
        <v>393</v>
      </c>
      <c r="Q74" s="10">
        <v>1</v>
      </c>
      <c r="R74" s="9"/>
      <c r="S74" s="8">
        <f t="shared" si="32"/>
        <v>47.846889952153113</v>
      </c>
      <c r="T74" s="10">
        <f t="shared" si="33"/>
        <v>47.846889952153113</v>
      </c>
      <c r="U74" s="16"/>
      <c r="V74" s="9"/>
      <c r="W74" s="9"/>
      <c r="X74" s="9"/>
      <c r="Y74" s="13">
        <v>45.546040018572171</v>
      </c>
      <c r="Z74" s="13">
        <v>145.32967272017609</v>
      </c>
      <c r="AA74" s="13">
        <f t="shared" si="27"/>
        <v>3.9913453080641568</v>
      </c>
      <c r="AB74" s="37">
        <f t="shared" si="28"/>
        <v>2.1792363645249844</v>
      </c>
      <c r="AC74" s="37">
        <f t="shared" si="29"/>
        <v>6.9535728574246933</v>
      </c>
      <c r="AD74" s="36">
        <f t="shared" si="30"/>
        <v>0.19097345971598834</v>
      </c>
      <c r="AE74" s="35">
        <f t="shared" si="34"/>
        <v>1.1028067109643493</v>
      </c>
      <c r="AF74" s="35">
        <f t="shared" si="35"/>
        <v>3.5188687822851272</v>
      </c>
      <c r="AG74" s="36">
        <f t="shared" si="31"/>
        <v>9.6642482852831113E-2</v>
      </c>
      <c r="AH74" s="5" t="s">
        <v>482</v>
      </c>
      <c r="AI74" s="5"/>
      <c r="AJ74" s="5"/>
      <c r="AK74" s="66" t="s">
        <v>514</v>
      </c>
      <c r="AL74" s="45" t="s">
        <v>647</v>
      </c>
      <c r="AM74" s="5" t="s">
        <v>526</v>
      </c>
      <c r="AN74" s="5" t="s">
        <v>586</v>
      </c>
      <c r="AO74" s="5" t="s">
        <v>600</v>
      </c>
      <c r="AU74" s="5"/>
    </row>
    <row r="75" spans="1:47" ht="15" x14ac:dyDescent="0.25">
      <c r="A75" s="4" t="s">
        <v>220</v>
      </c>
      <c r="B75" s="5" t="s">
        <v>103</v>
      </c>
      <c r="C75" s="5" t="s">
        <v>103</v>
      </c>
      <c r="D75" s="5" t="s">
        <v>639</v>
      </c>
      <c r="E75" s="5" t="s">
        <v>96</v>
      </c>
      <c r="F75" s="5">
        <v>2</v>
      </c>
      <c r="G75" s="5" t="s">
        <v>425</v>
      </c>
      <c r="H75" s="6">
        <v>0.1</v>
      </c>
      <c r="I75" s="5" t="s">
        <v>13</v>
      </c>
      <c r="J75" s="23"/>
      <c r="K75" s="8" t="s">
        <v>381</v>
      </c>
      <c r="L75" s="8" t="s">
        <v>381</v>
      </c>
      <c r="M75" s="10">
        <v>25.08</v>
      </c>
      <c r="N75" s="10">
        <v>25.08</v>
      </c>
      <c r="O75" s="9"/>
      <c r="P75" s="15" t="s">
        <v>393</v>
      </c>
      <c r="Q75" s="10">
        <v>1</v>
      </c>
      <c r="R75" s="9"/>
      <c r="S75" s="8">
        <f t="shared" si="32"/>
        <v>47.846889952153113</v>
      </c>
      <c r="T75" s="10">
        <f t="shared" si="33"/>
        <v>47.846889952153113</v>
      </c>
      <c r="U75" s="16"/>
      <c r="V75" s="9"/>
      <c r="W75" s="9"/>
      <c r="X75" s="9"/>
      <c r="Y75" s="13">
        <v>52.672757136296653</v>
      </c>
      <c r="Z75" s="13">
        <v>157.98731712996005</v>
      </c>
      <c r="AA75" s="13">
        <f t="shared" si="27"/>
        <v>4.2125823997465357</v>
      </c>
      <c r="AB75" s="37">
        <f t="shared" si="28"/>
        <v>2.5202276141768731</v>
      </c>
      <c r="AC75" s="37">
        <f t="shared" si="29"/>
        <v>7.5592017765531123</v>
      </c>
      <c r="AD75" s="36">
        <f t="shared" si="30"/>
        <v>0.20155896649504956</v>
      </c>
      <c r="AE75" s="35">
        <f t="shared" si="34"/>
        <v>1.2753659820089069</v>
      </c>
      <c r="AF75" s="35">
        <f t="shared" si="35"/>
        <v>3.8253484497692405</v>
      </c>
      <c r="AG75" s="36">
        <f t="shared" si="31"/>
        <v>0.10199929871041334</v>
      </c>
      <c r="AH75" s="5" t="s">
        <v>482</v>
      </c>
      <c r="AI75" s="5"/>
      <c r="AJ75" s="5"/>
      <c r="AK75" s="66" t="s">
        <v>514</v>
      </c>
      <c r="AL75" s="45" t="s">
        <v>647</v>
      </c>
      <c r="AM75" s="5" t="s">
        <v>526</v>
      </c>
      <c r="AN75" s="5" t="s">
        <v>586</v>
      </c>
      <c r="AO75" s="5" t="s">
        <v>600</v>
      </c>
      <c r="AU75" s="5"/>
    </row>
    <row r="76" spans="1:47" ht="15" x14ac:dyDescent="0.25">
      <c r="A76" s="4" t="s">
        <v>226</v>
      </c>
      <c r="B76" s="5" t="s">
        <v>103</v>
      </c>
      <c r="C76" s="5" t="s">
        <v>103</v>
      </c>
      <c r="D76" s="5" t="s">
        <v>639</v>
      </c>
      <c r="E76" s="5" t="s">
        <v>96</v>
      </c>
      <c r="F76" s="5">
        <v>2</v>
      </c>
      <c r="G76" s="5" t="s">
        <v>426</v>
      </c>
      <c r="H76" s="6">
        <v>0.1</v>
      </c>
      <c r="I76" s="5" t="s">
        <v>13</v>
      </c>
      <c r="J76" s="23"/>
      <c r="K76" s="8" t="s">
        <v>381</v>
      </c>
      <c r="L76" s="8" t="s">
        <v>381</v>
      </c>
      <c r="M76" s="10">
        <v>25.08</v>
      </c>
      <c r="N76" s="10">
        <v>25.08</v>
      </c>
      <c r="O76" s="9"/>
      <c r="P76" s="15" t="s">
        <v>393</v>
      </c>
      <c r="Q76" s="10">
        <v>1</v>
      </c>
      <c r="R76" s="9"/>
      <c r="S76" s="8">
        <f t="shared" si="32"/>
        <v>47.846889952153113</v>
      </c>
      <c r="T76" s="10">
        <f t="shared" si="33"/>
        <v>47.846889952153113</v>
      </c>
      <c r="U76" s="16"/>
      <c r="V76" s="9"/>
      <c r="W76" s="9"/>
      <c r="X76" s="9"/>
      <c r="Y76" s="13">
        <v>53.613456278016699</v>
      </c>
      <c r="Z76" s="13">
        <v>175.75824700184154</v>
      </c>
      <c r="AA76" s="13">
        <f t="shared" si="27"/>
        <v>4.8857916289529939</v>
      </c>
      <c r="AB76" s="37">
        <f t="shared" si="28"/>
        <v>2.5652371424888374</v>
      </c>
      <c r="AC76" s="37">
        <f t="shared" si="29"/>
        <v>8.4094855024804573</v>
      </c>
      <c r="AD76" s="36">
        <f t="shared" si="30"/>
        <v>0.23376993439966479</v>
      </c>
      <c r="AE76" s="35">
        <f t="shared" si="34"/>
        <v>1.2981431394975547</v>
      </c>
      <c r="AF76" s="35">
        <f t="shared" si="35"/>
        <v>4.2556361479927602</v>
      </c>
      <c r="AG76" s="36">
        <f t="shared" si="31"/>
        <v>0.11829972033980823</v>
      </c>
      <c r="AH76" s="5" t="s">
        <v>482</v>
      </c>
      <c r="AI76" s="5"/>
      <c r="AJ76" s="5"/>
      <c r="AK76" s="66" t="s">
        <v>514</v>
      </c>
      <c r="AL76" s="45" t="s">
        <v>647</v>
      </c>
      <c r="AM76" s="5" t="s">
        <v>526</v>
      </c>
      <c r="AN76" s="5" t="s">
        <v>586</v>
      </c>
      <c r="AO76" s="5" t="s">
        <v>600</v>
      </c>
      <c r="AU76" s="5"/>
    </row>
    <row r="77" spans="1:47" ht="15" x14ac:dyDescent="0.25">
      <c r="A77" s="4" t="s">
        <v>221</v>
      </c>
      <c r="B77" s="5" t="s">
        <v>103</v>
      </c>
      <c r="C77" s="5" t="s">
        <v>103</v>
      </c>
      <c r="D77" s="5" t="s">
        <v>639</v>
      </c>
      <c r="E77" s="5" t="s">
        <v>96</v>
      </c>
      <c r="F77" s="5">
        <v>24</v>
      </c>
      <c r="G77" s="5" t="s">
        <v>425</v>
      </c>
      <c r="H77" s="6">
        <v>0.1</v>
      </c>
      <c r="I77" s="5" t="s">
        <v>13</v>
      </c>
      <c r="J77" s="23"/>
      <c r="K77" s="8" t="s">
        <v>381</v>
      </c>
      <c r="L77" s="8" t="s">
        <v>381</v>
      </c>
      <c r="M77" s="10">
        <v>25.08</v>
      </c>
      <c r="N77" s="10">
        <v>25.08</v>
      </c>
      <c r="O77" s="9"/>
      <c r="P77" s="15" t="s">
        <v>393</v>
      </c>
      <c r="Q77" s="10">
        <v>1</v>
      </c>
      <c r="R77" s="9"/>
      <c r="S77" s="8">
        <f t="shared" si="32"/>
        <v>47.846889952153113</v>
      </c>
      <c r="T77" s="10">
        <f t="shared" si="33"/>
        <v>47.846889952153113</v>
      </c>
      <c r="U77" s="16"/>
      <c r="V77" s="9"/>
      <c r="W77" s="9"/>
      <c r="X77" s="9"/>
      <c r="Y77" s="13">
        <v>106.57666906374996</v>
      </c>
      <c r="Z77" s="13">
        <v>444.73204289012466</v>
      </c>
      <c r="AA77" s="13">
        <f t="shared" si="27"/>
        <v>13.526214953054987</v>
      </c>
      <c r="AB77" s="37">
        <f t="shared" si="28"/>
        <v>5.0993621561602849</v>
      </c>
      <c r="AC77" s="37">
        <f t="shared" si="29"/>
        <v>21.279045114360031</v>
      </c>
      <c r="AD77" s="36">
        <f t="shared" si="30"/>
        <v>0.64718731832798981</v>
      </c>
      <c r="AE77" s="35">
        <f t="shared" si="34"/>
        <v>2.5805419269777077</v>
      </c>
      <c r="AF77" s="35">
        <f t="shared" si="35"/>
        <v>10.76830128986238</v>
      </c>
      <c r="AG77" s="36">
        <f t="shared" si="31"/>
        <v>0.32751037451538695</v>
      </c>
      <c r="AH77" s="5" t="s">
        <v>482</v>
      </c>
      <c r="AI77" s="5"/>
      <c r="AJ77" s="5"/>
      <c r="AK77" s="66" t="s">
        <v>514</v>
      </c>
      <c r="AL77" s="45" t="s">
        <v>647</v>
      </c>
      <c r="AM77" s="5" t="s">
        <v>526</v>
      </c>
      <c r="AN77" s="5" t="s">
        <v>586</v>
      </c>
      <c r="AO77" s="5" t="s">
        <v>600</v>
      </c>
      <c r="AU77" s="5"/>
    </row>
    <row r="78" spans="1:47" ht="15" x14ac:dyDescent="0.25">
      <c r="A78" s="4" t="s">
        <v>227</v>
      </c>
      <c r="B78" s="5" t="s">
        <v>103</v>
      </c>
      <c r="C78" s="5" t="s">
        <v>103</v>
      </c>
      <c r="D78" s="5" t="s">
        <v>639</v>
      </c>
      <c r="E78" s="5" t="s">
        <v>96</v>
      </c>
      <c r="F78" s="5">
        <v>24</v>
      </c>
      <c r="G78" s="5" t="s">
        <v>426</v>
      </c>
      <c r="H78" s="6">
        <v>0.1</v>
      </c>
      <c r="I78" s="5" t="s">
        <v>13</v>
      </c>
      <c r="J78" s="23"/>
      <c r="K78" s="8" t="s">
        <v>381</v>
      </c>
      <c r="L78" s="8" t="s">
        <v>381</v>
      </c>
      <c r="M78" s="10">
        <v>25.08</v>
      </c>
      <c r="N78" s="10">
        <v>25.08</v>
      </c>
      <c r="O78" s="9"/>
      <c r="P78" s="15" t="s">
        <v>393</v>
      </c>
      <c r="Q78" s="10">
        <v>1</v>
      </c>
      <c r="R78" s="9"/>
      <c r="S78" s="8">
        <f t="shared" si="32"/>
        <v>47.846889952153113</v>
      </c>
      <c r="T78" s="10">
        <f t="shared" si="33"/>
        <v>47.846889952153113</v>
      </c>
      <c r="U78" s="16"/>
      <c r="V78" s="9"/>
      <c r="W78" s="9"/>
      <c r="X78" s="9"/>
      <c r="Y78" s="13">
        <v>114.1940277856404</v>
      </c>
      <c r="Z78" s="13">
        <v>367.10148586766832</v>
      </c>
      <c r="AA78" s="13">
        <f t="shared" si="27"/>
        <v>10.116298323281116</v>
      </c>
      <c r="AB78" s="37">
        <f t="shared" si="28"/>
        <v>5.4638290806526504</v>
      </c>
      <c r="AC78" s="37">
        <f t="shared" si="29"/>
        <v>17.564664395582216</v>
      </c>
      <c r="AD78" s="36">
        <f t="shared" si="30"/>
        <v>0.48403341259718258</v>
      </c>
      <c r="AE78" s="35">
        <f t="shared" si="34"/>
        <v>2.7649811079668374</v>
      </c>
      <c r="AF78" s="35">
        <f t="shared" si="35"/>
        <v>8.8886318559147561</v>
      </c>
      <c r="AG78" s="36">
        <f t="shared" si="31"/>
        <v>0.24494602991791672</v>
      </c>
      <c r="AH78" s="5" t="s">
        <v>482</v>
      </c>
      <c r="AI78" s="5"/>
      <c r="AJ78" s="5"/>
      <c r="AK78" s="66" t="s">
        <v>514</v>
      </c>
      <c r="AL78" s="45" t="s">
        <v>647</v>
      </c>
      <c r="AM78" s="5" t="s">
        <v>526</v>
      </c>
      <c r="AN78" s="5" t="s">
        <v>586</v>
      </c>
      <c r="AO78" s="5" t="s">
        <v>600</v>
      </c>
      <c r="AU78" s="5"/>
    </row>
    <row r="79" spans="1:47" ht="15" x14ac:dyDescent="0.25">
      <c r="A79" s="4" t="s">
        <v>222</v>
      </c>
      <c r="B79" s="5" t="s">
        <v>103</v>
      </c>
      <c r="C79" s="5" t="s">
        <v>103</v>
      </c>
      <c r="D79" s="5" t="s">
        <v>639</v>
      </c>
      <c r="E79" s="5" t="s">
        <v>96</v>
      </c>
      <c r="F79" s="5">
        <v>48</v>
      </c>
      <c r="G79" s="5" t="s">
        <v>425</v>
      </c>
      <c r="H79" s="6">
        <v>0.1</v>
      </c>
      <c r="I79" s="5" t="s">
        <v>13</v>
      </c>
      <c r="J79" s="23"/>
      <c r="K79" s="8" t="s">
        <v>381</v>
      </c>
      <c r="L79" s="8" t="s">
        <v>381</v>
      </c>
      <c r="M79" s="10">
        <v>25.08</v>
      </c>
      <c r="N79" s="10">
        <v>25.08</v>
      </c>
      <c r="O79" s="9"/>
      <c r="P79" s="15" t="s">
        <v>393</v>
      </c>
      <c r="Q79" s="10">
        <v>1</v>
      </c>
      <c r="R79" s="9"/>
      <c r="S79" s="8">
        <f t="shared" si="32"/>
        <v>47.846889952153113</v>
      </c>
      <c r="T79" s="10">
        <f t="shared" si="33"/>
        <v>47.846889952153113</v>
      </c>
      <c r="U79" s="16"/>
      <c r="V79" s="9"/>
      <c r="W79" s="9"/>
      <c r="X79" s="9"/>
      <c r="Y79" s="13">
        <v>68.30816783035695</v>
      </c>
      <c r="Z79" s="13">
        <v>232.23052376766816</v>
      </c>
      <c r="AA79" s="13">
        <f t="shared" si="27"/>
        <v>6.5568942374924486</v>
      </c>
      <c r="AB79" s="37">
        <f t="shared" si="28"/>
        <v>3.2683333890122945</v>
      </c>
      <c r="AC79" s="37">
        <f t="shared" si="29"/>
        <v>11.111508314242496</v>
      </c>
      <c r="AD79" s="36">
        <f t="shared" si="30"/>
        <v>0.31372699700920803</v>
      </c>
      <c r="AE79" s="35">
        <f t="shared" si="34"/>
        <v>1.6539463335622449</v>
      </c>
      <c r="AF79" s="35">
        <f t="shared" si="35"/>
        <v>5.6229999358301832</v>
      </c>
      <c r="AG79" s="36">
        <f t="shared" si="31"/>
        <v>0.15876214409071754</v>
      </c>
      <c r="AH79" s="5" t="s">
        <v>482</v>
      </c>
      <c r="AI79" s="5"/>
      <c r="AJ79" s="5"/>
      <c r="AK79" s="66" t="s">
        <v>514</v>
      </c>
      <c r="AL79" s="45" t="s">
        <v>647</v>
      </c>
      <c r="AM79" s="5" t="s">
        <v>526</v>
      </c>
      <c r="AN79" s="5" t="s">
        <v>586</v>
      </c>
      <c r="AO79" s="5" t="s">
        <v>600</v>
      </c>
      <c r="AU79" s="5"/>
    </row>
    <row r="80" spans="1:47" ht="15" x14ac:dyDescent="0.25">
      <c r="A80" s="4" t="s">
        <v>228</v>
      </c>
      <c r="B80" s="5" t="s">
        <v>103</v>
      </c>
      <c r="C80" s="5" t="s">
        <v>103</v>
      </c>
      <c r="D80" s="5" t="s">
        <v>639</v>
      </c>
      <c r="E80" s="5" t="s">
        <v>96</v>
      </c>
      <c r="F80" s="5">
        <v>48</v>
      </c>
      <c r="G80" s="5" t="s">
        <v>426</v>
      </c>
      <c r="H80" s="6">
        <v>0.1</v>
      </c>
      <c r="I80" s="5" t="s">
        <v>13</v>
      </c>
      <c r="J80" s="23"/>
      <c r="K80" s="8" t="s">
        <v>381</v>
      </c>
      <c r="L80" s="8" t="s">
        <v>381</v>
      </c>
      <c r="M80" s="10">
        <v>25.08</v>
      </c>
      <c r="N80" s="10">
        <v>25.08</v>
      </c>
      <c r="O80" s="9"/>
      <c r="P80" s="15" t="s">
        <v>393</v>
      </c>
      <c r="Q80" s="10">
        <v>1</v>
      </c>
      <c r="R80" s="9"/>
      <c r="S80" s="8">
        <f t="shared" si="32"/>
        <v>47.846889952153113</v>
      </c>
      <c r="T80" s="10">
        <f t="shared" si="33"/>
        <v>47.846889952153113</v>
      </c>
      <c r="U80" s="16"/>
      <c r="V80" s="9"/>
      <c r="W80" s="9"/>
      <c r="X80" s="9"/>
      <c r="Y80" s="13">
        <v>90.30002717169846</v>
      </c>
      <c r="Z80" s="13">
        <v>295.56444684265654</v>
      </c>
      <c r="AA80" s="13">
        <f t="shared" si="27"/>
        <v>8.2105767868383239</v>
      </c>
      <c r="AB80" s="37">
        <f t="shared" si="28"/>
        <v>4.3205754627606918</v>
      </c>
      <c r="AC80" s="37">
        <f t="shared" si="29"/>
        <v>14.141839561849594</v>
      </c>
      <c r="AD80" s="36">
        <f t="shared" si="30"/>
        <v>0.39285056396355605</v>
      </c>
      <c r="AE80" s="35">
        <f t="shared" si="34"/>
        <v>2.1864354381765199</v>
      </c>
      <c r="AF80" s="35">
        <f t="shared" si="35"/>
        <v>7.1565048326404561</v>
      </c>
      <c r="AG80" s="36">
        <f t="shared" si="31"/>
        <v>0.19880277577855743</v>
      </c>
      <c r="AH80" s="5" t="s">
        <v>482</v>
      </c>
      <c r="AI80" s="5"/>
      <c r="AJ80" s="5"/>
      <c r="AK80" s="66" t="s">
        <v>514</v>
      </c>
      <c r="AL80" s="45" t="s">
        <v>647</v>
      </c>
      <c r="AM80" s="5" t="s">
        <v>526</v>
      </c>
      <c r="AN80" s="5" t="s">
        <v>586</v>
      </c>
      <c r="AO80" s="5" t="s">
        <v>600</v>
      </c>
      <c r="AU80" s="5"/>
    </row>
    <row r="81" spans="1:47" ht="15" x14ac:dyDescent="0.25">
      <c r="A81" s="4" t="s">
        <v>223</v>
      </c>
      <c r="B81" s="5" t="s">
        <v>103</v>
      </c>
      <c r="C81" s="5" t="s">
        <v>103</v>
      </c>
      <c r="D81" s="5" t="s">
        <v>639</v>
      </c>
      <c r="E81" s="5" t="s">
        <v>96</v>
      </c>
      <c r="F81" s="5">
        <v>72</v>
      </c>
      <c r="G81" s="5" t="s">
        <v>425</v>
      </c>
      <c r="H81" s="6">
        <v>0.1</v>
      </c>
      <c r="I81" s="5" t="s">
        <v>13</v>
      </c>
      <c r="J81" s="23"/>
      <c r="K81" s="8" t="s">
        <v>381</v>
      </c>
      <c r="L81" s="8" t="s">
        <v>381</v>
      </c>
      <c r="M81" s="10">
        <v>25.08</v>
      </c>
      <c r="N81" s="10">
        <v>25.08</v>
      </c>
      <c r="O81" s="9"/>
      <c r="P81" s="15" t="s">
        <v>393</v>
      </c>
      <c r="Q81" s="10">
        <v>1</v>
      </c>
      <c r="R81" s="9"/>
      <c r="S81" s="8">
        <f t="shared" si="32"/>
        <v>47.846889952153113</v>
      </c>
      <c r="T81" s="10">
        <f t="shared" si="33"/>
        <v>47.846889952153113</v>
      </c>
      <c r="U81" s="16"/>
      <c r="V81" s="9"/>
      <c r="W81" s="9"/>
      <c r="X81" s="9"/>
      <c r="Y81" s="13">
        <v>49.303221143086233</v>
      </c>
      <c r="Z81" s="13">
        <v>139.82788915728921</v>
      </c>
      <c r="AA81" s="13">
        <f t="shared" si="27"/>
        <v>3.6209867205681188</v>
      </c>
      <c r="AB81" s="37">
        <f t="shared" si="28"/>
        <v>2.3590057963199151</v>
      </c>
      <c r="AC81" s="37">
        <f t="shared" si="29"/>
        <v>6.6903296247506789</v>
      </c>
      <c r="AD81" s="36">
        <f t="shared" si="30"/>
        <v>0.17325295313723055</v>
      </c>
      <c r="AE81" s="35">
        <f t="shared" si="34"/>
        <v>1.1937793741581884</v>
      </c>
      <c r="AF81" s="35">
        <f t="shared" si="35"/>
        <v>3.3856540432441276</v>
      </c>
      <c r="AG81" s="36">
        <f t="shared" si="31"/>
        <v>8.767498676343756E-2</v>
      </c>
      <c r="AH81" s="5" t="s">
        <v>482</v>
      </c>
      <c r="AI81" s="5"/>
      <c r="AJ81" s="5"/>
      <c r="AK81" s="66" t="s">
        <v>514</v>
      </c>
      <c r="AL81" s="45" t="s">
        <v>647</v>
      </c>
      <c r="AM81" s="5" t="s">
        <v>526</v>
      </c>
      <c r="AN81" s="5" t="s">
        <v>586</v>
      </c>
      <c r="AO81" s="5" t="s">
        <v>600</v>
      </c>
      <c r="AU81" s="5"/>
    </row>
    <row r="82" spans="1:47" ht="15" x14ac:dyDescent="0.25">
      <c r="A82" s="4" t="s">
        <v>229</v>
      </c>
      <c r="B82" s="5" t="s">
        <v>103</v>
      </c>
      <c r="C82" s="5" t="s">
        <v>103</v>
      </c>
      <c r="D82" s="5" t="s">
        <v>639</v>
      </c>
      <c r="E82" s="5" t="s">
        <v>96</v>
      </c>
      <c r="F82" s="5">
        <v>72</v>
      </c>
      <c r="G82" s="5" t="s">
        <v>426</v>
      </c>
      <c r="H82" s="6">
        <v>0.1</v>
      </c>
      <c r="I82" s="5" t="s">
        <v>13</v>
      </c>
      <c r="J82" s="23"/>
      <c r="K82" s="8" t="s">
        <v>381</v>
      </c>
      <c r="L82" s="8" t="s">
        <v>381</v>
      </c>
      <c r="M82" s="10">
        <v>25.08</v>
      </c>
      <c r="N82" s="10">
        <v>25.08</v>
      </c>
      <c r="O82" s="9"/>
      <c r="P82" s="15" t="s">
        <v>393</v>
      </c>
      <c r="Q82" s="10">
        <v>1</v>
      </c>
      <c r="R82" s="9"/>
      <c r="S82" s="8">
        <f t="shared" si="32"/>
        <v>47.846889952153113</v>
      </c>
      <c r="T82" s="10">
        <f t="shared" si="33"/>
        <v>47.846889952153113</v>
      </c>
      <c r="U82" s="16"/>
      <c r="V82" s="9"/>
      <c r="W82" s="9"/>
      <c r="X82" s="9"/>
      <c r="Y82" s="13">
        <v>117.27195623282017</v>
      </c>
      <c r="Z82" s="13">
        <v>305.85188553529161</v>
      </c>
      <c r="AA82" s="13">
        <f t="shared" si="27"/>
        <v>7.543197172098858</v>
      </c>
      <c r="AB82" s="37">
        <f t="shared" si="28"/>
        <v>5.6110983843454623</v>
      </c>
      <c r="AC82" s="37">
        <f t="shared" si="29"/>
        <v>14.634061508865628</v>
      </c>
      <c r="AD82" s="36">
        <f t="shared" si="30"/>
        <v>0.36091852498080662</v>
      </c>
      <c r="AE82" s="35">
        <f t="shared" si="34"/>
        <v>2.8395070194628493</v>
      </c>
      <c r="AF82" s="35">
        <f t="shared" si="35"/>
        <v>7.4055946859898603</v>
      </c>
      <c r="AG82" s="36">
        <f t="shared" si="31"/>
        <v>0.18264350666108042</v>
      </c>
      <c r="AH82" s="5" t="s">
        <v>482</v>
      </c>
      <c r="AI82" s="5"/>
      <c r="AJ82" s="5"/>
      <c r="AK82" s="66" t="s">
        <v>514</v>
      </c>
      <c r="AL82" s="45" t="s">
        <v>647</v>
      </c>
      <c r="AM82" s="5" t="s">
        <v>526</v>
      </c>
      <c r="AN82" s="5" t="s">
        <v>586</v>
      </c>
      <c r="AO82" s="5" t="s">
        <v>600</v>
      </c>
      <c r="AU82" s="5"/>
    </row>
    <row r="83" spans="1:47" ht="15" x14ac:dyDescent="0.25">
      <c r="A83" s="4" t="s">
        <v>230</v>
      </c>
      <c r="B83" s="5" t="s">
        <v>104</v>
      </c>
      <c r="C83" s="5" t="s">
        <v>103</v>
      </c>
      <c r="D83" s="5" t="s">
        <v>147</v>
      </c>
      <c r="E83" s="5" t="s">
        <v>96</v>
      </c>
      <c r="F83" s="5">
        <v>24</v>
      </c>
      <c r="G83" s="5" t="s">
        <v>425</v>
      </c>
      <c r="H83" s="6">
        <v>0.1</v>
      </c>
      <c r="I83" s="5" t="s">
        <v>13</v>
      </c>
      <c r="J83" s="23"/>
      <c r="K83" s="8" t="s">
        <v>381</v>
      </c>
      <c r="L83" s="8" t="s">
        <v>381</v>
      </c>
      <c r="M83" s="10">
        <v>25.08</v>
      </c>
      <c r="N83" s="10">
        <v>25.08</v>
      </c>
      <c r="O83" s="9"/>
      <c r="P83" s="15" t="s">
        <v>393</v>
      </c>
      <c r="Q83" s="10">
        <v>1</v>
      </c>
      <c r="R83" s="9"/>
      <c r="S83" s="8">
        <f t="shared" si="32"/>
        <v>47.846889952153113</v>
      </c>
      <c r="T83" s="10">
        <f t="shared" si="33"/>
        <v>47.846889952153113</v>
      </c>
      <c r="U83" s="16"/>
      <c r="V83" s="9"/>
      <c r="W83" s="9"/>
      <c r="X83" s="9"/>
      <c r="Y83" s="13">
        <v>14.867059090341151</v>
      </c>
      <c r="Z83" s="13">
        <v>43.786023480659807</v>
      </c>
      <c r="AA83" s="13">
        <f t="shared" si="27"/>
        <v>1.1567585756127463</v>
      </c>
      <c r="AB83" s="37">
        <f t="shared" si="28"/>
        <v>0.71134254020771059</v>
      </c>
      <c r="AC83" s="37">
        <f t="shared" si="29"/>
        <v>2.0950250469215219</v>
      </c>
      <c r="AD83" s="36">
        <f t="shared" si="30"/>
        <v>5.5347300268552446E-2</v>
      </c>
      <c r="AE83" s="35">
        <f t="shared" si="34"/>
        <v>0.3599762466823947</v>
      </c>
      <c r="AF83" s="35">
        <f t="shared" si="35"/>
        <v>1.0601914133747776</v>
      </c>
      <c r="AG83" s="36">
        <f t="shared" si="31"/>
        <v>2.8008606667695318E-2</v>
      </c>
      <c r="AH83" s="5" t="s">
        <v>482</v>
      </c>
      <c r="AI83" s="5"/>
      <c r="AJ83" s="5"/>
      <c r="AK83" s="66" t="s">
        <v>514</v>
      </c>
      <c r="AL83" s="45" t="s">
        <v>648</v>
      </c>
      <c r="AM83" s="5" t="s">
        <v>526</v>
      </c>
      <c r="AN83" s="5" t="s">
        <v>586</v>
      </c>
      <c r="AO83" s="5" t="s">
        <v>600</v>
      </c>
      <c r="AP83" s="5" t="s">
        <v>147</v>
      </c>
      <c r="AU83" s="5"/>
    </row>
    <row r="84" spans="1:47" ht="15" x14ac:dyDescent="0.25">
      <c r="A84" s="4" t="s">
        <v>231</v>
      </c>
      <c r="B84" s="5" t="s">
        <v>104</v>
      </c>
      <c r="C84" s="5" t="s">
        <v>103</v>
      </c>
      <c r="D84" s="5" t="s">
        <v>148</v>
      </c>
      <c r="E84" s="5" t="s">
        <v>96</v>
      </c>
      <c r="F84" s="5">
        <v>24</v>
      </c>
      <c r="G84" s="5" t="s">
        <v>425</v>
      </c>
      <c r="H84" s="6">
        <v>0.1</v>
      </c>
      <c r="I84" s="5" t="s">
        <v>13</v>
      </c>
      <c r="J84" s="23"/>
      <c r="K84" s="8" t="s">
        <v>381</v>
      </c>
      <c r="L84" s="8" t="s">
        <v>381</v>
      </c>
      <c r="M84" s="10">
        <v>25.08</v>
      </c>
      <c r="N84" s="10">
        <v>25.08</v>
      </c>
      <c r="O84" s="9"/>
      <c r="P84" s="15" t="s">
        <v>393</v>
      </c>
      <c r="Q84" s="10">
        <v>1</v>
      </c>
      <c r="R84" s="9"/>
      <c r="S84" s="8">
        <f t="shared" si="32"/>
        <v>47.846889952153113</v>
      </c>
      <c r="T84" s="10">
        <f t="shared" si="33"/>
        <v>47.846889952153113</v>
      </c>
      <c r="U84" s="16"/>
      <c r="V84" s="9"/>
      <c r="W84" s="9"/>
      <c r="X84" s="9"/>
      <c r="Y84" s="33" t="s">
        <v>479</v>
      </c>
      <c r="Z84" s="33" t="s">
        <v>479</v>
      </c>
      <c r="AA84" s="13" t="e">
        <f t="shared" si="27"/>
        <v>#VALUE!</v>
      </c>
      <c r="AB84" s="38" t="e">
        <f t="shared" si="28"/>
        <v>#VALUE!</v>
      </c>
      <c r="AC84" s="38" t="e">
        <f t="shared" si="29"/>
        <v>#VALUE!</v>
      </c>
      <c r="AD84" s="36" t="e">
        <f t="shared" si="30"/>
        <v>#VALUE!</v>
      </c>
      <c r="AE84" s="43" t="e">
        <f t="shared" si="34"/>
        <v>#VALUE!</v>
      </c>
      <c r="AF84" s="43" t="e">
        <f t="shared" si="35"/>
        <v>#VALUE!</v>
      </c>
      <c r="AG84" s="36" t="e">
        <f t="shared" si="31"/>
        <v>#VALUE!</v>
      </c>
      <c r="AH84" s="5" t="s">
        <v>482</v>
      </c>
      <c r="AI84" s="5"/>
      <c r="AJ84" s="5"/>
      <c r="AK84" s="66" t="s">
        <v>514</v>
      </c>
      <c r="AL84" s="45" t="s">
        <v>648</v>
      </c>
      <c r="AM84" s="5" t="s">
        <v>526</v>
      </c>
      <c r="AN84" s="5" t="s">
        <v>586</v>
      </c>
      <c r="AO84" s="5" t="s">
        <v>600</v>
      </c>
      <c r="AP84" s="5" t="s">
        <v>148</v>
      </c>
      <c r="AU84" s="5"/>
    </row>
    <row r="85" spans="1:47" ht="15" x14ac:dyDescent="0.25">
      <c r="A85" s="4" t="s">
        <v>232</v>
      </c>
      <c r="B85" s="5" t="s">
        <v>104</v>
      </c>
      <c r="C85" s="5" t="s">
        <v>103</v>
      </c>
      <c r="D85" s="5" t="s">
        <v>147</v>
      </c>
      <c r="E85" s="5" t="s">
        <v>96</v>
      </c>
      <c r="F85" s="5">
        <v>24</v>
      </c>
      <c r="G85" s="5" t="s">
        <v>426</v>
      </c>
      <c r="H85" s="6">
        <v>0.1</v>
      </c>
      <c r="I85" s="5" t="s">
        <v>13</v>
      </c>
      <c r="J85" s="23"/>
      <c r="K85" s="8" t="s">
        <v>381</v>
      </c>
      <c r="L85" s="8" t="s">
        <v>381</v>
      </c>
      <c r="M85" s="10">
        <v>25.08</v>
      </c>
      <c r="N85" s="10">
        <v>25.08</v>
      </c>
      <c r="O85" s="9"/>
      <c r="P85" s="15" t="s">
        <v>393</v>
      </c>
      <c r="Q85" s="10">
        <v>1</v>
      </c>
      <c r="R85" s="9"/>
      <c r="S85" s="8">
        <f t="shared" si="32"/>
        <v>47.846889952153113</v>
      </c>
      <c r="T85" s="10">
        <f t="shared" si="33"/>
        <v>47.846889952153113</v>
      </c>
      <c r="U85" s="16"/>
      <c r="V85" s="9"/>
      <c r="W85" s="9"/>
      <c r="X85" s="9"/>
      <c r="Y85" s="13">
        <v>6.1564357197084982</v>
      </c>
      <c r="Z85" s="13">
        <v>16.615380485653418</v>
      </c>
      <c r="AA85" s="13">
        <f t="shared" si="27"/>
        <v>0.41835779063779682</v>
      </c>
      <c r="AB85" s="37">
        <f t="shared" si="28"/>
        <v>0.29456630237839704</v>
      </c>
      <c r="AC85" s="37">
        <f t="shared" si="29"/>
        <v>0.79499428161021146</v>
      </c>
      <c r="AD85" s="36">
        <f t="shared" si="30"/>
        <v>2.0017119169272578E-2</v>
      </c>
      <c r="AE85" s="35">
        <f t="shared" si="34"/>
        <v>0.14906583809584081</v>
      </c>
      <c r="AF85" s="35">
        <f t="shared" si="35"/>
        <v>0.40230836967018291</v>
      </c>
      <c r="AG85" s="36">
        <f t="shared" si="31"/>
        <v>1.0129701262973682E-2</v>
      </c>
      <c r="AH85" s="5" t="s">
        <v>482</v>
      </c>
      <c r="AI85" s="5"/>
      <c r="AJ85" s="5"/>
      <c r="AK85" s="66" t="s">
        <v>514</v>
      </c>
      <c r="AL85" s="45" t="s">
        <v>648</v>
      </c>
      <c r="AM85" s="5" t="s">
        <v>526</v>
      </c>
      <c r="AN85" s="5" t="s">
        <v>586</v>
      </c>
      <c r="AO85" s="5" t="s">
        <v>600</v>
      </c>
      <c r="AP85" s="5" t="s">
        <v>147</v>
      </c>
      <c r="AU85" s="5"/>
    </row>
    <row r="86" spans="1:47" ht="15" x14ac:dyDescent="0.25">
      <c r="A86" s="4" t="s">
        <v>233</v>
      </c>
      <c r="B86" s="5" t="s">
        <v>104</v>
      </c>
      <c r="C86" s="5" t="s">
        <v>103</v>
      </c>
      <c r="D86" s="5" t="s">
        <v>148</v>
      </c>
      <c r="E86" s="5" t="s">
        <v>96</v>
      </c>
      <c r="F86" s="5">
        <v>24</v>
      </c>
      <c r="G86" s="5" t="s">
        <v>426</v>
      </c>
      <c r="H86" s="6">
        <v>0.1</v>
      </c>
      <c r="I86" s="5" t="s">
        <v>13</v>
      </c>
      <c r="J86" s="23"/>
      <c r="K86" s="8" t="s">
        <v>381</v>
      </c>
      <c r="L86" s="8" t="s">
        <v>381</v>
      </c>
      <c r="M86" s="10">
        <v>25.08</v>
      </c>
      <c r="N86" s="10">
        <v>25.08</v>
      </c>
      <c r="O86" s="9"/>
      <c r="P86" s="15" t="s">
        <v>393</v>
      </c>
      <c r="Q86" s="10">
        <v>1</v>
      </c>
      <c r="R86" s="9"/>
      <c r="S86" s="8">
        <f t="shared" si="32"/>
        <v>47.846889952153113</v>
      </c>
      <c r="T86" s="10">
        <f t="shared" si="33"/>
        <v>47.846889952153113</v>
      </c>
      <c r="U86" s="16"/>
      <c r="V86" s="9"/>
      <c r="W86" s="9"/>
      <c r="X86" s="9"/>
      <c r="Y86" s="13">
        <v>1.7323606725142791</v>
      </c>
      <c r="Z86" s="13">
        <v>4.3081880068882334</v>
      </c>
      <c r="AA86" s="13">
        <f t="shared" si="27"/>
        <v>0.10303309337495818</v>
      </c>
      <c r="AB86" s="37">
        <f t="shared" si="28"/>
        <v>8.2888070455228668E-2</v>
      </c>
      <c r="AC86" s="37">
        <f t="shared" si="29"/>
        <v>0.20613339745876716</v>
      </c>
      <c r="AD86" s="36">
        <f t="shared" si="30"/>
        <v>4.92981308014154E-3</v>
      </c>
      <c r="AE86" s="35">
        <f t="shared" si="34"/>
        <v>4.1945665851091302E-2</v>
      </c>
      <c r="AF86" s="35">
        <f t="shared" si="35"/>
        <v>0.10431419820812363</v>
      </c>
      <c r="AG86" s="36">
        <f t="shared" si="31"/>
        <v>2.4947412942812929E-3</v>
      </c>
      <c r="AH86" s="5" t="s">
        <v>482</v>
      </c>
      <c r="AI86" s="5"/>
      <c r="AJ86" s="5"/>
      <c r="AK86" s="66" t="s">
        <v>514</v>
      </c>
      <c r="AL86" s="45" t="s">
        <v>648</v>
      </c>
      <c r="AM86" s="5" t="s">
        <v>526</v>
      </c>
      <c r="AN86" s="5" t="s">
        <v>586</v>
      </c>
      <c r="AO86" s="5" t="s">
        <v>600</v>
      </c>
      <c r="AP86" s="5" t="s">
        <v>148</v>
      </c>
      <c r="AU86" s="5"/>
    </row>
    <row r="87" spans="1:47" ht="15" x14ac:dyDescent="0.25">
      <c r="A87" s="4" t="s">
        <v>234</v>
      </c>
      <c r="B87" s="5" t="s">
        <v>130</v>
      </c>
      <c r="C87" s="5" t="s">
        <v>103</v>
      </c>
      <c r="D87" s="5" t="s">
        <v>149</v>
      </c>
      <c r="E87" s="5" t="s">
        <v>11</v>
      </c>
      <c r="F87" s="5">
        <v>24</v>
      </c>
      <c r="G87" s="5" t="s">
        <v>12</v>
      </c>
      <c r="H87" s="6">
        <v>0</v>
      </c>
      <c r="I87" s="5" t="s">
        <v>128</v>
      </c>
      <c r="J87" s="14" t="s">
        <v>347</v>
      </c>
      <c r="K87" s="15" t="s">
        <v>131</v>
      </c>
      <c r="L87" s="9"/>
      <c r="M87" s="10">
        <v>5</v>
      </c>
      <c r="N87" s="10">
        <v>12</v>
      </c>
      <c r="O87" s="9"/>
      <c r="P87" s="8" t="s">
        <v>397</v>
      </c>
      <c r="Q87" s="10">
        <v>2.4</v>
      </c>
      <c r="R87" s="9"/>
      <c r="S87" s="8">
        <f t="shared" si="32"/>
        <v>193.33333333333334</v>
      </c>
      <c r="T87" s="5">
        <f t="shared" si="33"/>
        <v>193.33333333333334</v>
      </c>
      <c r="U87" s="24">
        <v>-3</v>
      </c>
      <c r="V87" s="15">
        <v>129</v>
      </c>
      <c r="W87" s="9"/>
      <c r="X87" s="10">
        <v>129</v>
      </c>
      <c r="Y87" s="13">
        <v>14.207905621962979</v>
      </c>
      <c r="Z87" s="13">
        <v>20.516469835411939</v>
      </c>
      <c r="AA87" s="13">
        <f t="shared" si="27"/>
        <v>0.25234256853795839</v>
      </c>
      <c r="AB87" s="37">
        <f t="shared" si="28"/>
        <v>2.7468617535795095</v>
      </c>
      <c r="AC87" s="37">
        <f t="shared" si="29"/>
        <v>3.9665175015129743</v>
      </c>
      <c r="AD87" s="36">
        <f t="shared" si="30"/>
        <v>4.8786229917338594E-2</v>
      </c>
      <c r="AE87" s="35">
        <f t="shared" si="34"/>
        <v>18.090067285748304</v>
      </c>
      <c r="AF87" s="35">
        <f t="shared" si="35"/>
        <v>26.1223807128126</v>
      </c>
      <c r="AG87" s="36">
        <f t="shared" si="31"/>
        <v>0.32129253708257183</v>
      </c>
      <c r="AH87" s="5" t="s">
        <v>484</v>
      </c>
      <c r="AI87" s="5"/>
      <c r="AJ87" s="5"/>
      <c r="AK87" s="66" t="s">
        <v>514</v>
      </c>
      <c r="AL87" s="45" t="s">
        <v>544</v>
      </c>
      <c r="AM87" s="5" t="s">
        <v>528</v>
      </c>
      <c r="AN87" s="5" t="s">
        <v>586</v>
      </c>
      <c r="AO87" s="5" t="s">
        <v>600</v>
      </c>
      <c r="AP87" s="45" t="s">
        <v>149</v>
      </c>
      <c r="AQ87" s="69" t="s">
        <v>613</v>
      </c>
      <c r="AU87" s="5"/>
    </row>
    <row r="88" spans="1:47" ht="15" x14ac:dyDescent="0.25">
      <c r="A88" s="4" t="s">
        <v>235</v>
      </c>
      <c r="B88" s="5" t="s">
        <v>130</v>
      </c>
      <c r="C88" s="5" t="s">
        <v>103</v>
      </c>
      <c r="D88" s="5" t="s">
        <v>149</v>
      </c>
      <c r="E88" s="5" t="s">
        <v>11</v>
      </c>
      <c r="F88" s="5">
        <v>48</v>
      </c>
      <c r="G88" s="5" t="s">
        <v>12</v>
      </c>
      <c r="H88" s="6">
        <v>0</v>
      </c>
      <c r="I88" s="5" t="s">
        <v>128</v>
      </c>
      <c r="J88" s="14" t="s">
        <v>347</v>
      </c>
      <c r="K88" s="15" t="s">
        <v>131</v>
      </c>
      <c r="L88" s="9"/>
      <c r="M88" s="10">
        <v>5</v>
      </c>
      <c r="N88" s="10">
        <v>12</v>
      </c>
      <c r="O88" s="9"/>
      <c r="P88" s="8" t="s">
        <v>397</v>
      </c>
      <c r="Q88" s="10">
        <v>2.4</v>
      </c>
      <c r="R88" s="9"/>
      <c r="S88" s="8">
        <f t="shared" si="32"/>
        <v>193.33333333333334</v>
      </c>
      <c r="T88" s="5">
        <f t="shared" si="33"/>
        <v>193.33333333333334</v>
      </c>
      <c r="U88" s="24">
        <v>-3</v>
      </c>
      <c r="V88" s="15">
        <v>129</v>
      </c>
      <c r="W88" s="9"/>
      <c r="X88" s="10">
        <v>129</v>
      </c>
      <c r="Y88" s="13">
        <v>12.643355304512417</v>
      </c>
      <c r="Z88" s="13">
        <v>15.06097649503926</v>
      </c>
      <c r="AA88" s="13">
        <f t="shared" si="27"/>
        <v>9.6704847621073717E-2</v>
      </c>
      <c r="AB88" s="37">
        <f t="shared" si="28"/>
        <v>2.4443820255390669</v>
      </c>
      <c r="AC88" s="37">
        <f t="shared" si="29"/>
        <v>2.9117887890409238</v>
      </c>
      <c r="AD88" s="36">
        <f t="shared" si="30"/>
        <v>1.8696270540074274E-2</v>
      </c>
      <c r="AE88" s="35">
        <f t="shared" si="34"/>
        <v>16.098019951842296</v>
      </c>
      <c r="AF88" s="35">
        <f t="shared" si="35"/>
        <v>19.176230855810775</v>
      </c>
      <c r="AG88" s="36">
        <f t="shared" si="31"/>
        <v>0.12312843615873917</v>
      </c>
      <c r="AH88" s="5" t="s">
        <v>484</v>
      </c>
      <c r="AI88" s="5"/>
      <c r="AJ88" s="5"/>
      <c r="AK88" s="66" t="s">
        <v>514</v>
      </c>
      <c r="AL88" s="45" t="s">
        <v>544</v>
      </c>
      <c r="AM88" s="5" t="s">
        <v>528</v>
      </c>
      <c r="AN88" s="5" t="s">
        <v>586</v>
      </c>
      <c r="AO88" s="5" t="s">
        <v>600</v>
      </c>
      <c r="AP88" s="45" t="s">
        <v>149</v>
      </c>
      <c r="AQ88" s="69" t="s">
        <v>613</v>
      </c>
      <c r="AU88" s="5"/>
    </row>
    <row r="89" spans="1:47" ht="17.100000000000001" customHeight="1" x14ac:dyDescent="0.25">
      <c r="A89" s="4" t="s">
        <v>236</v>
      </c>
      <c r="B89" s="5" t="s">
        <v>127</v>
      </c>
      <c r="C89" s="5" t="s">
        <v>103</v>
      </c>
      <c r="D89" s="5" t="s">
        <v>639</v>
      </c>
      <c r="E89" s="5" t="s">
        <v>11</v>
      </c>
      <c r="F89" s="5">
        <v>24</v>
      </c>
      <c r="G89" s="5" t="s">
        <v>12</v>
      </c>
      <c r="H89" s="6">
        <v>0</v>
      </c>
      <c r="I89" s="5" t="s">
        <v>128</v>
      </c>
      <c r="J89" s="14" t="s">
        <v>347</v>
      </c>
      <c r="K89" s="30" t="s">
        <v>129</v>
      </c>
      <c r="L89" s="9"/>
      <c r="M89" s="10">
        <v>5</v>
      </c>
      <c r="N89" s="10">
        <v>13</v>
      </c>
      <c r="O89" s="9"/>
      <c r="P89" s="8" t="s">
        <v>397</v>
      </c>
      <c r="Q89" s="10">
        <v>2.4</v>
      </c>
      <c r="R89" s="15">
        <v>92</v>
      </c>
      <c r="S89" s="8">
        <f t="shared" si="32"/>
        <v>190.76923076923077</v>
      </c>
      <c r="T89" s="5">
        <v>92</v>
      </c>
      <c r="U89" s="24">
        <v>-30</v>
      </c>
      <c r="V89" s="15">
        <v>5743</v>
      </c>
      <c r="W89" s="9"/>
      <c r="X89" s="10">
        <v>5743</v>
      </c>
      <c r="Y89" s="32">
        <v>603.24538786393293</v>
      </c>
      <c r="Z89" s="33">
        <v>3500.7541082689622</v>
      </c>
      <c r="AA89" s="13">
        <f t="shared" si="27"/>
        <v>115.90034881620117</v>
      </c>
      <c r="AB89" s="38">
        <f t="shared" si="28"/>
        <v>55.498575683481825</v>
      </c>
      <c r="AC89" s="38">
        <f t="shared" si="29"/>
        <v>322.06937796074448</v>
      </c>
      <c r="AD89" s="36">
        <f t="shared" si="30"/>
        <v>10.662832091090506</v>
      </c>
      <c r="AE89" s="43">
        <f t="shared" si="34"/>
        <v>708.99312277611762</v>
      </c>
      <c r="AF89" s="43">
        <f t="shared" si="35"/>
        <v>4114.4294465004232</v>
      </c>
      <c r="AG89" s="36">
        <f t="shared" si="31"/>
        <v>136.21745294897221</v>
      </c>
      <c r="AH89" s="5" t="s">
        <v>484</v>
      </c>
      <c r="AI89" s="5"/>
      <c r="AJ89" s="5"/>
      <c r="AK89" s="66" t="s">
        <v>514</v>
      </c>
      <c r="AL89" s="45" t="s">
        <v>545</v>
      </c>
      <c r="AM89" s="5" t="s">
        <v>528</v>
      </c>
      <c r="AN89" s="5" t="s">
        <v>586</v>
      </c>
      <c r="AO89" s="5" t="s">
        <v>600</v>
      </c>
      <c r="AU89" s="5"/>
    </row>
    <row r="90" spans="1:47" ht="15" x14ac:dyDescent="0.25">
      <c r="A90" s="4" t="s">
        <v>237</v>
      </c>
      <c r="B90" s="5" t="s">
        <v>127</v>
      </c>
      <c r="C90" s="5" t="s">
        <v>103</v>
      </c>
      <c r="D90" s="5" t="s">
        <v>639</v>
      </c>
      <c r="E90" s="5" t="s">
        <v>11</v>
      </c>
      <c r="F90" s="5">
        <v>48</v>
      </c>
      <c r="G90" s="5" t="s">
        <v>12</v>
      </c>
      <c r="H90" s="6">
        <v>0</v>
      </c>
      <c r="I90" s="5" t="s">
        <v>128</v>
      </c>
      <c r="J90" s="14" t="s">
        <v>347</v>
      </c>
      <c r="K90" s="30" t="s">
        <v>129</v>
      </c>
      <c r="L90" s="9"/>
      <c r="M90" s="10">
        <v>5</v>
      </c>
      <c r="N90" s="10">
        <v>13</v>
      </c>
      <c r="O90" s="9"/>
      <c r="P90" s="8" t="s">
        <v>397</v>
      </c>
      <c r="Q90" s="10">
        <v>2.4</v>
      </c>
      <c r="R90" s="15">
        <v>92</v>
      </c>
      <c r="S90" s="8">
        <f t="shared" si="32"/>
        <v>190.76923076923077</v>
      </c>
      <c r="T90" s="5">
        <v>92</v>
      </c>
      <c r="U90" s="24">
        <v>-30</v>
      </c>
      <c r="V90" s="15">
        <v>5743</v>
      </c>
      <c r="W90" s="9"/>
      <c r="X90" s="10">
        <v>5743</v>
      </c>
      <c r="Y90" s="32">
        <v>434.78420354095704</v>
      </c>
      <c r="Z90" s="33">
        <v>1152.1846139081979</v>
      </c>
      <c r="AA90" s="13">
        <f t="shared" si="27"/>
        <v>28.696016414689634</v>
      </c>
      <c r="AB90" s="38">
        <f t="shared" si="28"/>
        <v>40.00014672576804</v>
      </c>
      <c r="AC90" s="38">
        <f t="shared" si="29"/>
        <v>106.00098447955419</v>
      </c>
      <c r="AD90" s="36">
        <f t="shared" si="30"/>
        <v>2.6400335101514463</v>
      </c>
      <c r="AE90" s="43">
        <f t="shared" si="34"/>
        <v>511.00102280725713</v>
      </c>
      <c r="AF90" s="43">
        <f t="shared" si="35"/>
        <v>1354.1603199353847</v>
      </c>
      <c r="AG90" s="36">
        <f t="shared" si="31"/>
        <v>33.726371885125097</v>
      </c>
      <c r="AH90" s="5" t="s">
        <v>484</v>
      </c>
      <c r="AI90" s="5"/>
      <c r="AJ90" s="5"/>
      <c r="AK90" s="66" t="s">
        <v>514</v>
      </c>
      <c r="AL90" s="45" t="s">
        <v>545</v>
      </c>
      <c r="AM90" s="5" t="s">
        <v>528</v>
      </c>
      <c r="AN90" s="5" t="s">
        <v>586</v>
      </c>
      <c r="AO90" s="5" t="s">
        <v>600</v>
      </c>
      <c r="AU90" s="5"/>
    </row>
    <row r="91" spans="1:47" ht="15" x14ac:dyDescent="0.25">
      <c r="A91" s="4" t="s">
        <v>238</v>
      </c>
      <c r="B91" s="5" t="s">
        <v>101</v>
      </c>
      <c r="C91" s="5" t="s">
        <v>102</v>
      </c>
      <c r="D91" s="5" t="s">
        <v>639</v>
      </c>
      <c r="E91" s="5" t="s">
        <v>96</v>
      </c>
      <c r="F91" s="5">
        <v>2</v>
      </c>
      <c r="G91" s="5" t="s">
        <v>425</v>
      </c>
      <c r="H91" s="6">
        <v>0.1</v>
      </c>
      <c r="I91" s="5" t="s">
        <v>13</v>
      </c>
      <c r="J91" s="14" t="s">
        <v>336</v>
      </c>
      <c r="K91" s="9"/>
      <c r="L91" s="9"/>
      <c r="M91" s="23"/>
      <c r="N91" s="23"/>
      <c r="O91" s="9"/>
      <c r="P91" s="9"/>
      <c r="Q91" s="23"/>
      <c r="R91" s="9"/>
      <c r="S91" s="9"/>
      <c r="T91" s="23"/>
      <c r="U91" s="16"/>
      <c r="V91" s="9"/>
      <c r="W91" s="9"/>
      <c r="X91" s="9"/>
      <c r="Y91" s="13">
        <v>32.754003374757623</v>
      </c>
      <c r="Z91" s="13">
        <v>106.0570524021303</v>
      </c>
      <c r="AA91" s="13">
        <f t="shared" si="27"/>
        <v>2.9321219610949072</v>
      </c>
      <c r="AB91" s="37">
        <f t="shared" si="28"/>
        <v>0</v>
      </c>
      <c r="AC91" s="37">
        <f t="shared" si="29"/>
        <v>0</v>
      </c>
      <c r="AD91" s="36">
        <f t="shared" si="30"/>
        <v>0</v>
      </c>
      <c r="AE91" s="35" t="e">
        <f t="shared" ref="AE91:AE102" si="36">((Y91*0.000001)/((4/3*PI())*((M91*0.0000001/2)^2)*(N91*0.0000001/2)*8.908))*0.000000000001</f>
        <v>#DIV/0!</v>
      </c>
      <c r="AF91" s="35" t="e">
        <f t="shared" ref="AF91:AF102" si="37">((Z91*0.000001)/((4/3*PI())*((M91*0.0000001/2)^2)*(N91*0.0000001/2)*8.908))*0.000000000001</f>
        <v>#DIV/0!</v>
      </c>
      <c r="AG91" s="36" t="e">
        <f t="shared" si="31"/>
        <v>#DIV/0!</v>
      </c>
      <c r="AH91" s="5" t="s">
        <v>481</v>
      </c>
      <c r="AI91" s="5"/>
      <c r="AJ91" s="5"/>
      <c r="AK91" s="66" t="s">
        <v>515</v>
      </c>
      <c r="AL91" s="45" t="s">
        <v>649</v>
      </c>
      <c r="AM91" s="5" t="s">
        <v>526</v>
      </c>
      <c r="AN91" s="5" t="s">
        <v>577</v>
      </c>
      <c r="AO91" s="5" t="s">
        <v>601</v>
      </c>
      <c r="AU91" s="5"/>
    </row>
    <row r="92" spans="1:47" ht="15" x14ac:dyDescent="0.25">
      <c r="A92" s="4" t="s">
        <v>240</v>
      </c>
      <c r="B92" s="5" t="s">
        <v>101</v>
      </c>
      <c r="C92" s="5" t="s">
        <v>102</v>
      </c>
      <c r="D92" s="5" t="s">
        <v>639</v>
      </c>
      <c r="E92" s="5" t="s">
        <v>96</v>
      </c>
      <c r="F92" s="5">
        <v>2</v>
      </c>
      <c r="G92" s="5" t="s">
        <v>426</v>
      </c>
      <c r="H92" s="6">
        <v>0.1</v>
      </c>
      <c r="I92" s="5" t="s">
        <v>13</v>
      </c>
      <c r="J92" s="14" t="s">
        <v>336</v>
      </c>
      <c r="K92" s="9"/>
      <c r="L92" s="9"/>
      <c r="M92" s="23"/>
      <c r="N92" s="23"/>
      <c r="O92" s="9"/>
      <c r="P92" s="9"/>
      <c r="Q92" s="23"/>
      <c r="R92" s="9"/>
      <c r="S92" s="9"/>
      <c r="T92" s="23"/>
      <c r="U92" s="16"/>
      <c r="V92" s="9"/>
      <c r="W92" s="9"/>
      <c r="X92" s="9"/>
      <c r="Y92" s="13">
        <v>11.120123789450638</v>
      </c>
      <c r="Z92" s="13">
        <v>43.61752507583855</v>
      </c>
      <c r="AA92" s="13">
        <f t="shared" si="27"/>
        <v>1.2998960514555165</v>
      </c>
      <c r="AB92" s="37">
        <f t="shared" si="28"/>
        <v>0</v>
      </c>
      <c r="AC92" s="37">
        <f t="shared" si="29"/>
        <v>0</v>
      </c>
      <c r="AD92" s="36">
        <f t="shared" si="30"/>
        <v>0</v>
      </c>
      <c r="AE92" s="35" t="e">
        <f t="shared" si="36"/>
        <v>#DIV/0!</v>
      </c>
      <c r="AF92" s="35" t="e">
        <f t="shared" si="37"/>
        <v>#DIV/0!</v>
      </c>
      <c r="AG92" s="36" t="e">
        <f t="shared" si="31"/>
        <v>#DIV/0!</v>
      </c>
      <c r="AH92" s="5" t="s">
        <v>481</v>
      </c>
      <c r="AI92" s="5"/>
      <c r="AJ92" s="5"/>
      <c r="AK92" s="66" t="s">
        <v>515</v>
      </c>
      <c r="AL92" s="45" t="s">
        <v>649</v>
      </c>
      <c r="AM92" s="5" t="s">
        <v>526</v>
      </c>
      <c r="AN92" s="5" t="s">
        <v>577</v>
      </c>
      <c r="AO92" s="5" t="s">
        <v>601</v>
      </c>
      <c r="AU92" s="5"/>
    </row>
    <row r="93" spans="1:47" ht="15" x14ac:dyDescent="0.25">
      <c r="A93" s="4" t="s">
        <v>239</v>
      </c>
      <c r="B93" s="5" t="s">
        <v>101</v>
      </c>
      <c r="C93" s="5" t="s">
        <v>102</v>
      </c>
      <c r="D93" s="5" t="s">
        <v>639</v>
      </c>
      <c r="E93" s="5" t="s">
        <v>96</v>
      </c>
      <c r="F93" s="5">
        <v>72</v>
      </c>
      <c r="G93" s="5" t="s">
        <v>425</v>
      </c>
      <c r="H93" s="6">
        <v>0.1</v>
      </c>
      <c r="I93" s="5" t="s">
        <v>13</v>
      </c>
      <c r="J93" s="14" t="s">
        <v>336</v>
      </c>
      <c r="K93" s="9"/>
      <c r="L93" s="9"/>
      <c r="M93" s="23"/>
      <c r="N93" s="23"/>
      <c r="O93" s="9"/>
      <c r="P93" s="9"/>
      <c r="Q93" s="23"/>
      <c r="R93" s="9"/>
      <c r="S93" s="9"/>
      <c r="T93" s="23"/>
      <c r="U93" s="16"/>
      <c r="V93" s="9"/>
      <c r="W93" s="9"/>
      <c r="X93" s="9"/>
      <c r="Y93" s="13">
        <v>0.75560009514342197</v>
      </c>
      <c r="Z93" s="13">
        <v>1.3867378406314892</v>
      </c>
      <c r="AA93" s="13">
        <f t="shared" si="27"/>
        <v>2.5245509819522689E-2</v>
      </c>
      <c r="AB93" s="37">
        <f t="shared" si="28"/>
        <v>0</v>
      </c>
      <c r="AC93" s="37">
        <f t="shared" si="29"/>
        <v>0</v>
      </c>
      <c r="AD93" s="36">
        <f t="shared" si="30"/>
        <v>0</v>
      </c>
      <c r="AE93" s="35" t="e">
        <f t="shared" si="36"/>
        <v>#DIV/0!</v>
      </c>
      <c r="AF93" s="35" t="e">
        <f t="shared" si="37"/>
        <v>#DIV/0!</v>
      </c>
      <c r="AG93" s="36" t="e">
        <f t="shared" si="31"/>
        <v>#DIV/0!</v>
      </c>
      <c r="AH93" s="5" t="s">
        <v>481</v>
      </c>
      <c r="AI93" s="5"/>
      <c r="AJ93" s="5"/>
      <c r="AK93" s="66" t="s">
        <v>515</v>
      </c>
      <c r="AL93" s="45" t="s">
        <v>649</v>
      </c>
      <c r="AM93" s="5" t="s">
        <v>526</v>
      </c>
      <c r="AN93" s="5" t="s">
        <v>577</v>
      </c>
      <c r="AO93" s="5" t="s">
        <v>601</v>
      </c>
      <c r="AU93" s="5"/>
    </row>
    <row r="94" spans="1:47" ht="15" x14ac:dyDescent="0.25">
      <c r="A94" s="4" t="s">
        <v>241</v>
      </c>
      <c r="B94" s="5" t="s">
        <v>101</v>
      </c>
      <c r="C94" s="5" t="s">
        <v>102</v>
      </c>
      <c r="D94" s="5" t="s">
        <v>639</v>
      </c>
      <c r="E94" s="5" t="s">
        <v>96</v>
      </c>
      <c r="F94" s="5">
        <v>72</v>
      </c>
      <c r="G94" s="5" t="s">
        <v>426</v>
      </c>
      <c r="H94" s="6">
        <v>0.1</v>
      </c>
      <c r="I94" s="5" t="s">
        <v>13</v>
      </c>
      <c r="J94" s="14" t="s">
        <v>336</v>
      </c>
      <c r="K94" s="9"/>
      <c r="L94" s="9"/>
      <c r="M94" s="23"/>
      <c r="N94" s="23"/>
      <c r="O94" s="9"/>
      <c r="P94" s="9"/>
      <c r="Q94" s="23"/>
      <c r="R94" s="9"/>
      <c r="S94" s="9"/>
      <c r="T94" s="23"/>
      <c r="U94" s="16"/>
      <c r="V94" s="9"/>
      <c r="W94" s="9"/>
      <c r="X94" s="9"/>
      <c r="Y94" s="13">
        <v>1.1323972785685508</v>
      </c>
      <c r="Z94" s="13">
        <v>2.3536163822809413</v>
      </c>
      <c r="AA94" s="13">
        <f t="shared" si="27"/>
        <v>4.8848764148495621E-2</v>
      </c>
      <c r="AB94" s="37">
        <f t="shared" si="28"/>
        <v>0</v>
      </c>
      <c r="AC94" s="37">
        <f t="shared" si="29"/>
        <v>0</v>
      </c>
      <c r="AD94" s="36">
        <f t="shared" si="30"/>
        <v>0</v>
      </c>
      <c r="AE94" s="35" t="e">
        <f t="shared" si="36"/>
        <v>#DIV/0!</v>
      </c>
      <c r="AF94" s="35" t="e">
        <f t="shared" si="37"/>
        <v>#DIV/0!</v>
      </c>
      <c r="AG94" s="36" t="e">
        <f t="shared" si="31"/>
        <v>#DIV/0!</v>
      </c>
      <c r="AH94" s="5" t="s">
        <v>481</v>
      </c>
      <c r="AI94" s="5"/>
      <c r="AJ94" s="5"/>
      <c r="AK94" s="66" t="s">
        <v>515</v>
      </c>
      <c r="AL94" s="45" t="s">
        <v>649</v>
      </c>
      <c r="AM94" s="5" t="s">
        <v>526</v>
      </c>
      <c r="AN94" s="5" t="s">
        <v>577</v>
      </c>
      <c r="AO94" s="5" t="s">
        <v>601</v>
      </c>
      <c r="AU94" s="5"/>
    </row>
    <row r="95" spans="1:47" ht="15" x14ac:dyDescent="0.25">
      <c r="A95" s="4" t="s">
        <v>242</v>
      </c>
      <c r="B95" s="5" t="s">
        <v>101</v>
      </c>
      <c r="C95" s="5" t="s">
        <v>100</v>
      </c>
      <c r="D95" s="5" t="s">
        <v>639</v>
      </c>
      <c r="E95" s="5" t="s">
        <v>96</v>
      </c>
      <c r="F95" s="5" t="s">
        <v>97</v>
      </c>
      <c r="G95" s="5" t="s">
        <v>425</v>
      </c>
      <c r="H95" s="6">
        <v>0.1</v>
      </c>
      <c r="I95" s="5" t="s">
        <v>13</v>
      </c>
      <c r="J95" s="14" t="s">
        <v>336</v>
      </c>
      <c r="K95" s="9"/>
      <c r="L95" s="9"/>
      <c r="M95" s="23"/>
      <c r="N95" s="23"/>
      <c r="O95" s="9"/>
      <c r="P95" s="9"/>
      <c r="Q95" s="23"/>
      <c r="R95" s="9"/>
      <c r="S95" s="9"/>
      <c r="T95" s="23"/>
      <c r="U95" s="16"/>
      <c r="V95" s="9"/>
      <c r="W95" s="9"/>
      <c r="X95" s="9"/>
      <c r="Y95" s="13">
        <v>24.940263911880237</v>
      </c>
      <c r="Z95" s="13">
        <v>59.643196739389793</v>
      </c>
      <c r="AA95" s="13">
        <f t="shared" si="27"/>
        <v>1.3881173131003823</v>
      </c>
      <c r="AB95" s="37">
        <f t="shared" si="28"/>
        <v>0</v>
      </c>
      <c r="AC95" s="37">
        <f t="shared" si="29"/>
        <v>0</v>
      </c>
      <c r="AD95" s="36">
        <f t="shared" si="30"/>
        <v>0</v>
      </c>
      <c r="AE95" s="35" t="e">
        <f t="shared" si="36"/>
        <v>#DIV/0!</v>
      </c>
      <c r="AF95" s="35" t="e">
        <f t="shared" si="37"/>
        <v>#DIV/0!</v>
      </c>
      <c r="AG95" s="36" t="e">
        <f t="shared" si="31"/>
        <v>#DIV/0!</v>
      </c>
      <c r="AH95" s="5" t="s">
        <v>481</v>
      </c>
      <c r="AI95" s="5"/>
      <c r="AJ95" s="5"/>
      <c r="AK95" s="66" t="s">
        <v>515</v>
      </c>
      <c r="AL95" s="45" t="s">
        <v>649</v>
      </c>
      <c r="AM95" s="5" t="s">
        <v>526</v>
      </c>
      <c r="AN95" s="5" t="s">
        <v>577</v>
      </c>
      <c r="AO95" s="5" t="s">
        <v>601</v>
      </c>
      <c r="AU95" s="5"/>
    </row>
    <row r="96" spans="1:47" ht="15" x14ac:dyDescent="0.25">
      <c r="A96" s="4" t="s">
        <v>246</v>
      </c>
      <c r="B96" s="5" t="s">
        <v>101</v>
      </c>
      <c r="C96" s="5" t="s">
        <v>100</v>
      </c>
      <c r="D96" s="5" t="s">
        <v>639</v>
      </c>
      <c r="E96" s="5" t="s">
        <v>96</v>
      </c>
      <c r="F96" s="5" t="s">
        <v>97</v>
      </c>
      <c r="G96" s="5" t="s">
        <v>426</v>
      </c>
      <c r="H96" s="6">
        <v>0.1</v>
      </c>
      <c r="I96" s="5" t="s">
        <v>13</v>
      </c>
      <c r="J96" s="14" t="s">
        <v>336</v>
      </c>
      <c r="K96" s="9"/>
      <c r="L96" s="9"/>
      <c r="M96" s="23"/>
      <c r="N96" s="23"/>
      <c r="O96" s="9"/>
      <c r="P96" s="9"/>
      <c r="Q96" s="23"/>
      <c r="R96" s="9"/>
      <c r="S96" s="9"/>
      <c r="T96" s="23"/>
      <c r="U96" s="16"/>
      <c r="V96" s="9"/>
      <c r="W96" s="9"/>
      <c r="X96" s="9"/>
      <c r="Y96" s="13">
        <v>9.162204315672394</v>
      </c>
      <c r="Z96" s="13">
        <v>32.503133245643404</v>
      </c>
      <c r="AA96" s="13">
        <f t="shared" si="27"/>
        <v>0.93363715719884044</v>
      </c>
      <c r="AB96" s="37">
        <f t="shared" si="28"/>
        <v>0</v>
      </c>
      <c r="AC96" s="37">
        <f t="shared" si="29"/>
        <v>0</v>
      </c>
      <c r="AD96" s="36">
        <f t="shared" si="30"/>
        <v>0</v>
      </c>
      <c r="AE96" s="35" t="e">
        <f t="shared" si="36"/>
        <v>#DIV/0!</v>
      </c>
      <c r="AF96" s="35" t="e">
        <f t="shared" si="37"/>
        <v>#DIV/0!</v>
      </c>
      <c r="AG96" s="36" t="e">
        <f t="shared" si="31"/>
        <v>#DIV/0!</v>
      </c>
      <c r="AH96" s="5" t="s">
        <v>481</v>
      </c>
      <c r="AI96" s="5"/>
      <c r="AJ96" s="5"/>
      <c r="AK96" s="66" t="s">
        <v>515</v>
      </c>
      <c r="AL96" s="45" t="s">
        <v>649</v>
      </c>
      <c r="AM96" s="5" t="s">
        <v>526</v>
      </c>
      <c r="AN96" s="5" t="s">
        <v>577</v>
      </c>
      <c r="AO96" s="5" t="s">
        <v>601</v>
      </c>
      <c r="AU96" s="5"/>
    </row>
    <row r="97" spans="1:47" ht="15" x14ac:dyDescent="0.25">
      <c r="A97" s="4" t="s">
        <v>243</v>
      </c>
      <c r="B97" s="5" t="s">
        <v>101</v>
      </c>
      <c r="C97" s="5" t="s">
        <v>100</v>
      </c>
      <c r="D97" s="5" t="s">
        <v>639</v>
      </c>
      <c r="E97" s="5" t="s">
        <v>96</v>
      </c>
      <c r="F97" s="5">
        <v>1</v>
      </c>
      <c r="G97" s="5" t="s">
        <v>425</v>
      </c>
      <c r="H97" s="6">
        <v>0.1</v>
      </c>
      <c r="I97" s="5" t="s">
        <v>13</v>
      </c>
      <c r="J97" s="14" t="s">
        <v>336</v>
      </c>
      <c r="K97" s="9"/>
      <c r="L97" s="9"/>
      <c r="M97" s="23"/>
      <c r="N97" s="23"/>
      <c r="O97" s="9"/>
      <c r="P97" s="9"/>
      <c r="Q97" s="23"/>
      <c r="R97" s="9"/>
      <c r="S97" s="9"/>
      <c r="T97" s="23"/>
      <c r="U97" s="16"/>
      <c r="V97" s="9"/>
      <c r="W97" s="9"/>
      <c r="X97" s="9"/>
      <c r="Y97" s="13">
        <v>30.946064600715655</v>
      </c>
      <c r="Z97" s="13">
        <v>85.379864216170375</v>
      </c>
      <c r="AA97" s="13">
        <f t="shared" si="27"/>
        <v>2.1773519846181886</v>
      </c>
      <c r="AB97" s="37">
        <f t="shared" si="28"/>
        <v>0</v>
      </c>
      <c r="AC97" s="37">
        <f t="shared" si="29"/>
        <v>0</v>
      </c>
      <c r="AD97" s="36">
        <f t="shared" si="30"/>
        <v>0</v>
      </c>
      <c r="AE97" s="35" t="e">
        <f t="shared" si="36"/>
        <v>#DIV/0!</v>
      </c>
      <c r="AF97" s="35" t="e">
        <f t="shared" si="37"/>
        <v>#DIV/0!</v>
      </c>
      <c r="AG97" s="36" t="e">
        <f t="shared" si="31"/>
        <v>#DIV/0!</v>
      </c>
      <c r="AH97" s="5" t="s">
        <v>481</v>
      </c>
      <c r="AI97" s="5"/>
      <c r="AJ97" s="5"/>
      <c r="AK97" s="66" t="s">
        <v>515</v>
      </c>
      <c r="AL97" s="45" t="s">
        <v>649</v>
      </c>
      <c r="AM97" s="5" t="s">
        <v>526</v>
      </c>
      <c r="AN97" s="5" t="s">
        <v>577</v>
      </c>
      <c r="AO97" s="5" t="s">
        <v>601</v>
      </c>
      <c r="AU97" s="5"/>
    </row>
    <row r="98" spans="1:47" ht="15" x14ac:dyDescent="0.25">
      <c r="A98" s="4" t="s">
        <v>247</v>
      </c>
      <c r="B98" s="5" t="s">
        <v>101</v>
      </c>
      <c r="C98" s="5" t="s">
        <v>100</v>
      </c>
      <c r="D98" s="5" t="s">
        <v>639</v>
      </c>
      <c r="E98" s="5" t="s">
        <v>96</v>
      </c>
      <c r="F98" s="5">
        <v>1</v>
      </c>
      <c r="G98" s="5" t="s">
        <v>426</v>
      </c>
      <c r="H98" s="6">
        <v>0.1</v>
      </c>
      <c r="I98" s="5" t="s">
        <v>13</v>
      </c>
      <c r="J98" s="14" t="s">
        <v>336</v>
      </c>
      <c r="K98" s="9"/>
      <c r="L98" s="9"/>
      <c r="M98" s="23"/>
      <c r="N98" s="23"/>
      <c r="O98" s="9"/>
      <c r="P98" s="9"/>
      <c r="Q98" s="23"/>
      <c r="R98" s="9"/>
      <c r="S98" s="9"/>
      <c r="T98" s="23"/>
      <c r="U98" s="16"/>
      <c r="V98" s="9"/>
      <c r="W98" s="9"/>
      <c r="X98" s="9"/>
      <c r="Y98" s="13">
        <v>10.803681319481754</v>
      </c>
      <c r="Z98" s="13">
        <v>40.726517687569789</v>
      </c>
      <c r="AA98" s="13">
        <f t="shared" ref="AA98:AA129" si="38">(Z98-Y98)/25</f>
        <v>1.1969134547235214</v>
      </c>
      <c r="AB98" s="37">
        <f t="shared" ref="AB98:AB129" si="39">(Y98*0.000001)*(T98)*1000</f>
        <v>0</v>
      </c>
      <c r="AC98" s="37">
        <f t="shared" ref="AC98:AC129" si="40">(Z98*0.000001)*(T98)*1000</f>
        <v>0</v>
      </c>
      <c r="AD98" s="36">
        <f t="shared" ref="AD98:AD129" si="41">(AC98-AB98)/25</f>
        <v>0</v>
      </c>
      <c r="AE98" s="35" t="e">
        <f t="shared" si="36"/>
        <v>#DIV/0!</v>
      </c>
      <c r="AF98" s="35" t="e">
        <f t="shared" si="37"/>
        <v>#DIV/0!</v>
      </c>
      <c r="AG98" s="36" t="e">
        <f t="shared" ref="AG98:AG129" si="42">(AF98-AE98)/25</f>
        <v>#DIV/0!</v>
      </c>
      <c r="AH98" s="5" t="s">
        <v>481</v>
      </c>
      <c r="AI98" s="5"/>
      <c r="AJ98" s="5"/>
      <c r="AK98" s="66" t="s">
        <v>515</v>
      </c>
      <c r="AL98" s="45" t="s">
        <v>649</v>
      </c>
      <c r="AM98" s="5" t="s">
        <v>526</v>
      </c>
      <c r="AN98" s="5" t="s">
        <v>577</v>
      </c>
      <c r="AO98" s="5" t="s">
        <v>601</v>
      </c>
      <c r="AU98" s="5"/>
    </row>
    <row r="99" spans="1:47" ht="15" x14ac:dyDescent="0.25">
      <c r="A99" s="4" t="s">
        <v>244</v>
      </c>
      <c r="B99" s="5" t="s">
        <v>101</v>
      </c>
      <c r="C99" s="5" t="s">
        <v>100</v>
      </c>
      <c r="D99" s="5" t="s">
        <v>639</v>
      </c>
      <c r="E99" s="5" t="s">
        <v>96</v>
      </c>
      <c r="F99" s="5">
        <v>24</v>
      </c>
      <c r="G99" s="5" t="s">
        <v>425</v>
      </c>
      <c r="H99" s="6">
        <v>0.1</v>
      </c>
      <c r="I99" s="5" t="s">
        <v>13</v>
      </c>
      <c r="J99" s="14" t="s">
        <v>336</v>
      </c>
      <c r="K99" s="9"/>
      <c r="L99" s="9"/>
      <c r="M99" s="23"/>
      <c r="N99" s="23"/>
      <c r="O99" s="9"/>
      <c r="P99" s="9"/>
      <c r="Q99" s="23"/>
      <c r="R99" s="9"/>
      <c r="S99" s="9"/>
      <c r="T99" s="23"/>
      <c r="U99" s="16"/>
      <c r="V99" s="9"/>
      <c r="W99" s="9"/>
      <c r="X99" s="9"/>
      <c r="Y99" s="13">
        <v>2.6734110378762193</v>
      </c>
      <c r="Z99" s="13">
        <v>8.2445111763637158</v>
      </c>
      <c r="AA99" s="13">
        <f t="shared" si="38"/>
        <v>0.22284400553949987</v>
      </c>
      <c r="AB99" s="37">
        <f t="shared" si="39"/>
        <v>0</v>
      </c>
      <c r="AC99" s="37">
        <f t="shared" si="40"/>
        <v>0</v>
      </c>
      <c r="AD99" s="36">
        <f t="shared" si="41"/>
        <v>0</v>
      </c>
      <c r="AE99" s="35" t="e">
        <f t="shared" si="36"/>
        <v>#DIV/0!</v>
      </c>
      <c r="AF99" s="35" t="e">
        <f t="shared" si="37"/>
        <v>#DIV/0!</v>
      </c>
      <c r="AG99" s="36" t="e">
        <f t="shared" si="42"/>
        <v>#DIV/0!</v>
      </c>
      <c r="AH99" s="5" t="s">
        <v>481</v>
      </c>
      <c r="AI99" s="5"/>
      <c r="AJ99" s="5"/>
      <c r="AK99" s="66" t="s">
        <v>515</v>
      </c>
      <c r="AL99" s="45" t="s">
        <v>649</v>
      </c>
      <c r="AM99" s="5" t="s">
        <v>526</v>
      </c>
      <c r="AN99" s="5" t="s">
        <v>577</v>
      </c>
      <c r="AO99" s="5" t="s">
        <v>601</v>
      </c>
      <c r="AU99" s="5"/>
    </row>
    <row r="100" spans="1:47" ht="15" x14ac:dyDescent="0.25">
      <c r="A100" s="4" t="s">
        <v>248</v>
      </c>
      <c r="B100" s="5" t="s">
        <v>101</v>
      </c>
      <c r="C100" s="5" t="s">
        <v>100</v>
      </c>
      <c r="D100" s="5" t="s">
        <v>639</v>
      </c>
      <c r="E100" s="5" t="s">
        <v>96</v>
      </c>
      <c r="F100" s="5">
        <v>24</v>
      </c>
      <c r="G100" s="5" t="s">
        <v>426</v>
      </c>
      <c r="H100" s="6">
        <v>0.1</v>
      </c>
      <c r="I100" s="5" t="s">
        <v>13</v>
      </c>
      <c r="J100" s="14" t="s">
        <v>336</v>
      </c>
      <c r="K100" s="9"/>
      <c r="L100" s="9"/>
      <c r="M100" s="23"/>
      <c r="N100" s="23"/>
      <c r="O100" s="9"/>
      <c r="P100" s="9"/>
      <c r="Q100" s="23"/>
      <c r="R100" s="9"/>
      <c r="S100" s="9"/>
      <c r="T100" s="23"/>
      <c r="U100" s="16"/>
      <c r="V100" s="9"/>
      <c r="W100" s="9"/>
      <c r="X100" s="9"/>
      <c r="Y100" s="21">
        <v>0.64882947477269648</v>
      </c>
      <c r="Z100" s="21">
        <v>3.564100600812949</v>
      </c>
      <c r="AA100" s="13">
        <f t="shared" si="38"/>
        <v>0.11661084504161011</v>
      </c>
      <c r="AB100" s="38">
        <f t="shared" si="39"/>
        <v>0</v>
      </c>
      <c r="AC100" s="38">
        <f t="shared" si="40"/>
        <v>0</v>
      </c>
      <c r="AD100" s="36">
        <f t="shared" si="41"/>
        <v>0</v>
      </c>
      <c r="AE100" s="43" t="e">
        <f t="shared" si="36"/>
        <v>#DIV/0!</v>
      </c>
      <c r="AF100" s="43" t="e">
        <f t="shared" si="37"/>
        <v>#DIV/0!</v>
      </c>
      <c r="AG100" s="36" t="e">
        <f t="shared" si="42"/>
        <v>#DIV/0!</v>
      </c>
      <c r="AH100" s="5" t="s">
        <v>481</v>
      </c>
      <c r="AI100" s="5"/>
      <c r="AJ100" s="5"/>
      <c r="AK100" s="66" t="s">
        <v>515</v>
      </c>
      <c r="AL100" s="45" t="s">
        <v>649</v>
      </c>
      <c r="AM100" s="5" t="s">
        <v>526</v>
      </c>
      <c r="AN100" s="5" t="s">
        <v>577</v>
      </c>
      <c r="AO100" s="5" t="s">
        <v>601</v>
      </c>
      <c r="AU100" s="5"/>
    </row>
    <row r="101" spans="1:47" ht="15" x14ac:dyDescent="0.25">
      <c r="A101" s="4" t="s">
        <v>245</v>
      </c>
      <c r="B101" s="5" t="s">
        <v>101</v>
      </c>
      <c r="C101" s="5" t="s">
        <v>100</v>
      </c>
      <c r="D101" s="5" t="s">
        <v>639</v>
      </c>
      <c r="E101" s="5" t="s">
        <v>96</v>
      </c>
      <c r="F101" s="5">
        <v>48</v>
      </c>
      <c r="G101" s="5" t="s">
        <v>425</v>
      </c>
      <c r="H101" s="6">
        <v>0.1</v>
      </c>
      <c r="I101" s="5" t="s">
        <v>13</v>
      </c>
      <c r="J101" s="14" t="s">
        <v>336</v>
      </c>
      <c r="K101" s="9"/>
      <c r="L101" s="9"/>
      <c r="M101" s="23"/>
      <c r="N101" s="23"/>
      <c r="O101" s="9"/>
      <c r="P101" s="9"/>
      <c r="Q101" s="23"/>
      <c r="R101" s="9"/>
      <c r="S101" s="9"/>
      <c r="T101" s="23"/>
      <c r="U101" s="16"/>
      <c r="V101" s="9"/>
      <c r="W101" s="9"/>
      <c r="X101" s="9"/>
      <c r="Y101" s="13">
        <v>1.473812318484184</v>
      </c>
      <c r="Z101" s="13">
        <v>3.0383840966273752</v>
      </c>
      <c r="AA101" s="13">
        <f t="shared" si="38"/>
        <v>6.2582871125727649E-2</v>
      </c>
      <c r="AB101" s="37">
        <f t="shared" si="39"/>
        <v>0</v>
      </c>
      <c r="AC101" s="37">
        <f t="shared" si="40"/>
        <v>0</v>
      </c>
      <c r="AD101" s="36">
        <f t="shared" si="41"/>
        <v>0</v>
      </c>
      <c r="AE101" s="35" t="e">
        <f t="shared" si="36"/>
        <v>#DIV/0!</v>
      </c>
      <c r="AF101" s="35" t="e">
        <f t="shared" si="37"/>
        <v>#DIV/0!</v>
      </c>
      <c r="AG101" s="36" t="e">
        <f t="shared" si="42"/>
        <v>#DIV/0!</v>
      </c>
      <c r="AH101" s="5" t="s">
        <v>481</v>
      </c>
      <c r="AI101" s="5"/>
      <c r="AJ101" s="5"/>
      <c r="AK101" s="66" t="s">
        <v>515</v>
      </c>
      <c r="AL101" s="45" t="s">
        <v>649</v>
      </c>
      <c r="AM101" s="5" t="s">
        <v>526</v>
      </c>
      <c r="AN101" s="5" t="s">
        <v>577</v>
      </c>
      <c r="AO101" s="5" t="s">
        <v>601</v>
      </c>
      <c r="AU101" s="5"/>
    </row>
    <row r="102" spans="1:47" ht="15" x14ac:dyDescent="0.25">
      <c r="A102" s="4" t="s">
        <v>249</v>
      </c>
      <c r="B102" s="5" t="s">
        <v>101</v>
      </c>
      <c r="C102" s="5" t="s">
        <v>100</v>
      </c>
      <c r="D102" s="5" t="s">
        <v>639</v>
      </c>
      <c r="E102" s="5" t="s">
        <v>96</v>
      </c>
      <c r="F102" s="5">
        <v>48</v>
      </c>
      <c r="G102" s="5" t="s">
        <v>426</v>
      </c>
      <c r="H102" s="6">
        <v>0.1</v>
      </c>
      <c r="I102" s="5" t="s">
        <v>13</v>
      </c>
      <c r="J102" s="14" t="s">
        <v>336</v>
      </c>
      <c r="K102" s="9"/>
      <c r="L102" s="9"/>
      <c r="M102" s="23"/>
      <c r="N102" s="23"/>
      <c r="O102" s="9"/>
      <c r="P102" s="9"/>
      <c r="Q102" s="23"/>
      <c r="R102" s="9"/>
      <c r="S102" s="9"/>
      <c r="T102" s="23"/>
      <c r="U102" s="16"/>
      <c r="V102" s="9"/>
      <c r="W102" s="9"/>
      <c r="X102" s="9"/>
      <c r="Y102" s="13">
        <v>0.65660998491540645</v>
      </c>
      <c r="Z102" s="13">
        <v>2.2793911036256551</v>
      </c>
      <c r="AA102" s="13">
        <f t="shared" si="38"/>
        <v>6.4911244748409938E-2</v>
      </c>
      <c r="AB102" s="37">
        <f t="shared" si="39"/>
        <v>0</v>
      </c>
      <c r="AC102" s="37">
        <f t="shared" si="40"/>
        <v>0</v>
      </c>
      <c r="AD102" s="36">
        <f t="shared" si="41"/>
        <v>0</v>
      </c>
      <c r="AE102" s="35" t="e">
        <f t="shared" si="36"/>
        <v>#DIV/0!</v>
      </c>
      <c r="AF102" s="35" t="e">
        <f t="shared" si="37"/>
        <v>#DIV/0!</v>
      </c>
      <c r="AG102" s="36" t="e">
        <f t="shared" si="42"/>
        <v>#DIV/0!</v>
      </c>
      <c r="AH102" s="5" t="s">
        <v>481</v>
      </c>
      <c r="AI102" s="5"/>
      <c r="AJ102" s="5"/>
      <c r="AK102" s="66" t="s">
        <v>515</v>
      </c>
      <c r="AL102" s="45" t="s">
        <v>649</v>
      </c>
      <c r="AM102" s="5" t="s">
        <v>526</v>
      </c>
      <c r="AN102" s="5" t="s">
        <v>577</v>
      </c>
      <c r="AO102" s="5" t="s">
        <v>601</v>
      </c>
      <c r="AU102" s="5"/>
    </row>
    <row r="103" spans="1:47" ht="15" x14ac:dyDescent="0.25">
      <c r="A103" s="4" t="s">
        <v>250</v>
      </c>
      <c r="B103" s="5" t="s">
        <v>138</v>
      </c>
      <c r="C103" s="5" t="s">
        <v>138</v>
      </c>
      <c r="D103" s="5" t="s">
        <v>639</v>
      </c>
      <c r="E103" s="5" t="s">
        <v>11</v>
      </c>
      <c r="F103" s="5">
        <v>24</v>
      </c>
      <c r="G103" s="5" t="s">
        <v>135</v>
      </c>
      <c r="H103" s="6">
        <v>0</v>
      </c>
      <c r="I103" s="5" t="s">
        <v>128</v>
      </c>
      <c r="J103" s="14" t="s">
        <v>345</v>
      </c>
      <c r="K103" s="15" t="s">
        <v>139</v>
      </c>
      <c r="L103" s="8" t="s">
        <v>377</v>
      </c>
      <c r="M103" s="10">
        <v>143</v>
      </c>
      <c r="N103" s="10">
        <v>143</v>
      </c>
      <c r="O103" s="9"/>
      <c r="P103" s="15" t="s">
        <v>393</v>
      </c>
      <c r="Q103" s="10">
        <v>1</v>
      </c>
      <c r="R103" s="9"/>
      <c r="S103" s="8">
        <f>1538.46*(M103+2*N103)/(M103*N103)</f>
        <v>32.275384615384617</v>
      </c>
      <c r="T103" s="5">
        <f>S103</f>
        <v>32.275384615384617</v>
      </c>
      <c r="U103" s="25">
        <v>-39</v>
      </c>
      <c r="V103" s="15">
        <v>131</v>
      </c>
      <c r="W103" s="9"/>
      <c r="X103" s="10">
        <v>131</v>
      </c>
      <c r="Y103" s="32">
        <v>2171.6362216389343</v>
      </c>
      <c r="Z103" s="33">
        <v>2891.4340614670259</v>
      </c>
      <c r="AA103" s="13">
        <f t="shared" si="38"/>
        <v>28.791913593123663</v>
      </c>
      <c r="AB103" s="38">
        <f t="shared" si="39"/>
        <v>70.090394298097237</v>
      </c>
      <c r="AC103" s="38">
        <f t="shared" si="40"/>
        <v>93.322146423871899</v>
      </c>
      <c r="AD103" s="36">
        <f t="shared" si="41"/>
        <v>0.92927008503098651</v>
      </c>
      <c r="AE103" s="43">
        <f>((Y103*0.000001)/((4/3*PI())*((M103*0.0000001/2)^2)*(N103*0.0000001/2)*1.3))*0.000000000001</f>
        <v>1.0910307468380895</v>
      </c>
      <c r="AF103" s="43">
        <f>((Z103*0.000001)/((4/3*PI())*((M103*0.0000001/2)^2)*(N103*0.0000001/2)*1.3))*0.000000000001</f>
        <v>1.4526574165974488</v>
      </c>
      <c r="AG103" s="36">
        <f t="shared" si="42"/>
        <v>1.4465066790374372E-2</v>
      </c>
      <c r="AH103" s="5" t="s">
        <v>484</v>
      </c>
      <c r="AI103" s="5"/>
      <c r="AJ103" s="5"/>
      <c r="AK103" s="66" t="s">
        <v>516</v>
      </c>
      <c r="AL103" s="45" t="s">
        <v>546</v>
      </c>
      <c r="AM103" s="5" t="s">
        <v>528</v>
      </c>
      <c r="AN103" s="5" t="s">
        <v>138</v>
      </c>
      <c r="AO103" s="67" t="s">
        <v>591</v>
      </c>
      <c r="AU103" s="5"/>
    </row>
    <row r="104" spans="1:47" ht="15" x14ac:dyDescent="0.25">
      <c r="A104" s="4" t="s">
        <v>252</v>
      </c>
      <c r="B104" s="5" t="s">
        <v>138</v>
      </c>
      <c r="C104" s="5" t="s">
        <v>138</v>
      </c>
      <c r="D104" s="5" t="s">
        <v>639</v>
      </c>
      <c r="E104" s="5" t="s">
        <v>11</v>
      </c>
      <c r="F104" s="5">
        <v>24</v>
      </c>
      <c r="G104" s="5" t="s">
        <v>12</v>
      </c>
      <c r="H104" s="6">
        <v>0</v>
      </c>
      <c r="I104" s="5" t="s">
        <v>128</v>
      </c>
      <c r="J104" s="14" t="s">
        <v>345</v>
      </c>
      <c r="K104" s="15" t="s">
        <v>139</v>
      </c>
      <c r="L104" s="8">
        <v>143</v>
      </c>
      <c r="M104" s="10">
        <v>143</v>
      </c>
      <c r="N104" s="10">
        <v>143</v>
      </c>
      <c r="O104" s="9"/>
      <c r="P104" s="15" t="s">
        <v>393</v>
      </c>
      <c r="Q104" s="10">
        <v>1</v>
      </c>
      <c r="R104" s="9"/>
      <c r="S104" s="8">
        <f>1538.46*(M104+2*N104)/(M104*N104)</f>
        <v>32.275384615384617</v>
      </c>
      <c r="T104" s="5">
        <f>S104</f>
        <v>32.275384615384617</v>
      </c>
      <c r="U104" s="25">
        <v>-39</v>
      </c>
      <c r="V104" s="15">
        <v>131</v>
      </c>
      <c r="W104" s="9"/>
      <c r="X104" s="10">
        <v>131</v>
      </c>
      <c r="Y104" s="32">
        <v>1253.5550864366096</v>
      </c>
      <c r="Z104" s="33">
        <v>1781.3104514224176</v>
      </c>
      <c r="AA104" s="13">
        <f t="shared" si="38"/>
        <v>21.110214599432322</v>
      </c>
      <c r="AB104" s="38">
        <f t="shared" si="39"/>
        <v>40.458972551313281</v>
      </c>
      <c r="AC104" s="38">
        <f t="shared" si="40"/>
        <v>57.492479939062925</v>
      </c>
      <c r="AD104" s="36">
        <f t="shared" si="41"/>
        <v>0.68134029550998576</v>
      </c>
      <c r="AE104" s="43">
        <f>((Y104*0.000001)/((4/3*PI())*((M104*0.0000001/2)^2)*(N104*0.0000001/2)*1.3))*0.000000000001</f>
        <v>0.62978648473888565</v>
      </c>
      <c r="AF104" s="43">
        <f>((Z104*0.000001)/((4/3*PI())*((M104*0.0000001/2)^2)*(N104*0.0000001/2)*1.3))*0.000000000001</f>
        <v>0.89493095243141663</v>
      </c>
      <c r="AG104" s="36">
        <f t="shared" si="42"/>
        <v>1.0605778707701239E-2</v>
      </c>
      <c r="AH104" s="5" t="s">
        <v>484</v>
      </c>
      <c r="AI104" s="5"/>
      <c r="AJ104" s="5"/>
      <c r="AK104" s="66" t="s">
        <v>516</v>
      </c>
      <c r="AL104" s="45" t="s">
        <v>546</v>
      </c>
      <c r="AM104" s="5" t="s">
        <v>528</v>
      </c>
      <c r="AN104" s="5" t="s">
        <v>138</v>
      </c>
      <c r="AO104" s="67" t="s">
        <v>591</v>
      </c>
      <c r="AU104" s="5"/>
    </row>
    <row r="105" spans="1:47" ht="15" x14ac:dyDescent="0.25">
      <c r="A105" s="4" t="s">
        <v>251</v>
      </c>
      <c r="B105" s="5" t="s">
        <v>138</v>
      </c>
      <c r="C105" s="5" t="s">
        <v>138</v>
      </c>
      <c r="D105" s="5" t="s">
        <v>639</v>
      </c>
      <c r="E105" s="5" t="s">
        <v>11</v>
      </c>
      <c r="F105" s="5">
        <v>48</v>
      </c>
      <c r="G105" s="5" t="s">
        <v>135</v>
      </c>
      <c r="H105" s="6">
        <v>0</v>
      </c>
      <c r="I105" s="5" t="s">
        <v>128</v>
      </c>
      <c r="J105" s="14" t="s">
        <v>345</v>
      </c>
      <c r="K105" s="15" t="s">
        <v>139</v>
      </c>
      <c r="L105" s="8">
        <v>143</v>
      </c>
      <c r="M105" s="10">
        <v>143</v>
      </c>
      <c r="N105" s="10">
        <v>143</v>
      </c>
      <c r="O105" s="9"/>
      <c r="P105" s="15" t="s">
        <v>393</v>
      </c>
      <c r="Q105" s="10">
        <v>1</v>
      </c>
      <c r="R105" s="9"/>
      <c r="S105" s="8">
        <f>1538.46*(M105+2*N105)/(M105*N105)</f>
        <v>32.275384615384617</v>
      </c>
      <c r="T105" s="5">
        <f>S105</f>
        <v>32.275384615384617</v>
      </c>
      <c r="U105" s="25">
        <v>-39</v>
      </c>
      <c r="V105" s="15">
        <v>131</v>
      </c>
      <c r="W105" s="9"/>
      <c r="X105" s="10">
        <v>131</v>
      </c>
      <c r="Y105" s="32">
        <v>688.97894577379043</v>
      </c>
      <c r="Z105" s="33">
        <v>1269.720406656252</v>
      </c>
      <c r="AA105" s="13">
        <f t="shared" si="38"/>
        <v>23.229658435298461</v>
      </c>
      <c r="AB105" s="38">
        <f t="shared" si="39"/>
        <v>22.237060466751306</v>
      </c>
      <c r="AC105" s="38">
        <f t="shared" si="40"/>
        <v>40.980714478833093</v>
      </c>
      <c r="AD105" s="36">
        <f t="shared" si="41"/>
        <v>0.74974616048327147</v>
      </c>
      <c r="AE105" s="43">
        <f>((Y105*0.000001)/((4/3*PI())*((M105*0.0000001/2)^2)*(N105*0.0000001/2)*1.3))*0.000000000001</f>
        <v>0.34614324732343615</v>
      </c>
      <c r="AF105" s="43">
        <f>((Z105*0.000001)/((4/3*PI())*((M105*0.0000001/2)^2)*(N105*0.0000001/2)*1.3))*0.000000000001</f>
        <v>0.63790794689556418</v>
      </c>
      <c r="AG105" s="36">
        <f t="shared" si="42"/>
        <v>1.1670587982885122E-2</v>
      </c>
      <c r="AH105" s="5" t="s">
        <v>484</v>
      </c>
      <c r="AI105" s="5"/>
      <c r="AJ105" s="5"/>
      <c r="AK105" s="66" t="s">
        <v>516</v>
      </c>
      <c r="AL105" s="45" t="s">
        <v>546</v>
      </c>
      <c r="AM105" s="5" t="s">
        <v>528</v>
      </c>
      <c r="AN105" s="5" t="s">
        <v>138</v>
      </c>
      <c r="AO105" s="67" t="s">
        <v>591</v>
      </c>
      <c r="AU105" s="5"/>
    </row>
    <row r="106" spans="1:47" ht="15" x14ac:dyDescent="0.25">
      <c r="A106" s="4" t="s">
        <v>253</v>
      </c>
      <c r="B106" s="5" t="s">
        <v>138</v>
      </c>
      <c r="C106" s="5" t="s">
        <v>138</v>
      </c>
      <c r="D106" s="5" t="s">
        <v>639</v>
      </c>
      <c r="E106" s="5" t="s">
        <v>11</v>
      </c>
      <c r="F106" s="5">
        <v>48</v>
      </c>
      <c r="G106" s="5" t="s">
        <v>12</v>
      </c>
      <c r="H106" s="6">
        <v>0</v>
      </c>
      <c r="I106" s="5" t="s">
        <v>128</v>
      </c>
      <c r="J106" s="14" t="s">
        <v>345</v>
      </c>
      <c r="K106" s="15" t="s">
        <v>139</v>
      </c>
      <c r="L106" s="8">
        <v>143</v>
      </c>
      <c r="M106" s="10">
        <v>143</v>
      </c>
      <c r="N106" s="10">
        <v>143</v>
      </c>
      <c r="O106" s="9"/>
      <c r="P106" s="15" t="s">
        <v>393</v>
      </c>
      <c r="Q106" s="10">
        <v>1</v>
      </c>
      <c r="R106" s="9"/>
      <c r="S106" s="8">
        <f>1538.46*(M106+2*N106)/(M106*N106)</f>
        <v>32.275384615384617</v>
      </c>
      <c r="T106" s="5">
        <f>S106</f>
        <v>32.275384615384617</v>
      </c>
      <c r="U106" s="25">
        <v>-39</v>
      </c>
      <c r="V106" s="15">
        <v>131</v>
      </c>
      <c r="W106" s="9"/>
      <c r="X106" s="10">
        <v>131</v>
      </c>
      <c r="Y106" s="32">
        <v>306.16530331162028</v>
      </c>
      <c r="Z106" s="33">
        <v>360.85016494816432</v>
      </c>
      <c r="AA106" s="13">
        <f t="shared" si="38"/>
        <v>2.1873944654617619</v>
      </c>
      <c r="AB106" s="38">
        <f t="shared" si="39"/>
        <v>9.881602920268433</v>
      </c>
      <c r="AC106" s="38">
        <f t="shared" si="40"/>
        <v>11.646577862226984</v>
      </c>
      <c r="AD106" s="36">
        <f t="shared" si="41"/>
        <v>7.0598997678342032E-2</v>
      </c>
      <c r="AE106" s="43">
        <f>((Y106*0.000001)/((4/3*PI())*((M106*0.0000001/2)^2)*(N106*0.0000001/2)*1.3))*0.000000000001</f>
        <v>0.15381754835342099</v>
      </c>
      <c r="AF106" s="43">
        <f>((Z106*0.000001)/((4/3*PI())*((M106*0.0000001/2)^2)*(N106*0.0000001/2)*1.3))*0.000000000001</f>
        <v>0.18129124069542321</v>
      </c>
      <c r="AG106" s="36">
        <f t="shared" si="42"/>
        <v>1.0989476936800891E-3</v>
      </c>
      <c r="AH106" s="5" t="s">
        <v>484</v>
      </c>
      <c r="AI106" s="5"/>
      <c r="AJ106" s="5"/>
      <c r="AK106" s="66" t="s">
        <v>516</v>
      </c>
      <c r="AL106" s="45" t="s">
        <v>546</v>
      </c>
      <c r="AM106" s="5" t="s">
        <v>528</v>
      </c>
      <c r="AN106" s="5" t="s">
        <v>138</v>
      </c>
      <c r="AO106" s="67" t="s">
        <v>591</v>
      </c>
      <c r="AU106" s="5"/>
    </row>
    <row r="107" spans="1:47" ht="15" x14ac:dyDescent="0.25">
      <c r="A107" s="4" t="s">
        <v>254</v>
      </c>
      <c r="B107" s="5" t="s">
        <v>133</v>
      </c>
      <c r="C107" s="5" t="s">
        <v>35</v>
      </c>
      <c r="D107" s="5" t="s">
        <v>639</v>
      </c>
      <c r="E107" s="5" t="s">
        <v>11</v>
      </c>
      <c r="F107" s="5">
        <v>24</v>
      </c>
      <c r="G107" s="5" t="s">
        <v>135</v>
      </c>
      <c r="H107" s="6">
        <v>0</v>
      </c>
      <c r="I107" s="5" t="s">
        <v>109</v>
      </c>
      <c r="J107" s="14" t="s">
        <v>346</v>
      </c>
      <c r="K107" s="15" t="s">
        <v>134</v>
      </c>
      <c r="L107" s="8" t="s">
        <v>378</v>
      </c>
      <c r="M107" s="10">
        <v>25</v>
      </c>
      <c r="N107" s="10">
        <v>30</v>
      </c>
      <c r="O107" s="9"/>
      <c r="P107" s="15" t="s">
        <v>398</v>
      </c>
      <c r="Q107" s="10">
        <v>1.2</v>
      </c>
      <c r="R107" s="15">
        <v>159</v>
      </c>
      <c r="S107" s="8">
        <f t="shared" ref="S107:S127" si="43">833.33*(M107+2*N107)/(M107*N107)</f>
        <v>94.444066666666671</v>
      </c>
      <c r="T107" s="5">
        <v>159</v>
      </c>
      <c r="U107" s="5">
        <v>-40</v>
      </c>
      <c r="V107" s="15">
        <v>20</v>
      </c>
      <c r="W107" s="9"/>
      <c r="X107" s="10">
        <v>20</v>
      </c>
      <c r="Y107" s="13">
        <v>66.831218041874834</v>
      </c>
      <c r="Z107" s="13">
        <v>93.873353067151029</v>
      </c>
      <c r="AA107" s="13">
        <f t="shared" si="38"/>
        <v>1.0816854010110477</v>
      </c>
      <c r="AB107" s="37">
        <f t="shared" si="39"/>
        <v>10.626163668658098</v>
      </c>
      <c r="AC107" s="37">
        <f t="shared" si="40"/>
        <v>14.925863137677013</v>
      </c>
      <c r="AD107" s="36">
        <f t="shared" si="41"/>
        <v>0.17198797876075658</v>
      </c>
      <c r="AE107" s="35">
        <f t="shared" ref="AE107:AE120" si="44">((Y107*0.000001)/((4/3*PI())*((M107*0.0000001/2)^2)*(N107*0.0000001/2)*2.4))*0.000000000001</f>
        <v>2.8364049877911044</v>
      </c>
      <c r="AF107" s="35">
        <f t="shared" ref="AF107:AF120" si="45">((Z107*0.000001)/((4/3*PI())*((M107*0.0000001/2)^2)*(N107*0.0000001/2)*2.4))*0.000000000001</f>
        <v>3.9841088440660863</v>
      </c>
      <c r="AG107" s="36">
        <f t="shared" si="42"/>
        <v>4.5908154250999277E-2</v>
      </c>
      <c r="AH107" s="5" t="s">
        <v>484</v>
      </c>
      <c r="AI107" s="5"/>
      <c r="AJ107" s="5"/>
      <c r="AK107" s="66" t="s">
        <v>510</v>
      </c>
      <c r="AL107" s="45" t="s">
        <v>547</v>
      </c>
      <c r="AM107" s="5" t="s">
        <v>528</v>
      </c>
      <c r="AN107" s="5"/>
      <c r="AO107" s="5" t="s">
        <v>602</v>
      </c>
      <c r="AU107" s="5"/>
    </row>
    <row r="108" spans="1:47" ht="15" x14ac:dyDescent="0.25">
      <c r="A108" s="4" t="s">
        <v>256</v>
      </c>
      <c r="B108" s="5" t="s">
        <v>133</v>
      </c>
      <c r="C108" s="5" t="s">
        <v>35</v>
      </c>
      <c r="D108" s="5" t="s">
        <v>639</v>
      </c>
      <c r="E108" s="5" t="s">
        <v>11</v>
      </c>
      <c r="F108" s="5">
        <v>24</v>
      </c>
      <c r="G108" s="5" t="s">
        <v>12</v>
      </c>
      <c r="H108" s="6">
        <v>0</v>
      </c>
      <c r="I108" s="5" t="s">
        <v>109</v>
      </c>
      <c r="J108" s="14" t="s">
        <v>346</v>
      </c>
      <c r="K108" s="15" t="s">
        <v>134</v>
      </c>
      <c r="L108" s="8" t="s">
        <v>378</v>
      </c>
      <c r="M108" s="10">
        <v>25</v>
      </c>
      <c r="N108" s="10">
        <v>30</v>
      </c>
      <c r="O108" s="9"/>
      <c r="P108" s="15" t="s">
        <v>398</v>
      </c>
      <c r="Q108" s="10">
        <v>1.2</v>
      </c>
      <c r="R108" s="15">
        <v>159</v>
      </c>
      <c r="S108" s="8">
        <f t="shared" si="43"/>
        <v>94.444066666666671</v>
      </c>
      <c r="T108" s="5">
        <v>159</v>
      </c>
      <c r="U108" s="5">
        <v>-40</v>
      </c>
      <c r="V108" s="15">
        <v>20</v>
      </c>
      <c r="W108" s="9"/>
      <c r="X108" s="10">
        <v>20</v>
      </c>
      <c r="Y108" s="13">
        <v>52.360055664352387</v>
      </c>
      <c r="Z108" s="13">
        <v>75.423699845285029</v>
      </c>
      <c r="AA108" s="13">
        <f t="shared" si="38"/>
        <v>0.92254576723730564</v>
      </c>
      <c r="AB108" s="37">
        <f t="shared" si="39"/>
        <v>8.325248850632029</v>
      </c>
      <c r="AC108" s="37">
        <f t="shared" si="40"/>
        <v>11.992368275400318</v>
      </c>
      <c r="AD108" s="36">
        <f t="shared" si="41"/>
        <v>0.14668477699073157</v>
      </c>
      <c r="AE108" s="35">
        <f t="shared" si="44"/>
        <v>2.2222297812129277</v>
      </c>
      <c r="AF108" s="35">
        <f t="shared" si="45"/>
        <v>3.2010812417750762</v>
      </c>
      <c r="AG108" s="36">
        <f t="shared" si="42"/>
        <v>3.9154058422485941E-2</v>
      </c>
      <c r="AH108" s="5" t="s">
        <v>484</v>
      </c>
      <c r="AI108" s="5"/>
      <c r="AJ108" s="5"/>
      <c r="AK108" s="66" t="s">
        <v>510</v>
      </c>
      <c r="AL108" s="45" t="s">
        <v>547</v>
      </c>
      <c r="AM108" s="5" t="s">
        <v>528</v>
      </c>
      <c r="AN108" s="5"/>
      <c r="AO108" s="5" t="s">
        <v>602</v>
      </c>
      <c r="AU108" s="5"/>
    </row>
    <row r="109" spans="1:47" ht="15" x14ac:dyDescent="0.25">
      <c r="A109" s="4" t="s">
        <v>255</v>
      </c>
      <c r="B109" s="5" t="s">
        <v>133</v>
      </c>
      <c r="C109" s="5" t="s">
        <v>35</v>
      </c>
      <c r="D109" s="5" t="s">
        <v>639</v>
      </c>
      <c r="E109" s="5" t="s">
        <v>11</v>
      </c>
      <c r="F109" s="5">
        <v>48</v>
      </c>
      <c r="G109" s="5" t="s">
        <v>135</v>
      </c>
      <c r="H109" s="6">
        <v>0</v>
      </c>
      <c r="I109" s="5" t="s">
        <v>109</v>
      </c>
      <c r="J109" s="14" t="s">
        <v>346</v>
      </c>
      <c r="K109" s="15" t="s">
        <v>134</v>
      </c>
      <c r="L109" s="8" t="s">
        <v>378</v>
      </c>
      <c r="M109" s="10">
        <v>25</v>
      </c>
      <c r="N109" s="10">
        <v>30</v>
      </c>
      <c r="O109" s="9"/>
      <c r="P109" s="15" t="s">
        <v>398</v>
      </c>
      <c r="Q109" s="10">
        <v>1.2</v>
      </c>
      <c r="R109" s="15">
        <v>159</v>
      </c>
      <c r="S109" s="8">
        <f t="shared" si="43"/>
        <v>94.444066666666671</v>
      </c>
      <c r="T109" s="5">
        <v>159</v>
      </c>
      <c r="U109" s="5">
        <v>-40</v>
      </c>
      <c r="V109" s="15">
        <v>20</v>
      </c>
      <c r="W109" s="9"/>
      <c r="X109" s="10">
        <v>20</v>
      </c>
      <c r="Y109" s="20">
        <v>80.041877447386483</v>
      </c>
      <c r="Z109" s="20">
        <v>144.62918735972517</v>
      </c>
      <c r="AA109" s="13">
        <f t="shared" si="38"/>
        <v>2.5834923964935474</v>
      </c>
      <c r="AB109" s="37">
        <f t="shared" si="39"/>
        <v>12.726658514134451</v>
      </c>
      <c r="AC109" s="37">
        <f t="shared" si="40"/>
        <v>22.9960407901963</v>
      </c>
      <c r="AD109" s="36">
        <f t="shared" si="41"/>
        <v>0.41077529104247396</v>
      </c>
      <c r="AE109" s="35">
        <f t="shared" si="44"/>
        <v>3.3970827866952691</v>
      </c>
      <c r="AF109" s="35">
        <f t="shared" si="45"/>
        <v>6.1382533556437684</v>
      </c>
      <c r="AG109" s="36">
        <f t="shared" si="42"/>
        <v>0.10964682275793997</v>
      </c>
      <c r="AH109" s="5" t="s">
        <v>484</v>
      </c>
      <c r="AI109" s="5"/>
      <c r="AJ109" s="5"/>
      <c r="AK109" s="66" t="s">
        <v>510</v>
      </c>
      <c r="AL109" s="45" t="s">
        <v>547</v>
      </c>
      <c r="AM109" s="5" t="s">
        <v>528</v>
      </c>
      <c r="AN109" s="5"/>
      <c r="AO109" s="5" t="s">
        <v>602</v>
      </c>
      <c r="AU109" s="5"/>
    </row>
    <row r="110" spans="1:47" ht="15" x14ac:dyDescent="0.25">
      <c r="A110" s="4" t="s">
        <v>257</v>
      </c>
      <c r="B110" s="5" t="s">
        <v>133</v>
      </c>
      <c r="C110" s="5" t="s">
        <v>35</v>
      </c>
      <c r="D110" s="5" t="s">
        <v>639</v>
      </c>
      <c r="E110" s="5" t="s">
        <v>11</v>
      </c>
      <c r="F110" s="5">
        <v>48</v>
      </c>
      <c r="G110" s="5" t="s">
        <v>12</v>
      </c>
      <c r="H110" s="6">
        <v>0</v>
      </c>
      <c r="I110" s="5" t="s">
        <v>109</v>
      </c>
      <c r="J110" s="14" t="s">
        <v>346</v>
      </c>
      <c r="K110" s="15" t="s">
        <v>134</v>
      </c>
      <c r="L110" s="8" t="s">
        <v>378</v>
      </c>
      <c r="M110" s="10">
        <v>25</v>
      </c>
      <c r="N110" s="10">
        <v>30</v>
      </c>
      <c r="O110" s="9"/>
      <c r="P110" s="15" t="s">
        <v>398</v>
      </c>
      <c r="Q110" s="10">
        <v>1.2</v>
      </c>
      <c r="R110" s="15">
        <v>159</v>
      </c>
      <c r="S110" s="8">
        <f t="shared" si="43"/>
        <v>94.444066666666671</v>
      </c>
      <c r="T110" s="5">
        <v>159</v>
      </c>
      <c r="U110" s="5">
        <v>-40</v>
      </c>
      <c r="V110" s="15">
        <v>20</v>
      </c>
      <c r="W110" s="9"/>
      <c r="X110" s="10">
        <v>20</v>
      </c>
      <c r="Y110" s="13">
        <v>46.880073046365624</v>
      </c>
      <c r="Z110" s="13">
        <v>72.625075009338588</v>
      </c>
      <c r="AA110" s="13">
        <f t="shared" si="38"/>
        <v>1.0298000785189185</v>
      </c>
      <c r="AB110" s="37">
        <f t="shared" si="39"/>
        <v>7.4539316143721335</v>
      </c>
      <c r="AC110" s="37">
        <f t="shared" si="40"/>
        <v>11.547386926484835</v>
      </c>
      <c r="AD110" s="36">
        <f t="shared" si="41"/>
        <v>0.16373821248450807</v>
      </c>
      <c r="AE110" s="35">
        <f t="shared" si="44"/>
        <v>1.9896520954235248</v>
      </c>
      <c r="AF110" s="35">
        <f t="shared" si="45"/>
        <v>3.0823039147082443</v>
      </c>
      <c r="AG110" s="36">
        <f t="shared" si="42"/>
        <v>4.3706072771388778E-2</v>
      </c>
      <c r="AH110" s="5" t="s">
        <v>484</v>
      </c>
      <c r="AI110" s="5"/>
      <c r="AJ110" s="5"/>
      <c r="AK110" s="66" t="s">
        <v>510</v>
      </c>
      <c r="AL110" s="45" t="s">
        <v>547</v>
      </c>
      <c r="AM110" s="5" t="s">
        <v>528</v>
      </c>
      <c r="AN110" s="5"/>
      <c r="AO110" s="5" t="s">
        <v>602</v>
      </c>
      <c r="AU110" s="5"/>
    </row>
    <row r="111" spans="1:47" ht="15" x14ac:dyDescent="0.25">
      <c r="A111" s="4" t="s">
        <v>258</v>
      </c>
      <c r="B111" s="5" t="s">
        <v>136</v>
      </c>
      <c r="C111" s="5" t="s">
        <v>35</v>
      </c>
      <c r="D111" s="5" t="s">
        <v>639</v>
      </c>
      <c r="E111" s="5" t="s">
        <v>11</v>
      </c>
      <c r="F111" s="5">
        <v>24</v>
      </c>
      <c r="G111" s="5" t="s">
        <v>135</v>
      </c>
      <c r="H111" s="6">
        <v>0</v>
      </c>
      <c r="I111" s="5" t="s">
        <v>109</v>
      </c>
      <c r="J111" s="14" t="s">
        <v>346</v>
      </c>
      <c r="K111" s="15" t="s">
        <v>137</v>
      </c>
      <c r="L111" s="8" t="s">
        <v>379</v>
      </c>
      <c r="M111" s="10">
        <v>42</v>
      </c>
      <c r="N111" s="10">
        <v>50</v>
      </c>
      <c r="O111" s="9"/>
      <c r="P111" s="15" t="s">
        <v>398</v>
      </c>
      <c r="Q111" s="10">
        <v>1.2</v>
      </c>
      <c r="R111" s="8">
        <v>87</v>
      </c>
      <c r="S111" s="8">
        <f t="shared" si="43"/>
        <v>56.348980952380956</v>
      </c>
      <c r="T111" s="10">
        <v>87</v>
      </c>
      <c r="U111" s="5">
        <v>-40</v>
      </c>
      <c r="V111" s="15">
        <v>49</v>
      </c>
      <c r="W111" s="9"/>
      <c r="X111" s="10">
        <v>49</v>
      </c>
      <c r="Y111" s="22">
        <v>215.1244083291825</v>
      </c>
      <c r="Z111" s="33">
        <v>285.52017335154443</v>
      </c>
      <c r="AA111" s="13">
        <f t="shared" si="38"/>
        <v>2.8158306008944773</v>
      </c>
      <c r="AB111" s="51">
        <f t="shared" si="39"/>
        <v>18.715823524638878</v>
      </c>
      <c r="AC111" s="38">
        <f t="shared" si="40"/>
        <v>24.840255081584367</v>
      </c>
      <c r="AD111" s="36">
        <f t="shared" si="41"/>
        <v>0.24497726227781955</v>
      </c>
      <c r="AE111" s="52">
        <f t="shared" si="44"/>
        <v>1.9409361091444848</v>
      </c>
      <c r="AF111" s="43">
        <f t="shared" si="45"/>
        <v>2.5760740896458709</v>
      </c>
      <c r="AG111" s="36">
        <f t="shared" si="42"/>
        <v>2.5405519220055447E-2</v>
      </c>
      <c r="AH111" s="5" t="s">
        <v>484</v>
      </c>
      <c r="AI111" s="5"/>
      <c r="AJ111" s="5"/>
      <c r="AK111" s="66" t="s">
        <v>510</v>
      </c>
      <c r="AL111" s="45" t="s">
        <v>548</v>
      </c>
      <c r="AM111" s="5" t="s">
        <v>528</v>
      </c>
      <c r="AN111" s="5"/>
      <c r="AO111" s="5" t="s">
        <v>602</v>
      </c>
      <c r="AU111" s="5"/>
    </row>
    <row r="112" spans="1:47" ht="15" x14ac:dyDescent="0.25">
      <c r="A112" s="4" t="s">
        <v>260</v>
      </c>
      <c r="B112" s="5" t="s">
        <v>136</v>
      </c>
      <c r="C112" s="5" t="s">
        <v>35</v>
      </c>
      <c r="D112" s="5" t="s">
        <v>639</v>
      </c>
      <c r="E112" s="5" t="s">
        <v>11</v>
      </c>
      <c r="F112" s="5">
        <v>24</v>
      </c>
      <c r="G112" s="5" t="s">
        <v>12</v>
      </c>
      <c r="H112" s="6">
        <v>0</v>
      </c>
      <c r="I112" s="5" t="s">
        <v>109</v>
      </c>
      <c r="J112" s="14" t="s">
        <v>346</v>
      </c>
      <c r="K112" s="15" t="s">
        <v>137</v>
      </c>
      <c r="L112" s="8" t="s">
        <v>379</v>
      </c>
      <c r="M112" s="10">
        <v>42</v>
      </c>
      <c r="N112" s="10">
        <v>50</v>
      </c>
      <c r="O112" s="9"/>
      <c r="P112" s="15" t="s">
        <v>398</v>
      </c>
      <c r="Q112" s="10">
        <v>1.2</v>
      </c>
      <c r="R112" s="8">
        <v>87</v>
      </c>
      <c r="S112" s="8">
        <f t="shared" si="43"/>
        <v>56.348980952380956</v>
      </c>
      <c r="T112" s="10">
        <v>87</v>
      </c>
      <c r="U112" s="5">
        <v>-40</v>
      </c>
      <c r="V112" s="15">
        <v>49</v>
      </c>
      <c r="W112" s="9"/>
      <c r="X112" s="10">
        <v>49</v>
      </c>
      <c r="Y112" s="31">
        <v>76.229181379025391</v>
      </c>
      <c r="Z112" s="31">
        <v>143.96108212812359</v>
      </c>
      <c r="AA112" s="13">
        <f t="shared" si="38"/>
        <v>2.7092760299639282</v>
      </c>
      <c r="AB112" s="37">
        <f t="shared" si="39"/>
        <v>6.6319387799752079</v>
      </c>
      <c r="AC112" s="37">
        <f t="shared" si="40"/>
        <v>12.524614145146753</v>
      </c>
      <c r="AD112" s="36">
        <f t="shared" si="41"/>
        <v>0.2357070146068618</v>
      </c>
      <c r="AE112" s="35">
        <f t="shared" si="44"/>
        <v>0.68776933244447602</v>
      </c>
      <c r="AF112" s="35">
        <f t="shared" si="45"/>
        <v>1.2988728930583442</v>
      </c>
      <c r="AG112" s="36">
        <f t="shared" si="42"/>
        <v>2.4444142424554727E-2</v>
      </c>
      <c r="AH112" s="5" t="s">
        <v>484</v>
      </c>
      <c r="AI112" s="5"/>
      <c r="AJ112" s="5"/>
      <c r="AK112" s="66" t="s">
        <v>510</v>
      </c>
      <c r="AL112" s="45" t="s">
        <v>548</v>
      </c>
      <c r="AM112" s="5" t="s">
        <v>528</v>
      </c>
      <c r="AN112" s="5"/>
      <c r="AO112" s="5" t="s">
        <v>602</v>
      </c>
      <c r="AU112" s="5"/>
    </row>
    <row r="113" spans="1:47" s="46" customFormat="1" ht="15" x14ac:dyDescent="0.25">
      <c r="A113" s="4" t="s">
        <v>259</v>
      </c>
      <c r="B113" s="5" t="s">
        <v>136</v>
      </c>
      <c r="C113" s="5" t="s">
        <v>35</v>
      </c>
      <c r="D113" s="5" t="s">
        <v>639</v>
      </c>
      <c r="E113" s="5" t="s">
        <v>11</v>
      </c>
      <c r="F113" s="5">
        <v>48</v>
      </c>
      <c r="G113" s="5" t="s">
        <v>135</v>
      </c>
      <c r="H113" s="6">
        <v>0</v>
      </c>
      <c r="I113" s="5" t="s">
        <v>109</v>
      </c>
      <c r="J113" s="14" t="s">
        <v>346</v>
      </c>
      <c r="K113" s="15" t="s">
        <v>137</v>
      </c>
      <c r="L113" s="8" t="s">
        <v>379</v>
      </c>
      <c r="M113" s="10">
        <v>42</v>
      </c>
      <c r="N113" s="10">
        <v>50</v>
      </c>
      <c r="O113" s="9"/>
      <c r="P113" s="15" t="s">
        <v>398</v>
      </c>
      <c r="Q113" s="10">
        <v>1.2</v>
      </c>
      <c r="R113" s="8">
        <v>87</v>
      </c>
      <c r="S113" s="8">
        <f t="shared" si="43"/>
        <v>56.348980952380956</v>
      </c>
      <c r="T113" s="10">
        <v>87</v>
      </c>
      <c r="U113" s="5">
        <v>-40</v>
      </c>
      <c r="V113" s="15">
        <v>49</v>
      </c>
      <c r="W113" s="9"/>
      <c r="X113" s="10">
        <v>49</v>
      </c>
      <c r="Y113" s="31">
        <v>156.84486594146006</v>
      </c>
      <c r="Z113" s="31">
        <v>210.46734380450673</v>
      </c>
      <c r="AA113" s="13">
        <f t="shared" si="38"/>
        <v>2.1448991145218668</v>
      </c>
      <c r="AB113" s="37">
        <f t="shared" si="39"/>
        <v>13.645503336907025</v>
      </c>
      <c r="AC113" s="37">
        <f t="shared" si="40"/>
        <v>18.310658910992085</v>
      </c>
      <c r="AD113" s="36">
        <f t="shared" si="41"/>
        <v>0.18660622296340243</v>
      </c>
      <c r="AE113" s="35">
        <f t="shared" si="44"/>
        <v>1.4151154032408753</v>
      </c>
      <c r="AF113" s="35">
        <f t="shared" si="45"/>
        <v>1.8989182611059325</v>
      </c>
      <c r="AG113" s="36">
        <f t="shared" si="42"/>
        <v>1.9352114314602292E-2</v>
      </c>
      <c r="AH113" s="5" t="s">
        <v>484</v>
      </c>
      <c r="AI113" s="5"/>
      <c r="AJ113" s="5"/>
      <c r="AK113" s="66" t="s">
        <v>510</v>
      </c>
      <c r="AL113" s="45" t="s">
        <v>548</v>
      </c>
      <c r="AM113" s="5" t="s">
        <v>528</v>
      </c>
      <c r="AN113" s="5"/>
      <c r="AO113" s="5" t="s">
        <v>602</v>
      </c>
      <c r="AQ113" s="71"/>
      <c r="AR113" s="74"/>
      <c r="AU113" s="5"/>
    </row>
    <row r="114" spans="1:47" ht="15" x14ac:dyDescent="0.25">
      <c r="A114" s="4" t="s">
        <v>261</v>
      </c>
      <c r="B114" s="5" t="s">
        <v>136</v>
      </c>
      <c r="C114" s="5" t="s">
        <v>35</v>
      </c>
      <c r="D114" s="5" t="s">
        <v>639</v>
      </c>
      <c r="E114" s="5" t="s">
        <v>11</v>
      </c>
      <c r="F114" s="5">
        <v>48</v>
      </c>
      <c r="G114" s="5" t="s">
        <v>12</v>
      </c>
      <c r="H114" s="6">
        <v>0</v>
      </c>
      <c r="I114" s="5" t="s">
        <v>109</v>
      </c>
      <c r="J114" s="14" t="s">
        <v>346</v>
      </c>
      <c r="K114" s="15" t="s">
        <v>137</v>
      </c>
      <c r="L114" s="8" t="s">
        <v>379</v>
      </c>
      <c r="M114" s="10">
        <v>42</v>
      </c>
      <c r="N114" s="10">
        <v>50</v>
      </c>
      <c r="O114" s="9"/>
      <c r="P114" s="15" t="s">
        <v>398</v>
      </c>
      <c r="Q114" s="10">
        <v>1.2</v>
      </c>
      <c r="R114" s="8">
        <v>87</v>
      </c>
      <c r="S114" s="8">
        <f t="shared" si="43"/>
        <v>56.348980952380956</v>
      </c>
      <c r="T114" s="10">
        <v>87</v>
      </c>
      <c r="U114" s="5">
        <v>-40</v>
      </c>
      <c r="V114" s="15">
        <v>49</v>
      </c>
      <c r="W114" s="9"/>
      <c r="X114" s="10">
        <v>49</v>
      </c>
      <c r="Y114" s="22">
        <v>80.357574473449489</v>
      </c>
      <c r="Z114" s="21">
        <v>165.82386622717002</v>
      </c>
      <c r="AA114" s="13">
        <f t="shared" si="38"/>
        <v>3.418651670148821</v>
      </c>
      <c r="AB114" s="51">
        <f t="shared" si="39"/>
        <v>6.9911089791901047</v>
      </c>
      <c r="AC114" s="51">
        <f t="shared" si="40"/>
        <v>14.426676361763793</v>
      </c>
      <c r="AD114" s="36">
        <f t="shared" si="41"/>
        <v>0.29742269530294752</v>
      </c>
      <c r="AE114" s="52">
        <f t="shared" si="44"/>
        <v>0.72501730115218821</v>
      </c>
      <c r="AF114" s="52">
        <f t="shared" si="45"/>
        <v>1.4961274372258118</v>
      </c>
      <c r="AG114" s="36">
        <f t="shared" si="42"/>
        <v>3.0844405442944943E-2</v>
      </c>
      <c r="AH114" s="5" t="s">
        <v>484</v>
      </c>
      <c r="AI114" s="5"/>
      <c r="AJ114" s="5"/>
      <c r="AK114" s="66" t="s">
        <v>510</v>
      </c>
      <c r="AL114" s="45" t="s">
        <v>548</v>
      </c>
      <c r="AM114" s="5" t="s">
        <v>528</v>
      </c>
      <c r="AN114" s="5"/>
      <c r="AO114" s="5" t="s">
        <v>602</v>
      </c>
      <c r="AU114" s="5"/>
    </row>
    <row r="115" spans="1:47" ht="15" x14ac:dyDescent="0.25">
      <c r="A115" s="4" t="s">
        <v>262</v>
      </c>
      <c r="B115" s="5" t="s">
        <v>34</v>
      </c>
      <c r="C115" s="5" t="s">
        <v>35</v>
      </c>
      <c r="D115" s="5" t="s">
        <v>39</v>
      </c>
      <c r="E115" s="5" t="s">
        <v>18</v>
      </c>
      <c r="F115" s="5">
        <v>24</v>
      </c>
      <c r="G115" s="5" t="s">
        <v>12</v>
      </c>
      <c r="H115" s="6">
        <v>0.1</v>
      </c>
      <c r="I115" s="5" t="s">
        <v>13</v>
      </c>
      <c r="J115" s="14" t="s">
        <v>350</v>
      </c>
      <c r="K115" s="15" t="s">
        <v>44</v>
      </c>
      <c r="L115" s="8" t="s">
        <v>37</v>
      </c>
      <c r="M115" s="10">
        <v>14</v>
      </c>
      <c r="N115" s="10">
        <v>22</v>
      </c>
      <c r="O115" s="8" t="s">
        <v>399</v>
      </c>
      <c r="P115" s="8"/>
      <c r="Q115" s="10">
        <v>1.5669999999999999</v>
      </c>
      <c r="R115" s="15" t="s">
        <v>38</v>
      </c>
      <c r="S115" s="8">
        <f t="shared" si="43"/>
        <v>156.92577922077922</v>
      </c>
      <c r="T115" s="10">
        <v>189.16</v>
      </c>
      <c r="U115" s="24">
        <v>-47.5</v>
      </c>
      <c r="V115" s="15" t="s">
        <v>36</v>
      </c>
      <c r="W115" s="9"/>
      <c r="X115" s="10">
        <v>238</v>
      </c>
      <c r="Y115" s="32">
        <v>140.73560225820157</v>
      </c>
      <c r="Z115" s="33">
        <v>184.62003053982838</v>
      </c>
      <c r="AA115" s="13">
        <f t="shared" si="38"/>
        <v>1.7553771312650723</v>
      </c>
      <c r="AB115" s="38">
        <f t="shared" si="39"/>
        <v>26.621546523161406</v>
      </c>
      <c r="AC115" s="38">
        <f t="shared" si="40"/>
        <v>34.922724976913933</v>
      </c>
      <c r="AD115" s="36">
        <f t="shared" si="41"/>
        <v>0.33204713815010112</v>
      </c>
      <c r="AE115" s="43">
        <f t="shared" si="44"/>
        <v>25.972595974498713</v>
      </c>
      <c r="AF115" s="43">
        <f t="shared" si="45"/>
        <v>34.071417502539859</v>
      </c>
      <c r="AG115" s="36">
        <f t="shared" si="42"/>
        <v>0.32395286112164584</v>
      </c>
      <c r="AH115" s="5" t="s">
        <v>485</v>
      </c>
      <c r="AI115" s="5" t="s">
        <v>500</v>
      </c>
      <c r="AJ115" s="5" t="s">
        <v>638</v>
      </c>
      <c r="AK115" s="66" t="s">
        <v>510</v>
      </c>
      <c r="AL115" s="45" t="s">
        <v>549</v>
      </c>
      <c r="AM115" s="5" t="s">
        <v>525</v>
      </c>
      <c r="AN115" s="5"/>
      <c r="AO115" s="5" t="s">
        <v>602</v>
      </c>
      <c r="AP115" s="5" t="s">
        <v>39</v>
      </c>
      <c r="AU115" s="5"/>
    </row>
    <row r="116" spans="1:47" ht="15" x14ac:dyDescent="0.25">
      <c r="A116" s="4" t="s">
        <v>264</v>
      </c>
      <c r="B116" s="5" t="s">
        <v>34</v>
      </c>
      <c r="C116" s="5" t="s">
        <v>35</v>
      </c>
      <c r="D116" s="5" t="s">
        <v>39</v>
      </c>
      <c r="E116" s="5" t="s">
        <v>18</v>
      </c>
      <c r="F116" s="5">
        <v>24</v>
      </c>
      <c r="G116" s="5" t="s">
        <v>414</v>
      </c>
      <c r="H116" s="6">
        <v>0.1</v>
      </c>
      <c r="I116" s="5" t="s">
        <v>13</v>
      </c>
      <c r="J116" s="14" t="s">
        <v>350</v>
      </c>
      <c r="K116" s="15" t="s">
        <v>44</v>
      </c>
      <c r="L116" s="8" t="s">
        <v>37</v>
      </c>
      <c r="M116" s="10">
        <v>14</v>
      </c>
      <c r="N116" s="10">
        <v>22</v>
      </c>
      <c r="O116" s="8" t="s">
        <v>399</v>
      </c>
      <c r="P116" s="8"/>
      <c r="Q116" s="10">
        <v>1.5669999999999999</v>
      </c>
      <c r="R116" s="15" t="s">
        <v>38</v>
      </c>
      <c r="S116" s="8">
        <f t="shared" si="43"/>
        <v>156.92577922077922</v>
      </c>
      <c r="T116" s="10">
        <v>189.16</v>
      </c>
      <c r="U116" s="24">
        <v>-47.5</v>
      </c>
      <c r="V116" s="15" t="s">
        <v>36</v>
      </c>
      <c r="W116" s="9"/>
      <c r="X116" s="10">
        <v>238</v>
      </c>
      <c r="Y116" s="32">
        <v>1926.1338015500778</v>
      </c>
      <c r="Z116" s="33">
        <v>2881.2510546265075</v>
      </c>
      <c r="AA116" s="13">
        <f t="shared" si="38"/>
        <v>38.20469012305719</v>
      </c>
      <c r="AB116" s="38">
        <f t="shared" si="39"/>
        <v>364.34746990121272</v>
      </c>
      <c r="AC116" s="38">
        <f t="shared" si="40"/>
        <v>545.01744949315014</v>
      </c>
      <c r="AD116" s="36">
        <f t="shared" si="41"/>
        <v>7.226799183677497</v>
      </c>
      <c r="AE116" s="43">
        <f t="shared" si="44"/>
        <v>355.46581119327311</v>
      </c>
      <c r="AF116" s="43">
        <f t="shared" si="45"/>
        <v>531.73161831232062</v>
      </c>
      <c r="AG116" s="36">
        <f t="shared" si="42"/>
        <v>7.0506322847619005</v>
      </c>
      <c r="AH116" s="5" t="s">
        <v>485</v>
      </c>
      <c r="AI116" s="5" t="s">
        <v>500</v>
      </c>
      <c r="AJ116" s="5" t="s">
        <v>638</v>
      </c>
      <c r="AK116" s="66" t="s">
        <v>510</v>
      </c>
      <c r="AL116" s="45" t="s">
        <v>549</v>
      </c>
      <c r="AM116" s="5" t="s">
        <v>525</v>
      </c>
      <c r="AN116" s="5"/>
      <c r="AO116" s="5" t="s">
        <v>602</v>
      </c>
      <c r="AP116" s="5" t="s">
        <v>39</v>
      </c>
      <c r="AU116" s="5"/>
    </row>
    <row r="117" spans="1:47" ht="15" x14ac:dyDescent="0.25">
      <c r="A117" s="4" t="s">
        <v>266</v>
      </c>
      <c r="B117" s="5" t="s">
        <v>34</v>
      </c>
      <c r="C117" s="5" t="s">
        <v>35</v>
      </c>
      <c r="D117" s="5" t="s">
        <v>39</v>
      </c>
      <c r="E117" s="5" t="s">
        <v>18</v>
      </c>
      <c r="F117" s="5">
        <v>24</v>
      </c>
      <c r="G117" s="5" t="s">
        <v>84</v>
      </c>
      <c r="H117" s="6">
        <v>0.1</v>
      </c>
      <c r="I117" s="5" t="s">
        <v>13</v>
      </c>
      <c r="J117" s="14" t="s">
        <v>350</v>
      </c>
      <c r="K117" s="15" t="s">
        <v>44</v>
      </c>
      <c r="L117" s="8" t="s">
        <v>37</v>
      </c>
      <c r="M117" s="10">
        <v>14</v>
      </c>
      <c r="N117" s="10">
        <v>22</v>
      </c>
      <c r="O117" s="8" t="s">
        <v>399</v>
      </c>
      <c r="P117" s="8"/>
      <c r="Q117" s="10">
        <v>1.5669999999999999</v>
      </c>
      <c r="R117" s="15" t="s">
        <v>38</v>
      </c>
      <c r="S117" s="8">
        <f t="shared" si="43"/>
        <v>156.92577922077922</v>
      </c>
      <c r="T117" s="10">
        <v>189.16</v>
      </c>
      <c r="U117" s="24">
        <v>-47.5</v>
      </c>
      <c r="V117" s="15" t="s">
        <v>36</v>
      </c>
      <c r="W117" s="9"/>
      <c r="X117" s="10">
        <v>238</v>
      </c>
      <c r="Y117" s="32">
        <v>235.70361255518588</v>
      </c>
      <c r="Z117" s="33">
        <v>328.54777046249649</v>
      </c>
      <c r="AA117" s="13">
        <f t="shared" si="38"/>
        <v>3.7137663162924239</v>
      </c>
      <c r="AB117" s="38">
        <f t="shared" si="39"/>
        <v>44.585695350938963</v>
      </c>
      <c r="AC117" s="38">
        <f t="shared" si="40"/>
        <v>62.148096260685833</v>
      </c>
      <c r="AD117" s="36">
        <f t="shared" si="41"/>
        <v>0.70249603638987479</v>
      </c>
      <c r="AE117" s="43">
        <f t="shared" si="44"/>
        <v>43.498834697095049</v>
      </c>
      <c r="AF117" s="43">
        <f t="shared" si="45"/>
        <v>60.633118867031236</v>
      </c>
      <c r="AG117" s="36">
        <f t="shared" si="42"/>
        <v>0.68537136679744748</v>
      </c>
      <c r="AH117" s="5" t="s">
        <v>485</v>
      </c>
      <c r="AI117" s="5" t="s">
        <v>500</v>
      </c>
      <c r="AJ117" s="5" t="s">
        <v>638</v>
      </c>
      <c r="AK117" s="66" t="s">
        <v>510</v>
      </c>
      <c r="AL117" s="45" t="s">
        <v>549</v>
      </c>
      <c r="AM117" s="5" t="s">
        <v>525</v>
      </c>
      <c r="AN117" s="5"/>
      <c r="AO117" s="5" t="s">
        <v>602</v>
      </c>
      <c r="AP117" s="5" t="s">
        <v>39</v>
      </c>
      <c r="AU117" s="5"/>
    </row>
    <row r="118" spans="1:47" ht="15" x14ac:dyDescent="0.25">
      <c r="A118" s="4" t="s">
        <v>263</v>
      </c>
      <c r="B118" s="5" t="s">
        <v>34</v>
      </c>
      <c r="C118" s="5" t="s">
        <v>35</v>
      </c>
      <c r="D118" s="5" t="s">
        <v>39</v>
      </c>
      <c r="E118" s="5" t="s">
        <v>11</v>
      </c>
      <c r="F118" s="5">
        <v>24</v>
      </c>
      <c r="G118" s="5" t="s">
        <v>12</v>
      </c>
      <c r="H118" s="6">
        <v>0.1</v>
      </c>
      <c r="I118" s="5" t="s">
        <v>13</v>
      </c>
      <c r="J118" s="14" t="s">
        <v>350</v>
      </c>
      <c r="K118" s="15" t="s">
        <v>44</v>
      </c>
      <c r="L118" s="8" t="s">
        <v>37</v>
      </c>
      <c r="M118" s="10">
        <v>14</v>
      </c>
      <c r="N118" s="10">
        <v>22</v>
      </c>
      <c r="O118" s="8" t="s">
        <v>399</v>
      </c>
      <c r="P118" s="8"/>
      <c r="Q118" s="10">
        <v>1.5669999999999999</v>
      </c>
      <c r="R118" s="15" t="s">
        <v>38</v>
      </c>
      <c r="S118" s="8">
        <f t="shared" si="43"/>
        <v>156.92577922077922</v>
      </c>
      <c r="T118" s="10">
        <v>189.16</v>
      </c>
      <c r="U118" s="24">
        <v>-47.5</v>
      </c>
      <c r="V118" s="15" t="s">
        <v>36</v>
      </c>
      <c r="W118" s="9"/>
      <c r="X118" s="10">
        <v>238</v>
      </c>
      <c r="Y118" s="32">
        <v>1131.252898880761</v>
      </c>
      <c r="Z118" s="33">
        <v>1500.5804173951051</v>
      </c>
      <c r="AA118" s="13">
        <f t="shared" si="38"/>
        <v>14.773100740573764</v>
      </c>
      <c r="AB118" s="38">
        <f t="shared" si="39"/>
        <v>213.98779835228473</v>
      </c>
      <c r="AC118" s="38">
        <f t="shared" si="40"/>
        <v>283.84979175445807</v>
      </c>
      <c r="AD118" s="36">
        <f t="shared" si="41"/>
        <v>2.7944797360869336</v>
      </c>
      <c r="AE118" s="43">
        <f t="shared" si="44"/>
        <v>208.77144102957931</v>
      </c>
      <c r="AF118" s="43">
        <f t="shared" si="45"/>
        <v>276.93041620516067</v>
      </c>
      <c r="AG118" s="36">
        <f t="shared" si="42"/>
        <v>2.7263590070232544</v>
      </c>
      <c r="AH118" s="5" t="s">
        <v>485</v>
      </c>
      <c r="AI118" s="5" t="s">
        <v>500</v>
      </c>
      <c r="AJ118" s="5" t="s">
        <v>638</v>
      </c>
      <c r="AK118" s="66" t="s">
        <v>510</v>
      </c>
      <c r="AL118" s="45" t="s">
        <v>549</v>
      </c>
      <c r="AM118" s="5" t="s">
        <v>528</v>
      </c>
      <c r="AN118" s="5"/>
      <c r="AO118" s="5" t="s">
        <v>602</v>
      </c>
      <c r="AP118" s="5" t="s">
        <v>39</v>
      </c>
      <c r="AU118" s="5"/>
    </row>
    <row r="119" spans="1:47" ht="15" x14ac:dyDescent="0.25">
      <c r="A119" s="4" t="s">
        <v>265</v>
      </c>
      <c r="B119" s="5" t="s">
        <v>34</v>
      </c>
      <c r="C119" s="5" t="s">
        <v>35</v>
      </c>
      <c r="D119" s="5" t="s">
        <v>39</v>
      </c>
      <c r="E119" s="5" t="s">
        <v>11</v>
      </c>
      <c r="F119" s="5">
        <v>24</v>
      </c>
      <c r="G119" s="5" t="s">
        <v>414</v>
      </c>
      <c r="H119" s="6">
        <v>0.1</v>
      </c>
      <c r="I119" s="5" t="s">
        <v>13</v>
      </c>
      <c r="J119" s="14" t="s">
        <v>350</v>
      </c>
      <c r="K119" s="15" t="s">
        <v>44</v>
      </c>
      <c r="L119" s="8" t="s">
        <v>37</v>
      </c>
      <c r="M119" s="10">
        <v>14</v>
      </c>
      <c r="N119" s="10">
        <v>22</v>
      </c>
      <c r="O119" s="8" t="s">
        <v>399</v>
      </c>
      <c r="P119" s="8"/>
      <c r="Q119" s="10">
        <v>1.5669999999999999</v>
      </c>
      <c r="R119" s="15" t="s">
        <v>38</v>
      </c>
      <c r="S119" s="8">
        <f t="shared" si="43"/>
        <v>156.92577922077922</v>
      </c>
      <c r="T119" s="10">
        <v>189.16</v>
      </c>
      <c r="U119" s="24">
        <v>-47.5</v>
      </c>
      <c r="V119" s="15" t="s">
        <v>36</v>
      </c>
      <c r="W119" s="9"/>
      <c r="X119" s="10">
        <v>238</v>
      </c>
      <c r="Y119" s="32">
        <v>101.58903362317686</v>
      </c>
      <c r="Z119" s="33">
        <v>111.99842492777839</v>
      </c>
      <c r="AA119" s="13">
        <f t="shared" si="38"/>
        <v>0.41637565218406108</v>
      </c>
      <c r="AB119" s="38">
        <f t="shared" si="39"/>
        <v>19.216581600160133</v>
      </c>
      <c r="AC119" s="38">
        <f t="shared" si="40"/>
        <v>21.185622059338559</v>
      </c>
      <c r="AD119" s="36">
        <f t="shared" si="41"/>
        <v>7.8761618367137062E-2</v>
      </c>
      <c r="AE119" s="43">
        <f t="shared" si="44"/>
        <v>18.748141077292853</v>
      </c>
      <c r="AF119" s="43">
        <f t="shared" si="45"/>
        <v>20.669182451023293</v>
      </c>
      <c r="AG119" s="36">
        <f t="shared" si="42"/>
        <v>7.6841654949217575E-2</v>
      </c>
      <c r="AH119" s="5" t="s">
        <v>485</v>
      </c>
      <c r="AI119" s="5" t="s">
        <v>500</v>
      </c>
      <c r="AJ119" s="5" t="s">
        <v>638</v>
      </c>
      <c r="AK119" s="66" t="s">
        <v>510</v>
      </c>
      <c r="AL119" s="45" t="s">
        <v>549</v>
      </c>
      <c r="AM119" s="5" t="s">
        <v>528</v>
      </c>
      <c r="AN119" s="5"/>
      <c r="AO119" s="5" t="s">
        <v>602</v>
      </c>
      <c r="AP119" s="5" t="s">
        <v>39</v>
      </c>
      <c r="AU119" s="5"/>
    </row>
    <row r="120" spans="1:47" ht="15" x14ac:dyDescent="0.25">
      <c r="A120" s="4" t="s">
        <v>267</v>
      </c>
      <c r="B120" s="5" t="s">
        <v>34</v>
      </c>
      <c r="C120" s="5" t="s">
        <v>35</v>
      </c>
      <c r="D120" s="5" t="s">
        <v>39</v>
      </c>
      <c r="E120" s="5" t="s">
        <v>11</v>
      </c>
      <c r="F120" s="5">
        <v>24</v>
      </c>
      <c r="G120" s="5" t="s">
        <v>84</v>
      </c>
      <c r="H120" s="6">
        <v>0.1</v>
      </c>
      <c r="I120" s="5" t="s">
        <v>13</v>
      </c>
      <c r="J120" s="14" t="s">
        <v>350</v>
      </c>
      <c r="K120" s="15" t="s">
        <v>44</v>
      </c>
      <c r="L120" s="8" t="s">
        <v>37</v>
      </c>
      <c r="M120" s="10">
        <v>14</v>
      </c>
      <c r="N120" s="10">
        <v>22</v>
      </c>
      <c r="O120" s="8" t="s">
        <v>399</v>
      </c>
      <c r="P120" s="8"/>
      <c r="Q120" s="10">
        <v>1.5669999999999999</v>
      </c>
      <c r="R120" s="15" t="s">
        <v>38</v>
      </c>
      <c r="S120" s="8">
        <f t="shared" si="43"/>
        <v>156.92577922077922</v>
      </c>
      <c r="T120" s="10">
        <v>189.16</v>
      </c>
      <c r="U120" s="24">
        <v>-47.5</v>
      </c>
      <c r="V120" s="15" t="s">
        <v>36</v>
      </c>
      <c r="W120" s="9"/>
      <c r="X120" s="10">
        <v>238</v>
      </c>
      <c r="Y120" s="32">
        <v>160.32389182467003</v>
      </c>
      <c r="Z120" s="33">
        <v>618.78885808082248</v>
      </c>
      <c r="AA120" s="13">
        <f t="shared" si="38"/>
        <v>18.338598650246098</v>
      </c>
      <c r="AB120" s="38">
        <f t="shared" si="39"/>
        <v>30.326867377554581</v>
      </c>
      <c r="AC120" s="38">
        <f t="shared" si="40"/>
        <v>117.05010039456837</v>
      </c>
      <c r="AD120" s="36">
        <f t="shared" si="41"/>
        <v>3.468929320680552</v>
      </c>
      <c r="AE120" s="43">
        <f t="shared" si="44"/>
        <v>29.587592624798873</v>
      </c>
      <c r="AF120" s="43">
        <f t="shared" si="45"/>
        <v>114.19678280815425</v>
      </c>
      <c r="AG120" s="36">
        <f t="shared" si="42"/>
        <v>3.384367607334215</v>
      </c>
      <c r="AH120" s="5" t="s">
        <v>485</v>
      </c>
      <c r="AI120" s="5" t="s">
        <v>500</v>
      </c>
      <c r="AJ120" s="5" t="s">
        <v>638</v>
      </c>
      <c r="AK120" s="66" t="s">
        <v>510</v>
      </c>
      <c r="AL120" s="45" t="s">
        <v>549</v>
      </c>
      <c r="AM120" s="5" t="s">
        <v>528</v>
      </c>
      <c r="AN120" s="5"/>
      <c r="AO120" s="5" t="s">
        <v>602</v>
      </c>
      <c r="AP120" s="5" t="s">
        <v>39</v>
      </c>
      <c r="AU120" s="5"/>
    </row>
    <row r="121" spans="1:47" ht="15" x14ac:dyDescent="0.25">
      <c r="A121" s="4" t="s">
        <v>447</v>
      </c>
      <c r="B121" s="5" t="s">
        <v>448</v>
      </c>
      <c r="C121" s="5" t="s">
        <v>35</v>
      </c>
      <c r="D121" s="5" t="s">
        <v>63</v>
      </c>
      <c r="E121" s="5" t="s">
        <v>11</v>
      </c>
      <c r="F121" s="5">
        <v>48</v>
      </c>
      <c r="G121" s="5" t="s">
        <v>84</v>
      </c>
      <c r="H121" s="6">
        <v>0.1</v>
      </c>
      <c r="I121" s="5" t="s">
        <v>22</v>
      </c>
      <c r="J121" s="14" t="s">
        <v>451</v>
      </c>
      <c r="K121" s="47" t="s">
        <v>452</v>
      </c>
      <c r="L121" s="47" t="s">
        <v>449</v>
      </c>
      <c r="M121" s="5">
        <v>14</v>
      </c>
      <c r="N121" s="5">
        <v>22</v>
      </c>
      <c r="O121" s="47" t="s">
        <v>454</v>
      </c>
      <c r="P121" s="8" t="s">
        <v>453</v>
      </c>
      <c r="Q121" s="5">
        <v>1.6</v>
      </c>
      <c r="R121" s="47" t="s">
        <v>450</v>
      </c>
      <c r="S121" s="8">
        <f t="shared" si="43"/>
        <v>156.92577922077922</v>
      </c>
      <c r="T121" s="10">
        <v>204.11</v>
      </c>
      <c r="U121" s="5">
        <v>-43.7</v>
      </c>
      <c r="V121" s="9"/>
      <c r="W121" s="9"/>
      <c r="X121" s="9"/>
      <c r="Y121" s="19">
        <v>71.594184903304821</v>
      </c>
      <c r="Z121" s="13">
        <v>104.07439552509709</v>
      </c>
      <c r="AA121" s="13">
        <f t="shared" si="38"/>
        <v>1.2992084248716906</v>
      </c>
      <c r="AB121" s="37">
        <f t="shared" si="39"/>
        <v>14.613089080613548</v>
      </c>
      <c r="AC121" s="37">
        <f t="shared" si="40"/>
        <v>21.242624870627569</v>
      </c>
      <c r="AD121" s="36">
        <f t="shared" si="41"/>
        <v>0.26518143160056085</v>
      </c>
      <c r="AE121" s="35">
        <f>((Y121*0.000001)/((4/3*PI())*((M121*0.0000001/2)^2)*(N121*0.0000001/2)*5.606))*0.000000000001</f>
        <v>5.6564933529322783</v>
      </c>
      <c r="AF121" s="35">
        <f>((Z121*0.000001)/((4/3*PI())*((M121*0.0000001/2)^2)*(N121*0.0000001/2)*5.606))*0.000000000001</f>
        <v>8.2226807567297548</v>
      </c>
      <c r="AG121" s="36">
        <f t="shared" si="42"/>
        <v>0.10264749615189907</v>
      </c>
      <c r="AH121" s="50" t="s">
        <v>480</v>
      </c>
      <c r="AI121" s="5" t="s">
        <v>500</v>
      </c>
      <c r="AJ121" s="5" t="s">
        <v>638</v>
      </c>
      <c r="AK121" s="66" t="s">
        <v>510</v>
      </c>
      <c r="AL121" s="45" t="s">
        <v>650</v>
      </c>
      <c r="AM121" s="5" t="s">
        <v>528</v>
      </c>
      <c r="AN121" s="5"/>
      <c r="AO121" s="5" t="s">
        <v>602</v>
      </c>
      <c r="AU121" s="5"/>
    </row>
    <row r="122" spans="1:47" ht="15" x14ac:dyDescent="0.25">
      <c r="A122" s="4" t="s">
        <v>268</v>
      </c>
      <c r="B122" s="5" t="s">
        <v>40</v>
      </c>
      <c r="C122" s="5" t="s">
        <v>35</v>
      </c>
      <c r="D122" s="5" t="s">
        <v>46</v>
      </c>
      <c r="E122" s="5" t="s">
        <v>18</v>
      </c>
      <c r="F122" s="5">
        <v>24</v>
      </c>
      <c r="G122" s="5" t="s">
        <v>12</v>
      </c>
      <c r="H122" s="6">
        <v>0.1</v>
      </c>
      <c r="I122" s="5" t="s">
        <v>13</v>
      </c>
      <c r="J122" s="14" t="s">
        <v>351</v>
      </c>
      <c r="K122" s="15" t="s">
        <v>43</v>
      </c>
      <c r="L122" s="15" t="s">
        <v>41</v>
      </c>
      <c r="M122" s="5">
        <v>16</v>
      </c>
      <c r="N122" s="5">
        <v>24</v>
      </c>
      <c r="O122" s="15" t="s">
        <v>400</v>
      </c>
      <c r="P122" s="15"/>
      <c r="Q122" s="5">
        <v>1.4</v>
      </c>
      <c r="R122" s="15" t="s">
        <v>42</v>
      </c>
      <c r="S122" s="8">
        <f t="shared" si="43"/>
        <v>138.88833333333335</v>
      </c>
      <c r="T122" s="10">
        <v>203.92</v>
      </c>
      <c r="U122" s="5">
        <v>-46.1</v>
      </c>
      <c r="V122" s="15" t="s">
        <v>45</v>
      </c>
      <c r="W122" s="9"/>
      <c r="X122" s="10">
        <v>319</v>
      </c>
      <c r="Y122" s="20">
        <v>921.91724488872569</v>
      </c>
      <c r="Z122" s="20">
        <v>2602.6020028469134</v>
      </c>
      <c r="AA122" s="13">
        <f t="shared" si="38"/>
        <v>67.227390318327508</v>
      </c>
      <c r="AB122" s="37">
        <f t="shared" si="39"/>
        <v>187.99736457770894</v>
      </c>
      <c r="AC122" s="37">
        <f t="shared" si="40"/>
        <v>530.72260042054256</v>
      </c>
      <c r="AD122" s="36">
        <f t="shared" si="41"/>
        <v>13.709009433713344</v>
      </c>
      <c r="AE122" s="35">
        <f t="shared" ref="AE122:AE139" si="46">((Y122*0.000001)/((4/3*PI())*((M122*0.0000001/2)^2)*(N122*0.0000001/2)*2.4))*0.000000000001</f>
        <v>119.40729707495289</v>
      </c>
      <c r="AF122" s="35">
        <f t="shared" ref="AF122:AF139" si="47">((Z122*0.000001)/((4/3*PI())*((M122*0.0000001/2)^2)*(N122*0.0000001/2)*2.4))*0.000000000001</f>
        <v>337.09063611161577</v>
      </c>
      <c r="AG122" s="36">
        <f t="shared" si="42"/>
        <v>8.7073335614665144</v>
      </c>
      <c r="AH122" s="5" t="s">
        <v>485</v>
      </c>
      <c r="AI122" s="5" t="s">
        <v>500</v>
      </c>
      <c r="AJ122" s="5" t="s">
        <v>638</v>
      </c>
      <c r="AK122" s="66" t="s">
        <v>510</v>
      </c>
      <c r="AL122" s="45" t="s">
        <v>550</v>
      </c>
      <c r="AM122" s="5" t="s">
        <v>525</v>
      </c>
      <c r="AN122" s="5"/>
      <c r="AO122" s="5" t="s">
        <v>602</v>
      </c>
      <c r="AU122" s="5"/>
    </row>
    <row r="123" spans="1:47" ht="15" x14ac:dyDescent="0.25">
      <c r="A123" s="4" t="s">
        <v>270</v>
      </c>
      <c r="B123" s="5" t="s">
        <v>40</v>
      </c>
      <c r="C123" s="5" t="s">
        <v>35</v>
      </c>
      <c r="D123" s="5" t="s">
        <v>46</v>
      </c>
      <c r="E123" s="5" t="s">
        <v>18</v>
      </c>
      <c r="F123" s="5">
        <v>24</v>
      </c>
      <c r="G123" s="5" t="s">
        <v>414</v>
      </c>
      <c r="H123" s="6">
        <v>0.1</v>
      </c>
      <c r="I123" s="5" t="s">
        <v>13</v>
      </c>
      <c r="J123" s="14" t="s">
        <v>351</v>
      </c>
      <c r="K123" s="15" t="s">
        <v>43</v>
      </c>
      <c r="L123" s="15" t="s">
        <v>41</v>
      </c>
      <c r="M123" s="5">
        <v>16</v>
      </c>
      <c r="N123" s="5">
        <v>24</v>
      </c>
      <c r="O123" s="15" t="s">
        <v>400</v>
      </c>
      <c r="P123" s="15"/>
      <c r="Q123" s="5">
        <v>1.4</v>
      </c>
      <c r="R123" s="15" t="s">
        <v>42</v>
      </c>
      <c r="S123" s="8">
        <f t="shared" si="43"/>
        <v>138.88833333333335</v>
      </c>
      <c r="T123" s="10">
        <v>203.92</v>
      </c>
      <c r="U123" s="5">
        <v>-46.1</v>
      </c>
      <c r="V123" s="15" t="s">
        <v>45</v>
      </c>
      <c r="W123" s="9"/>
      <c r="X123" s="10">
        <v>319</v>
      </c>
      <c r="Y123" s="32">
        <v>240.37553892099282</v>
      </c>
      <c r="Z123" s="33">
        <v>310.65888312127868</v>
      </c>
      <c r="AA123" s="13">
        <f t="shared" si="38"/>
        <v>2.8113337680114343</v>
      </c>
      <c r="AB123" s="38">
        <f t="shared" si="39"/>
        <v>49.017379896768851</v>
      </c>
      <c r="AC123" s="38">
        <f t="shared" si="40"/>
        <v>63.349559446091135</v>
      </c>
      <c r="AD123" s="36">
        <f t="shared" si="41"/>
        <v>0.5732871819728913</v>
      </c>
      <c r="AE123" s="43">
        <f t="shared" si="46"/>
        <v>31.133589858117105</v>
      </c>
      <c r="AF123" s="43">
        <f t="shared" si="47"/>
        <v>40.236732474087631</v>
      </c>
      <c r="AG123" s="36">
        <f t="shared" si="42"/>
        <v>0.36412570463882105</v>
      </c>
      <c r="AH123" s="5" t="s">
        <v>485</v>
      </c>
      <c r="AI123" s="5" t="s">
        <v>500</v>
      </c>
      <c r="AJ123" s="5" t="s">
        <v>638</v>
      </c>
      <c r="AK123" s="66" t="s">
        <v>510</v>
      </c>
      <c r="AL123" s="45" t="s">
        <v>550</v>
      </c>
      <c r="AM123" s="5" t="s">
        <v>525</v>
      </c>
      <c r="AN123" s="5"/>
      <c r="AO123" s="5" t="s">
        <v>602</v>
      </c>
      <c r="AU123" s="5"/>
    </row>
    <row r="124" spans="1:47" ht="15" x14ac:dyDescent="0.25">
      <c r="A124" s="4" t="s">
        <v>272</v>
      </c>
      <c r="B124" s="5" t="s">
        <v>40</v>
      </c>
      <c r="C124" s="5" t="s">
        <v>35</v>
      </c>
      <c r="D124" s="5" t="s">
        <v>46</v>
      </c>
      <c r="E124" s="5" t="s">
        <v>18</v>
      </c>
      <c r="F124" s="5">
        <v>24</v>
      </c>
      <c r="G124" s="5" t="s">
        <v>84</v>
      </c>
      <c r="H124" s="6">
        <v>0.1</v>
      </c>
      <c r="I124" s="5" t="s">
        <v>13</v>
      </c>
      <c r="J124" s="14" t="s">
        <v>351</v>
      </c>
      <c r="K124" s="15" t="s">
        <v>43</v>
      </c>
      <c r="L124" s="15" t="s">
        <v>41</v>
      </c>
      <c r="M124" s="5">
        <v>16</v>
      </c>
      <c r="N124" s="5">
        <v>24</v>
      </c>
      <c r="O124" s="15" t="s">
        <v>400</v>
      </c>
      <c r="P124" s="15"/>
      <c r="Q124" s="5">
        <v>1.4</v>
      </c>
      <c r="R124" s="15" t="s">
        <v>42</v>
      </c>
      <c r="S124" s="8">
        <f t="shared" si="43"/>
        <v>138.88833333333335</v>
      </c>
      <c r="T124" s="10">
        <v>203.92</v>
      </c>
      <c r="U124" s="5">
        <v>-46.1</v>
      </c>
      <c r="V124" s="15" t="s">
        <v>45</v>
      </c>
      <c r="W124" s="9"/>
      <c r="X124" s="10">
        <v>319</v>
      </c>
      <c r="Y124" s="22">
        <v>97.776781795944274</v>
      </c>
      <c r="Z124" s="33">
        <v>120.81899635724855</v>
      </c>
      <c r="AA124" s="13">
        <f t="shared" si="38"/>
        <v>0.92168858245217111</v>
      </c>
      <c r="AB124" s="51">
        <f t="shared" si="39"/>
        <v>19.938641343828955</v>
      </c>
      <c r="AC124" s="38">
        <f t="shared" si="40"/>
        <v>24.637409737170124</v>
      </c>
      <c r="AD124" s="36">
        <f t="shared" si="41"/>
        <v>0.18795073573364676</v>
      </c>
      <c r="AE124" s="52">
        <f t="shared" si="46"/>
        <v>12.664109816440579</v>
      </c>
      <c r="AF124" s="43">
        <f t="shared" si="47"/>
        <v>15.64855183077621</v>
      </c>
      <c r="AG124" s="36">
        <f t="shared" si="42"/>
        <v>0.11937768057342524</v>
      </c>
      <c r="AH124" s="5" t="s">
        <v>485</v>
      </c>
      <c r="AI124" s="5" t="s">
        <v>500</v>
      </c>
      <c r="AJ124" s="5" t="s">
        <v>638</v>
      </c>
      <c r="AK124" s="66" t="s">
        <v>510</v>
      </c>
      <c r="AL124" s="45" t="s">
        <v>550</v>
      </c>
      <c r="AM124" s="5" t="s">
        <v>525</v>
      </c>
      <c r="AN124" s="5"/>
      <c r="AO124" s="5" t="s">
        <v>602</v>
      </c>
      <c r="AU124" s="5"/>
    </row>
    <row r="125" spans="1:47" ht="15" x14ac:dyDescent="0.25">
      <c r="A125" s="4" t="s">
        <v>269</v>
      </c>
      <c r="B125" s="5" t="s">
        <v>40</v>
      </c>
      <c r="C125" s="5" t="s">
        <v>35</v>
      </c>
      <c r="D125" s="5" t="s">
        <v>46</v>
      </c>
      <c r="E125" s="5" t="s">
        <v>11</v>
      </c>
      <c r="F125" s="5">
        <v>24</v>
      </c>
      <c r="G125" s="5" t="s">
        <v>12</v>
      </c>
      <c r="H125" s="6">
        <v>0.1</v>
      </c>
      <c r="I125" s="5" t="s">
        <v>13</v>
      </c>
      <c r="J125" s="14" t="s">
        <v>351</v>
      </c>
      <c r="K125" s="15" t="s">
        <v>43</v>
      </c>
      <c r="L125" s="15" t="s">
        <v>41</v>
      </c>
      <c r="M125" s="5">
        <v>16</v>
      </c>
      <c r="N125" s="5">
        <v>24</v>
      </c>
      <c r="O125" s="15" t="s">
        <v>400</v>
      </c>
      <c r="P125" s="15"/>
      <c r="Q125" s="5">
        <v>1.4</v>
      </c>
      <c r="R125" s="15" t="s">
        <v>42</v>
      </c>
      <c r="S125" s="8">
        <f t="shared" si="43"/>
        <v>138.88833333333335</v>
      </c>
      <c r="T125" s="10">
        <v>203.92</v>
      </c>
      <c r="U125" s="5">
        <v>-46.1</v>
      </c>
      <c r="V125" s="15" t="s">
        <v>45</v>
      </c>
      <c r="W125" s="9"/>
      <c r="X125" s="10">
        <v>319</v>
      </c>
      <c r="Y125" s="32">
        <v>255.16990644432133</v>
      </c>
      <c r="Z125" s="33">
        <v>420.56646111656875</v>
      </c>
      <c r="AA125" s="13">
        <f t="shared" si="38"/>
        <v>6.6158621868898964</v>
      </c>
      <c r="AB125" s="38">
        <f t="shared" si="39"/>
        <v>52.034247322125999</v>
      </c>
      <c r="AC125" s="38">
        <f t="shared" si="40"/>
        <v>85.761912750890687</v>
      </c>
      <c r="AD125" s="36">
        <f t="shared" si="41"/>
        <v>1.3491066171505874</v>
      </c>
      <c r="AE125" s="43">
        <f t="shared" si="46"/>
        <v>33.049765575285015</v>
      </c>
      <c r="AF125" s="43">
        <f t="shared" si="47"/>
        <v>54.472030587050234</v>
      </c>
      <c r="AG125" s="36">
        <f t="shared" si="42"/>
        <v>0.85689060047060872</v>
      </c>
      <c r="AH125" s="5" t="s">
        <v>485</v>
      </c>
      <c r="AI125" s="5" t="s">
        <v>500</v>
      </c>
      <c r="AJ125" s="5" t="s">
        <v>638</v>
      </c>
      <c r="AK125" s="66" t="s">
        <v>510</v>
      </c>
      <c r="AL125" s="45" t="s">
        <v>550</v>
      </c>
      <c r="AM125" s="5" t="s">
        <v>528</v>
      </c>
      <c r="AN125" s="5"/>
      <c r="AO125" s="5" t="s">
        <v>602</v>
      </c>
      <c r="AU125" s="5"/>
    </row>
    <row r="126" spans="1:47" ht="15" x14ac:dyDescent="0.25">
      <c r="A126" s="4" t="s">
        <v>271</v>
      </c>
      <c r="B126" s="5" t="s">
        <v>40</v>
      </c>
      <c r="C126" s="5" t="s">
        <v>35</v>
      </c>
      <c r="D126" s="5" t="s">
        <v>46</v>
      </c>
      <c r="E126" s="5" t="s">
        <v>11</v>
      </c>
      <c r="F126" s="5">
        <v>24</v>
      </c>
      <c r="G126" s="5" t="s">
        <v>414</v>
      </c>
      <c r="H126" s="6">
        <v>0.1</v>
      </c>
      <c r="I126" s="5" t="s">
        <v>13</v>
      </c>
      <c r="J126" s="14" t="s">
        <v>351</v>
      </c>
      <c r="K126" s="15" t="s">
        <v>43</v>
      </c>
      <c r="L126" s="15" t="s">
        <v>41</v>
      </c>
      <c r="M126" s="5">
        <v>16</v>
      </c>
      <c r="N126" s="5">
        <v>24</v>
      </c>
      <c r="O126" s="15" t="s">
        <v>400</v>
      </c>
      <c r="P126" s="15"/>
      <c r="Q126" s="5">
        <v>1.4</v>
      </c>
      <c r="R126" s="15" t="s">
        <v>42</v>
      </c>
      <c r="S126" s="8">
        <f t="shared" si="43"/>
        <v>138.88833333333335</v>
      </c>
      <c r="T126" s="10">
        <v>203.92</v>
      </c>
      <c r="U126" s="5">
        <v>-46.1</v>
      </c>
      <c r="V126" s="15" t="s">
        <v>45</v>
      </c>
      <c r="W126" s="9"/>
      <c r="X126" s="10">
        <v>319</v>
      </c>
      <c r="Y126" s="32">
        <v>223.09787053417034</v>
      </c>
      <c r="Z126" s="33">
        <v>1154.7301993188571</v>
      </c>
      <c r="AA126" s="13">
        <f t="shared" si="38"/>
        <v>37.265293151387468</v>
      </c>
      <c r="AB126" s="38">
        <f t="shared" si="39"/>
        <v>45.494117759328013</v>
      </c>
      <c r="AC126" s="38">
        <f t="shared" si="40"/>
        <v>235.47258224510131</v>
      </c>
      <c r="AD126" s="36">
        <f t="shared" si="41"/>
        <v>7.5991385794309316</v>
      </c>
      <c r="AE126" s="43">
        <f t="shared" si="46"/>
        <v>28.895775462881613</v>
      </c>
      <c r="AF126" s="43">
        <f t="shared" si="47"/>
        <v>149.56137626878723</v>
      </c>
      <c r="AG126" s="36">
        <f t="shared" si="42"/>
        <v>4.8266240322362242</v>
      </c>
      <c r="AH126" s="5" t="s">
        <v>485</v>
      </c>
      <c r="AI126" s="5" t="s">
        <v>500</v>
      </c>
      <c r="AJ126" s="5" t="s">
        <v>638</v>
      </c>
      <c r="AK126" s="66" t="s">
        <v>510</v>
      </c>
      <c r="AL126" s="45" t="s">
        <v>550</v>
      </c>
      <c r="AM126" s="5" t="s">
        <v>528</v>
      </c>
      <c r="AN126" s="5"/>
      <c r="AO126" s="5" t="s">
        <v>602</v>
      </c>
      <c r="AU126" s="5"/>
    </row>
    <row r="127" spans="1:47" ht="15" x14ac:dyDescent="0.25">
      <c r="A127" s="4" t="s">
        <v>273</v>
      </c>
      <c r="B127" s="5" t="s">
        <v>40</v>
      </c>
      <c r="C127" s="5" t="s">
        <v>35</v>
      </c>
      <c r="D127" s="5" t="s">
        <v>46</v>
      </c>
      <c r="E127" s="5" t="s">
        <v>11</v>
      </c>
      <c r="F127" s="5">
        <v>24</v>
      </c>
      <c r="G127" s="5" t="s">
        <v>84</v>
      </c>
      <c r="H127" s="6">
        <v>0.1</v>
      </c>
      <c r="I127" s="5" t="s">
        <v>13</v>
      </c>
      <c r="J127" s="14" t="s">
        <v>351</v>
      </c>
      <c r="K127" s="15" t="s">
        <v>43</v>
      </c>
      <c r="L127" s="15" t="s">
        <v>41</v>
      </c>
      <c r="M127" s="5">
        <v>16</v>
      </c>
      <c r="N127" s="5">
        <v>24</v>
      </c>
      <c r="O127" s="15" t="s">
        <v>400</v>
      </c>
      <c r="P127" s="15"/>
      <c r="Q127" s="5">
        <v>1.4</v>
      </c>
      <c r="R127" s="15" t="s">
        <v>42</v>
      </c>
      <c r="S127" s="8">
        <f t="shared" si="43"/>
        <v>138.88833333333335</v>
      </c>
      <c r="T127" s="10">
        <v>203.92</v>
      </c>
      <c r="U127" s="5">
        <v>-46.1</v>
      </c>
      <c r="V127" s="15" t="s">
        <v>45</v>
      </c>
      <c r="W127" s="9"/>
      <c r="X127" s="10">
        <v>319</v>
      </c>
      <c r="Y127" s="13">
        <v>97.669289964235531</v>
      </c>
      <c r="Z127" s="13">
        <v>106.21278333291093</v>
      </c>
      <c r="AA127" s="13">
        <f t="shared" si="38"/>
        <v>0.34173973474701597</v>
      </c>
      <c r="AB127" s="37">
        <f t="shared" si="39"/>
        <v>19.916721609506908</v>
      </c>
      <c r="AC127" s="37">
        <f t="shared" si="40"/>
        <v>21.658910777247193</v>
      </c>
      <c r="AD127" s="36">
        <f t="shared" si="41"/>
        <v>6.9687566709611418E-2</v>
      </c>
      <c r="AE127" s="35">
        <f t="shared" si="46"/>
        <v>12.650187407294705</v>
      </c>
      <c r="AF127" s="35">
        <f t="shared" si="47"/>
        <v>13.75674600177511</v>
      </c>
      <c r="AG127" s="36">
        <f t="shared" si="42"/>
        <v>4.4262343779216166E-2</v>
      </c>
      <c r="AH127" s="5" t="s">
        <v>485</v>
      </c>
      <c r="AI127" s="5" t="s">
        <v>500</v>
      </c>
      <c r="AJ127" s="5" t="s">
        <v>638</v>
      </c>
      <c r="AK127" s="66" t="s">
        <v>510</v>
      </c>
      <c r="AL127" s="45" t="s">
        <v>550</v>
      </c>
      <c r="AM127" s="5" t="s">
        <v>528</v>
      </c>
      <c r="AN127" s="5"/>
      <c r="AO127" s="5" t="s">
        <v>602</v>
      </c>
      <c r="AU127" s="5"/>
    </row>
    <row r="128" spans="1:47" ht="15" x14ac:dyDescent="0.25">
      <c r="A128" s="4" t="s">
        <v>274</v>
      </c>
      <c r="B128" s="5" t="s">
        <v>72</v>
      </c>
      <c r="C128" s="5" t="s">
        <v>35</v>
      </c>
      <c r="D128" s="5" t="s">
        <v>73</v>
      </c>
      <c r="E128" s="5" t="s">
        <v>11</v>
      </c>
      <c r="F128" s="5">
        <v>24</v>
      </c>
      <c r="G128" s="5" t="s">
        <v>12</v>
      </c>
      <c r="H128" s="6">
        <v>0</v>
      </c>
      <c r="I128" s="5" t="s">
        <v>128</v>
      </c>
      <c r="J128" s="14" t="s">
        <v>349</v>
      </c>
      <c r="K128" s="15">
        <v>17</v>
      </c>
      <c r="L128" s="9"/>
      <c r="M128" s="5">
        <v>17</v>
      </c>
      <c r="N128" s="5">
        <v>17</v>
      </c>
      <c r="O128" s="9"/>
      <c r="P128" s="15" t="s">
        <v>393</v>
      </c>
      <c r="Q128" s="10">
        <v>1</v>
      </c>
      <c r="R128" s="9"/>
      <c r="S128" s="15" t="s">
        <v>357</v>
      </c>
      <c r="T128" s="26">
        <v>147.06</v>
      </c>
      <c r="U128" s="27">
        <v>-28.1</v>
      </c>
      <c r="V128" s="15">
        <v>41.3</v>
      </c>
      <c r="W128" s="9"/>
      <c r="X128" s="10">
        <v>41.3</v>
      </c>
      <c r="Y128" s="13">
        <v>11.366193720578323</v>
      </c>
      <c r="Z128" s="13">
        <v>16.081719304027949</v>
      </c>
      <c r="AA128" s="13">
        <f t="shared" si="38"/>
        <v>0.18862102333798503</v>
      </c>
      <c r="AB128" s="37">
        <f t="shared" si="39"/>
        <v>1.6715124485482482</v>
      </c>
      <c r="AC128" s="37">
        <f t="shared" si="40"/>
        <v>2.3649776408503502</v>
      </c>
      <c r="AD128" s="36">
        <f t="shared" si="41"/>
        <v>2.7738607692084079E-2</v>
      </c>
      <c r="AE128" s="35">
        <f t="shared" si="46"/>
        <v>1.8410196567983941</v>
      </c>
      <c r="AF128" s="35">
        <f t="shared" si="47"/>
        <v>2.6048087936621251</v>
      </c>
      <c r="AG128" s="36">
        <f t="shared" si="42"/>
        <v>3.0551565474549243E-2</v>
      </c>
      <c r="AH128" s="5" t="s">
        <v>485</v>
      </c>
      <c r="AI128" s="5"/>
      <c r="AJ128" s="5"/>
      <c r="AK128" s="66" t="s">
        <v>510</v>
      </c>
      <c r="AL128" s="45" t="s">
        <v>551</v>
      </c>
      <c r="AM128" s="5" t="s">
        <v>528</v>
      </c>
      <c r="AN128" s="5"/>
      <c r="AO128" s="5" t="s">
        <v>602</v>
      </c>
      <c r="AP128" s="5" t="s">
        <v>625</v>
      </c>
      <c r="AU128" s="5"/>
    </row>
    <row r="129" spans="1:47" ht="15" x14ac:dyDescent="0.25">
      <c r="A129" s="4" t="s">
        <v>275</v>
      </c>
      <c r="B129" s="5" t="s">
        <v>72</v>
      </c>
      <c r="C129" s="5" t="s">
        <v>35</v>
      </c>
      <c r="D129" s="5" t="s">
        <v>73</v>
      </c>
      <c r="E129" s="5" t="s">
        <v>11</v>
      </c>
      <c r="F129" s="5">
        <v>24</v>
      </c>
      <c r="G129" s="5" t="s">
        <v>74</v>
      </c>
      <c r="H129" s="6">
        <v>0</v>
      </c>
      <c r="I129" s="5" t="s">
        <v>128</v>
      </c>
      <c r="J129" s="14" t="s">
        <v>349</v>
      </c>
      <c r="K129" s="15">
        <v>17</v>
      </c>
      <c r="L129" s="9"/>
      <c r="M129" s="5">
        <v>17</v>
      </c>
      <c r="N129" s="5">
        <v>17</v>
      </c>
      <c r="O129" s="9"/>
      <c r="P129" s="15" t="s">
        <v>393</v>
      </c>
      <c r="Q129" s="10">
        <v>1</v>
      </c>
      <c r="R129" s="9"/>
      <c r="S129" s="15" t="s">
        <v>357</v>
      </c>
      <c r="T129" s="26">
        <v>147.06</v>
      </c>
      <c r="U129" s="27">
        <v>-28.1</v>
      </c>
      <c r="V129" s="15">
        <v>41.3</v>
      </c>
      <c r="W129" s="9"/>
      <c r="X129" s="10">
        <v>41.3</v>
      </c>
      <c r="Y129" s="22">
        <v>16.83084820013848</v>
      </c>
      <c r="Z129" s="33">
        <v>50.546129652287782</v>
      </c>
      <c r="AA129" s="13">
        <f t="shared" si="38"/>
        <v>1.3486112580859719</v>
      </c>
      <c r="AB129" s="51">
        <f t="shared" si="39"/>
        <v>2.4751445363123645</v>
      </c>
      <c r="AC129" s="38">
        <f t="shared" si="40"/>
        <v>7.433313826665441</v>
      </c>
      <c r="AD129" s="36">
        <f t="shared" si="41"/>
        <v>0.19832677161412307</v>
      </c>
      <c r="AE129" s="52">
        <f t="shared" si="46"/>
        <v>2.7261476567080907</v>
      </c>
      <c r="AF129" s="43">
        <f t="shared" si="47"/>
        <v>8.1871223166348752</v>
      </c>
      <c r="AG129" s="36">
        <f t="shared" si="42"/>
        <v>0.21843898639707138</v>
      </c>
      <c r="AH129" s="5" t="s">
        <v>485</v>
      </c>
      <c r="AI129" s="5"/>
      <c r="AJ129" s="5"/>
      <c r="AK129" s="66" t="s">
        <v>510</v>
      </c>
      <c r="AL129" s="45" t="s">
        <v>551</v>
      </c>
      <c r="AM129" s="5" t="s">
        <v>528</v>
      </c>
      <c r="AN129" s="5"/>
      <c r="AO129" s="5" t="s">
        <v>602</v>
      </c>
      <c r="AP129" s="5" t="s">
        <v>625</v>
      </c>
      <c r="AU129" s="5"/>
    </row>
    <row r="130" spans="1:47" ht="15" x14ac:dyDescent="0.25">
      <c r="A130" s="4" t="s">
        <v>276</v>
      </c>
      <c r="B130" s="5" t="s">
        <v>72</v>
      </c>
      <c r="C130" s="5" t="s">
        <v>35</v>
      </c>
      <c r="D130" s="5" t="s">
        <v>73</v>
      </c>
      <c r="E130" s="5" t="s">
        <v>11</v>
      </c>
      <c r="F130" s="5">
        <v>24</v>
      </c>
      <c r="G130" s="5" t="s">
        <v>414</v>
      </c>
      <c r="H130" s="6">
        <v>0</v>
      </c>
      <c r="I130" s="5" t="s">
        <v>128</v>
      </c>
      <c r="J130" s="14" t="s">
        <v>349</v>
      </c>
      <c r="K130" s="15">
        <v>17</v>
      </c>
      <c r="L130" s="9"/>
      <c r="M130" s="5">
        <v>17</v>
      </c>
      <c r="N130" s="5">
        <v>17</v>
      </c>
      <c r="O130" s="9"/>
      <c r="P130" s="15" t="s">
        <v>393</v>
      </c>
      <c r="Q130" s="10">
        <v>1</v>
      </c>
      <c r="R130" s="9"/>
      <c r="S130" s="15" t="s">
        <v>357</v>
      </c>
      <c r="T130" s="26">
        <v>147.06</v>
      </c>
      <c r="U130" s="27">
        <v>-28.1</v>
      </c>
      <c r="V130" s="15">
        <v>41.3</v>
      </c>
      <c r="W130" s="9"/>
      <c r="X130" s="10">
        <v>41.3</v>
      </c>
      <c r="Y130" s="13">
        <v>7.9828932114214215</v>
      </c>
      <c r="Z130" s="13">
        <v>16.99765142804501</v>
      </c>
      <c r="AA130" s="13">
        <f t="shared" ref="AA130:AA161" si="48">(Z130-Y130)/25</f>
        <v>0.36059032866494356</v>
      </c>
      <c r="AB130" s="37">
        <f t="shared" ref="AB130:AB161" si="49">(Y130*0.000001)*(T130)*1000</f>
        <v>1.1739642756716342</v>
      </c>
      <c r="AC130" s="37">
        <f t="shared" ref="AC130:AC161" si="50">(Z130*0.000001)*(T130)*1000</f>
        <v>2.4996746190082995</v>
      </c>
      <c r="AD130" s="36">
        <f t="shared" ref="AD130:AD161" si="51">(AC130-AB130)/25</f>
        <v>5.302841373346661E-2</v>
      </c>
      <c r="AE130" s="35">
        <f t="shared" si="46"/>
        <v>1.2930153824266788</v>
      </c>
      <c r="AF130" s="35">
        <f t="shared" si="47"/>
        <v>2.7531653223350077</v>
      </c>
      <c r="AG130" s="36">
        <f t="shared" ref="AG130:AG161" si="52">(AF130-AE130)/25</f>
        <v>5.8405997596333158E-2</v>
      </c>
      <c r="AH130" s="5" t="s">
        <v>485</v>
      </c>
      <c r="AI130" s="5"/>
      <c r="AJ130" s="5"/>
      <c r="AK130" s="66" t="s">
        <v>510</v>
      </c>
      <c r="AL130" s="45" t="s">
        <v>551</v>
      </c>
      <c r="AM130" s="5" t="s">
        <v>528</v>
      </c>
      <c r="AN130" s="5"/>
      <c r="AO130" s="5" t="s">
        <v>602</v>
      </c>
      <c r="AP130" s="5" t="s">
        <v>625</v>
      </c>
      <c r="AU130" s="5"/>
    </row>
    <row r="131" spans="1:47" ht="15" x14ac:dyDescent="0.25">
      <c r="A131" s="4" t="s">
        <v>277</v>
      </c>
      <c r="B131" s="5" t="s">
        <v>72</v>
      </c>
      <c r="C131" s="5" t="s">
        <v>35</v>
      </c>
      <c r="D131" s="5" t="s">
        <v>73</v>
      </c>
      <c r="E131" s="5" t="s">
        <v>11</v>
      </c>
      <c r="F131" s="5">
        <v>24</v>
      </c>
      <c r="G131" s="5" t="s">
        <v>84</v>
      </c>
      <c r="H131" s="6">
        <v>0</v>
      </c>
      <c r="I131" s="5" t="s">
        <v>128</v>
      </c>
      <c r="J131" s="14" t="s">
        <v>349</v>
      </c>
      <c r="K131" s="15">
        <v>17</v>
      </c>
      <c r="L131" s="9"/>
      <c r="M131" s="5">
        <v>17</v>
      </c>
      <c r="N131" s="5">
        <v>17</v>
      </c>
      <c r="O131" s="9"/>
      <c r="P131" s="15" t="s">
        <v>393</v>
      </c>
      <c r="Q131" s="10">
        <v>1</v>
      </c>
      <c r="R131" s="9"/>
      <c r="S131" s="15" t="s">
        <v>357</v>
      </c>
      <c r="T131" s="26">
        <v>147.06</v>
      </c>
      <c r="U131" s="27">
        <v>-28.1</v>
      </c>
      <c r="V131" s="15">
        <v>41.3</v>
      </c>
      <c r="W131" s="9"/>
      <c r="X131" s="10">
        <v>41.3</v>
      </c>
      <c r="Y131" s="13">
        <v>2.9310783704513481</v>
      </c>
      <c r="Z131" s="13">
        <v>8.2833661908364213</v>
      </c>
      <c r="AA131" s="13">
        <f t="shared" si="48"/>
        <v>0.21409151281540292</v>
      </c>
      <c r="AB131" s="37">
        <f t="shared" si="49"/>
        <v>0.43104438515857529</v>
      </c>
      <c r="AC131" s="37">
        <f t="shared" si="50"/>
        <v>1.218151832024404</v>
      </c>
      <c r="AD131" s="36">
        <f t="shared" si="51"/>
        <v>3.1484297874633152E-2</v>
      </c>
      <c r="AE131" s="35">
        <f t="shared" si="46"/>
        <v>0.47475637212199256</v>
      </c>
      <c r="AF131" s="35">
        <f t="shared" si="47"/>
        <v>1.3416839758924295</v>
      </c>
      <c r="AG131" s="36">
        <f t="shared" si="52"/>
        <v>3.4677104150817477E-2</v>
      </c>
      <c r="AH131" s="5" t="s">
        <v>485</v>
      </c>
      <c r="AI131" s="5"/>
      <c r="AJ131" s="5"/>
      <c r="AK131" s="66" t="s">
        <v>510</v>
      </c>
      <c r="AL131" s="45" t="s">
        <v>551</v>
      </c>
      <c r="AM131" s="5" t="s">
        <v>528</v>
      </c>
      <c r="AN131" s="5"/>
      <c r="AO131" s="5" t="s">
        <v>602</v>
      </c>
      <c r="AP131" s="5" t="s">
        <v>625</v>
      </c>
      <c r="AU131" s="5"/>
    </row>
    <row r="132" spans="1:47" ht="15" x14ac:dyDescent="0.25">
      <c r="A132" s="4" t="s">
        <v>278</v>
      </c>
      <c r="B132" s="5" t="s">
        <v>76</v>
      </c>
      <c r="C132" s="5" t="s">
        <v>35</v>
      </c>
      <c r="D132" s="5" t="s">
        <v>73</v>
      </c>
      <c r="E132" s="5" t="s">
        <v>11</v>
      </c>
      <c r="F132" s="5">
        <v>24</v>
      </c>
      <c r="G132" s="5" t="s">
        <v>12</v>
      </c>
      <c r="H132" s="6">
        <v>0</v>
      </c>
      <c r="I132" s="5" t="s">
        <v>128</v>
      </c>
      <c r="J132" s="14" t="s">
        <v>349</v>
      </c>
      <c r="K132" s="15">
        <v>100</v>
      </c>
      <c r="L132" s="9"/>
      <c r="M132" s="5">
        <v>100</v>
      </c>
      <c r="N132" s="5">
        <v>100</v>
      </c>
      <c r="O132" s="9"/>
      <c r="P132" s="15" t="s">
        <v>393</v>
      </c>
      <c r="Q132" s="10">
        <v>1</v>
      </c>
      <c r="R132" s="9"/>
      <c r="S132" s="15" t="s">
        <v>358</v>
      </c>
      <c r="T132" s="26">
        <v>25</v>
      </c>
      <c r="U132" s="27">
        <v>-32</v>
      </c>
      <c r="V132" s="15">
        <v>124</v>
      </c>
      <c r="W132" s="9"/>
      <c r="X132" s="10">
        <v>124</v>
      </c>
      <c r="Y132" s="32">
        <v>90.903411926815664</v>
      </c>
      <c r="Z132" s="33">
        <v>145.40220711853297</v>
      </c>
      <c r="AA132" s="13">
        <f t="shared" si="48"/>
        <v>2.1799518076686923</v>
      </c>
      <c r="AB132" s="38">
        <f t="shared" si="49"/>
        <v>2.2725852981703918</v>
      </c>
      <c r="AC132" s="38">
        <f t="shared" si="50"/>
        <v>3.6350551779633236</v>
      </c>
      <c r="AD132" s="36">
        <f t="shared" si="51"/>
        <v>5.449879519171727E-2</v>
      </c>
      <c r="AE132" s="43">
        <f t="shared" si="46"/>
        <v>7.2338636760357358E-2</v>
      </c>
      <c r="AF132" s="43">
        <f t="shared" si="47"/>
        <v>0.11570739999693051</v>
      </c>
      <c r="AG132" s="36">
        <f t="shared" si="52"/>
        <v>1.7347505294629262E-3</v>
      </c>
      <c r="AH132" s="5" t="s">
        <v>485</v>
      </c>
      <c r="AI132" s="5"/>
      <c r="AJ132" s="5"/>
      <c r="AK132" s="66" t="s">
        <v>510</v>
      </c>
      <c r="AL132" s="45" t="s">
        <v>552</v>
      </c>
      <c r="AM132" s="5" t="s">
        <v>528</v>
      </c>
      <c r="AN132" s="5"/>
      <c r="AO132" s="5" t="s">
        <v>602</v>
      </c>
      <c r="AP132" s="5" t="s">
        <v>625</v>
      </c>
      <c r="AU132" s="5"/>
    </row>
    <row r="133" spans="1:47" ht="15" x14ac:dyDescent="0.25">
      <c r="A133" s="4" t="s">
        <v>279</v>
      </c>
      <c r="B133" s="5" t="s">
        <v>76</v>
      </c>
      <c r="C133" s="5" t="s">
        <v>35</v>
      </c>
      <c r="D133" s="5" t="s">
        <v>73</v>
      </c>
      <c r="E133" s="5" t="s">
        <v>11</v>
      </c>
      <c r="F133" s="5">
        <v>24</v>
      </c>
      <c r="G133" s="5" t="s">
        <v>74</v>
      </c>
      <c r="H133" s="6">
        <v>0</v>
      </c>
      <c r="I133" s="5" t="s">
        <v>128</v>
      </c>
      <c r="J133" s="14" t="s">
        <v>349</v>
      </c>
      <c r="K133" s="15">
        <v>100</v>
      </c>
      <c r="L133" s="9"/>
      <c r="M133" s="5">
        <v>100</v>
      </c>
      <c r="N133" s="5">
        <v>100</v>
      </c>
      <c r="O133" s="9"/>
      <c r="P133" s="15" t="s">
        <v>393</v>
      </c>
      <c r="Q133" s="10">
        <v>1</v>
      </c>
      <c r="R133" s="9"/>
      <c r="S133" s="15" t="s">
        <v>358</v>
      </c>
      <c r="T133" s="26">
        <v>25</v>
      </c>
      <c r="U133" s="27">
        <v>-32</v>
      </c>
      <c r="V133" s="15">
        <v>124</v>
      </c>
      <c r="W133" s="9"/>
      <c r="X133" s="10">
        <v>124</v>
      </c>
      <c r="Y133" s="32">
        <v>772.27897274196232</v>
      </c>
      <c r="Z133" s="33">
        <v>3005.7317853664631</v>
      </c>
      <c r="AA133" s="13">
        <f t="shared" si="48"/>
        <v>89.338112504980032</v>
      </c>
      <c r="AB133" s="38">
        <f t="shared" si="49"/>
        <v>19.306974318549059</v>
      </c>
      <c r="AC133" s="38">
        <f t="shared" si="50"/>
        <v>75.143294634161563</v>
      </c>
      <c r="AD133" s="36">
        <f t="shared" si="51"/>
        <v>2.2334528126245003</v>
      </c>
      <c r="AE133" s="43">
        <f t="shared" si="46"/>
        <v>0.61456007978907223</v>
      </c>
      <c r="AF133" s="43">
        <f t="shared" si="47"/>
        <v>2.3918853562475029</v>
      </c>
      <c r="AG133" s="36">
        <f t="shared" si="52"/>
        <v>7.1093011058337222E-2</v>
      </c>
      <c r="AH133" s="5" t="s">
        <v>485</v>
      </c>
      <c r="AI133" s="5"/>
      <c r="AJ133" s="5"/>
      <c r="AK133" s="66" t="s">
        <v>510</v>
      </c>
      <c r="AL133" s="45" t="s">
        <v>552</v>
      </c>
      <c r="AM133" s="5" t="s">
        <v>528</v>
      </c>
      <c r="AN133" s="5"/>
      <c r="AO133" s="5" t="s">
        <v>602</v>
      </c>
      <c r="AP133" s="5" t="s">
        <v>625</v>
      </c>
      <c r="AU133" s="5"/>
    </row>
    <row r="134" spans="1:47" ht="15" x14ac:dyDescent="0.25">
      <c r="A134" s="4" t="s">
        <v>280</v>
      </c>
      <c r="B134" s="5" t="s">
        <v>76</v>
      </c>
      <c r="C134" s="5" t="s">
        <v>35</v>
      </c>
      <c r="D134" s="5" t="s">
        <v>73</v>
      </c>
      <c r="E134" s="5" t="s">
        <v>11</v>
      </c>
      <c r="F134" s="5">
        <v>24</v>
      </c>
      <c r="G134" s="5" t="s">
        <v>414</v>
      </c>
      <c r="H134" s="6">
        <v>0</v>
      </c>
      <c r="I134" s="5" t="s">
        <v>128</v>
      </c>
      <c r="J134" s="14" t="s">
        <v>349</v>
      </c>
      <c r="K134" s="15">
        <v>100</v>
      </c>
      <c r="L134" s="9"/>
      <c r="M134" s="5">
        <v>100</v>
      </c>
      <c r="N134" s="5">
        <v>100</v>
      </c>
      <c r="O134" s="9"/>
      <c r="P134" s="15" t="s">
        <v>393</v>
      </c>
      <c r="Q134" s="10">
        <v>1</v>
      </c>
      <c r="R134" s="9"/>
      <c r="S134" s="15" t="s">
        <v>358</v>
      </c>
      <c r="T134" s="26">
        <v>25</v>
      </c>
      <c r="U134" s="27">
        <v>-32</v>
      </c>
      <c r="V134" s="15">
        <v>124</v>
      </c>
      <c r="W134" s="9"/>
      <c r="X134" s="10">
        <v>124</v>
      </c>
      <c r="Y134" s="32">
        <v>113.81423522339006</v>
      </c>
      <c r="Z134" s="33">
        <v>1244.2372327370647</v>
      </c>
      <c r="AA134" s="13">
        <f t="shared" si="48"/>
        <v>45.216919900546984</v>
      </c>
      <c r="AB134" s="38">
        <f t="shared" si="49"/>
        <v>2.8453558805847514</v>
      </c>
      <c r="AC134" s="38">
        <f t="shared" si="50"/>
        <v>31.105930818426618</v>
      </c>
      <c r="AD134" s="36">
        <f t="shared" si="51"/>
        <v>1.1304229975136746</v>
      </c>
      <c r="AE134" s="43">
        <f t="shared" si="46"/>
        <v>9.0570490650131188E-2</v>
      </c>
      <c r="AF134" s="43">
        <f t="shared" si="47"/>
        <v>0.99013252984542466</v>
      </c>
      <c r="AG134" s="36">
        <f t="shared" si="52"/>
        <v>3.5982481567811739E-2</v>
      </c>
      <c r="AH134" s="5" t="s">
        <v>485</v>
      </c>
      <c r="AI134" s="5"/>
      <c r="AJ134" s="5"/>
      <c r="AK134" s="66" t="s">
        <v>510</v>
      </c>
      <c r="AL134" s="45" t="s">
        <v>552</v>
      </c>
      <c r="AM134" s="5" t="s">
        <v>528</v>
      </c>
      <c r="AN134" s="5"/>
      <c r="AO134" s="5" t="s">
        <v>602</v>
      </c>
      <c r="AP134" s="5" t="s">
        <v>625</v>
      </c>
      <c r="AU134" s="5"/>
    </row>
    <row r="135" spans="1:47" ht="15" x14ac:dyDescent="0.25">
      <c r="A135" s="4" t="s">
        <v>281</v>
      </c>
      <c r="B135" s="5" t="s">
        <v>76</v>
      </c>
      <c r="C135" s="5" t="s">
        <v>35</v>
      </c>
      <c r="D135" s="5" t="s">
        <v>73</v>
      </c>
      <c r="E135" s="5" t="s">
        <v>11</v>
      </c>
      <c r="F135" s="5">
        <v>24</v>
      </c>
      <c r="G135" s="5" t="s">
        <v>84</v>
      </c>
      <c r="H135" s="6">
        <v>0</v>
      </c>
      <c r="I135" s="5" t="s">
        <v>128</v>
      </c>
      <c r="J135" s="14" t="s">
        <v>349</v>
      </c>
      <c r="K135" s="15">
        <v>100</v>
      </c>
      <c r="L135" s="9"/>
      <c r="M135" s="5">
        <v>100</v>
      </c>
      <c r="N135" s="5">
        <v>100</v>
      </c>
      <c r="O135" s="9"/>
      <c r="P135" s="15" t="s">
        <v>393</v>
      </c>
      <c r="Q135" s="10">
        <v>1</v>
      </c>
      <c r="R135" s="9"/>
      <c r="S135" s="15" t="s">
        <v>358</v>
      </c>
      <c r="T135" s="26">
        <v>25</v>
      </c>
      <c r="U135" s="27">
        <v>-32</v>
      </c>
      <c r="V135" s="15">
        <v>124</v>
      </c>
      <c r="W135" s="9"/>
      <c r="X135" s="10">
        <v>124</v>
      </c>
      <c r="Y135" s="13">
        <v>76.34707344556</v>
      </c>
      <c r="Z135" s="13">
        <v>126.34281686741048</v>
      </c>
      <c r="AA135" s="13">
        <f t="shared" si="48"/>
        <v>1.999829736874019</v>
      </c>
      <c r="AB135" s="37">
        <f t="shared" si="49"/>
        <v>1.9086768361389999</v>
      </c>
      <c r="AC135" s="37">
        <f t="shared" si="50"/>
        <v>3.1585704216852619</v>
      </c>
      <c r="AD135" s="36">
        <f t="shared" si="51"/>
        <v>4.999574342185048E-2</v>
      </c>
      <c r="AE135" s="35">
        <f t="shared" si="46"/>
        <v>6.0755070647304295E-2</v>
      </c>
      <c r="AF135" s="35">
        <f t="shared" si="47"/>
        <v>0.10054041914301239</v>
      </c>
      <c r="AG135" s="36">
        <f t="shared" si="52"/>
        <v>1.5914139398283235E-3</v>
      </c>
      <c r="AH135" s="5" t="s">
        <v>485</v>
      </c>
      <c r="AI135" s="5"/>
      <c r="AJ135" s="5"/>
      <c r="AK135" s="66" t="s">
        <v>510</v>
      </c>
      <c r="AL135" s="45" t="s">
        <v>552</v>
      </c>
      <c r="AM135" s="5" t="s">
        <v>528</v>
      </c>
      <c r="AN135" s="5"/>
      <c r="AO135" s="5" t="s">
        <v>602</v>
      </c>
      <c r="AP135" s="5" t="s">
        <v>625</v>
      </c>
      <c r="AU135" s="5"/>
    </row>
    <row r="136" spans="1:47" ht="15" x14ac:dyDescent="0.25">
      <c r="A136" s="4" t="s">
        <v>282</v>
      </c>
      <c r="B136" s="5" t="s">
        <v>75</v>
      </c>
      <c r="C136" s="5" t="s">
        <v>35</v>
      </c>
      <c r="D136" s="5" t="s">
        <v>73</v>
      </c>
      <c r="E136" s="5" t="s">
        <v>11</v>
      </c>
      <c r="F136" s="5">
        <v>24</v>
      </c>
      <c r="G136" s="5" t="s">
        <v>12</v>
      </c>
      <c r="H136" s="6">
        <v>0</v>
      </c>
      <c r="I136" s="5" t="s">
        <v>128</v>
      </c>
      <c r="J136" s="14" t="s">
        <v>349</v>
      </c>
      <c r="K136" s="15">
        <v>60</v>
      </c>
      <c r="L136" s="9"/>
      <c r="M136" s="5">
        <v>60</v>
      </c>
      <c r="N136" s="5">
        <v>60</v>
      </c>
      <c r="O136" s="9"/>
      <c r="P136" s="15" t="s">
        <v>393</v>
      </c>
      <c r="Q136" s="10">
        <v>1</v>
      </c>
      <c r="R136" s="9"/>
      <c r="S136" s="15" t="s">
        <v>359</v>
      </c>
      <c r="T136" s="26">
        <v>41.67</v>
      </c>
      <c r="U136" s="27">
        <v>-30.6</v>
      </c>
      <c r="V136" s="15">
        <v>68.8</v>
      </c>
      <c r="W136" s="9"/>
      <c r="X136" s="10">
        <v>68.8</v>
      </c>
      <c r="Y136" s="13">
        <v>33.6630506282361</v>
      </c>
      <c r="Z136" s="13">
        <v>49.611576539828917</v>
      </c>
      <c r="AA136" s="13">
        <f t="shared" si="48"/>
        <v>0.6379410364637127</v>
      </c>
      <c r="AB136" s="37">
        <f t="shared" si="49"/>
        <v>1.4027393196785984</v>
      </c>
      <c r="AC136" s="37">
        <f t="shared" si="50"/>
        <v>2.0673143944146708</v>
      </c>
      <c r="AD136" s="36">
        <f t="shared" si="51"/>
        <v>2.6583002989442894E-2</v>
      </c>
      <c r="AE136" s="35">
        <f t="shared" si="46"/>
        <v>0.12401946544065992</v>
      </c>
      <c r="AF136" s="35">
        <f t="shared" si="47"/>
        <v>0.18277610279851117</v>
      </c>
      <c r="AG136" s="36">
        <f t="shared" si="52"/>
        <v>2.35026549431405E-3</v>
      </c>
      <c r="AH136" s="5" t="s">
        <v>485</v>
      </c>
      <c r="AI136" s="5"/>
      <c r="AJ136" s="5"/>
      <c r="AK136" s="66" t="s">
        <v>510</v>
      </c>
      <c r="AL136" s="45" t="s">
        <v>553</v>
      </c>
      <c r="AM136" s="5" t="s">
        <v>528</v>
      </c>
      <c r="AN136" s="5"/>
      <c r="AO136" s="5" t="s">
        <v>602</v>
      </c>
      <c r="AP136" s="5" t="s">
        <v>625</v>
      </c>
      <c r="AU136" s="5"/>
    </row>
    <row r="137" spans="1:47" ht="15" x14ac:dyDescent="0.25">
      <c r="A137" s="4" t="s">
        <v>283</v>
      </c>
      <c r="B137" s="5" t="s">
        <v>75</v>
      </c>
      <c r="C137" s="5" t="s">
        <v>35</v>
      </c>
      <c r="D137" s="5" t="s">
        <v>73</v>
      </c>
      <c r="E137" s="5" t="s">
        <v>11</v>
      </c>
      <c r="F137" s="5">
        <v>24</v>
      </c>
      <c r="G137" s="5" t="s">
        <v>74</v>
      </c>
      <c r="H137" s="6">
        <v>0</v>
      </c>
      <c r="I137" s="5" t="s">
        <v>128</v>
      </c>
      <c r="J137" s="14" t="s">
        <v>349</v>
      </c>
      <c r="K137" s="15">
        <v>60</v>
      </c>
      <c r="L137" s="9"/>
      <c r="M137" s="5">
        <v>60</v>
      </c>
      <c r="N137" s="5">
        <v>60</v>
      </c>
      <c r="O137" s="9"/>
      <c r="P137" s="15" t="s">
        <v>393</v>
      </c>
      <c r="Q137" s="10">
        <v>1</v>
      </c>
      <c r="R137" s="9"/>
      <c r="S137" s="15" t="s">
        <v>359</v>
      </c>
      <c r="T137" s="26">
        <v>41.67</v>
      </c>
      <c r="U137" s="27">
        <v>-30.6</v>
      </c>
      <c r="V137" s="15">
        <v>68.8</v>
      </c>
      <c r="W137" s="9"/>
      <c r="X137" s="10">
        <v>68.8</v>
      </c>
      <c r="Y137" s="13">
        <v>37.779743108811331</v>
      </c>
      <c r="Z137" s="13">
        <v>69.955515807551322</v>
      </c>
      <c r="AA137" s="13">
        <f t="shared" si="48"/>
        <v>1.2870309079495996</v>
      </c>
      <c r="AB137" s="37">
        <f t="shared" si="49"/>
        <v>1.574281895344168</v>
      </c>
      <c r="AC137" s="37">
        <f t="shared" si="50"/>
        <v>2.9150463437006642</v>
      </c>
      <c r="AD137" s="36">
        <f t="shared" si="51"/>
        <v>5.3630577934259849E-2</v>
      </c>
      <c r="AE137" s="35">
        <f t="shared" si="46"/>
        <v>0.13918594593771511</v>
      </c>
      <c r="AF137" s="35">
        <f t="shared" si="47"/>
        <v>0.2577260679934032</v>
      </c>
      <c r="AG137" s="36">
        <f t="shared" si="52"/>
        <v>4.7416048822275236E-3</v>
      </c>
      <c r="AH137" s="5" t="s">
        <v>485</v>
      </c>
      <c r="AI137" s="5"/>
      <c r="AJ137" s="5"/>
      <c r="AK137" s="66" t="s">
        <v>510</v>
      </c>
      <c r="AL137" s="45" t="s">
        <v>553</v>
      </c>
      <c r="AM137" s="5" t="s">
        <v>528</v>
      </c>
      <c r="AN137" s="5"/>
      <c r="AO137" s="5" t="s">
        <v>602</v>
      </c>
      <c r="AP137" s="5" t="s">
        <v>625</v>
      </c>
      <c r="AU137" s="5"/>
    </row>
    <row r="138" spans="1:47" ht="15" x14ac:dyDescent="0.25">
      <c r="A138" s="4" t="s">
        <v>284</v>
      </c>
      <c r="B138" s="5" t="s">
        <v>75</v>
      </c>
      <c r="C138" s="5" t="s">
        <v>35</v>
      </c>
      <c r="D138" s="5" t="s">
        <v>73</v>
      </c>
      <c r="E138" s="5" t="s">
        <v>11</v>
      </c>
      <c r="F138" s="5">
        <v>24</v>
      </c>
      <c r="G138" s="5" t="s">
        <v>414</v>
      </c>
      <c r="H138" s="6">
        <v>0</v>
      </c>
      <c r="I138" s="5" t="s">
        <v>128</v>
      </c>
      <c r="J138" s="14" t="s">
        <v>349</v>
      </c>
      <c r="K138" s="15">
        <v>60</v>
      </c>
      <c r="L138" s="9"/>
      <c r="M138" s="5">
        <v>60</v>
      </c>
      <c r="N138" s="5">
        <v>60</v>
      </c>
      <c r="O138" s="9"/>
      <c r="P138" s="15" t="s">
        <v>393</v>
      </c>
      <c r="Q138" s="10">
        <v>1</v>
      </c>
      <c r="R138" s="9"/>
      <c r="S138" s="15" t="s">
        <v>359</v>
      </c>
      <c r="T138" s="26">
        <v>41.67</v>
      </c>
      <c r="U138" s="27">
        <v>-30.6</v>
      </c>
      <c r="V138" s="15">
        <v>68.8</v>
      </c>
      <c r="W138" s="9"/>
      <c r="X138" s="10">
        <v>68.8</v>
      </c>
      <c r="Y138" s="13">
        <v>20.928779385823564</v>
      </c>
      <c r="Z138" s="13">
        <v>59.409181401625702</v>
      </c>
      <c r="AA138" s="13">
        <f t="shared" si="48"/>
        <v>1.5392160806320856</v>
      </c>
      <c r="AB138" s="37">
        <f t="shared" si="49"/>
        <v>0.87210223700726786</v>
      </c>
      <c r="AC138" s="37">
        <f t="shared" si="50"/>
        <v>2.4755805890057432</v>
      </c>
      <c r="AD138" s="36">
        <f t="shared" si="51"/>
        <v>6.4139134079939014E-2</v>
      </c>
      <c r="AE138" s="35">
        <f t="shared" si="46"/>
        <v>7.7104599354944028E-2</v>
      </c>
      <c r="AF138" s="35">
        <f t="shared" si="47"/>
        <v>0.21887187234055153</v>
      </c>
      <c r="AG138" s="36">
        <f t="shared" si="52"/>
        <v>5.6706909194242996E-3</v>
      </c>
      <c r="AH138" s="5" t="s">
        <v>485</v>
      </c>
      <c r="AI138" s="5"/>
      <c r="AJ138" s="5"/>
      <c r="AK138" s="66" t="s">
        <v>510</v>
      </c>
      <c r="AL138" s="45" t="s">
        <v>553</v>
      </c>
      <c r="AM138" s="5" t="s">
        <v>528</v>
      </c>
      <c r="AN138" s="5"/>
      <c r="AO138" s="5" t="s">
        <v>602</v>
      </c>
      <c r="AP138" s="5" t="s">
        <v>625</v>
      </c>
      <c r="AU138" s="5"/>
    </row>
    <row r="139" spans="1:47" ht="15" x14ac:dyDescent="0.25">
      <c r="A139" s="4" t="s">
        <v>285</v>
      </c>
      <c r="B139" s="5" t="s">
        <v>75</v>
      </c>
      <c r="C139" s="5" t="s">
        <v>35</v>
      </c>
      <c r="D139" s="5" t="s">
        <v>73</v>
      </c>
      <c r="E139" s="5" t="s">
        <v>11</v>
      </c>
      <c r="F139" s="5">
        <v>24</v>
      </c>
      <c r="G139" s="5" t="s">
        <v>84</v>
      </c>
      <c r="H139" s="6">
        <v>0</v>
      </c>
      <c r="I139" s="5" t="s">
        <v>128</v>
      </c>
      <c r="J139" s="14" t="s">
        <v>349</v>
      </c>
      <c r="K139" s="15">
        <v>60</v>
      </c>
      <c r="L139" s="9"/>
      <c r="M139" s="5">
        <v>60</v>
      </c>
      <c r="N139" s="5">
        <v>60</v>
      </c>
      <c r="O139" s="9"/>
      <c r="P139" s="15" t="s">
        <v>393</v>
      </c>
      <c r="Q139" s="10">
        <v>1</v>
      </c>
      <c r="R139" s="9"/>
      <c r="S139" s="15" t="s">
        <v>359</v>
      </c>
      <c r="T139" s="26">
        <v>41.67</v>
      </c>
      <c r="U139" s="27">
        <v>-30.6</v>
      </c>
      <c r="V139" s="15">
        <v>68.8</v>
      </c>
      <c r="W139" s="9"/>
      <c r="X139" s="10">
        <v>68.8</v>
      </c>
      <c r="Y139" s="20">
        <v>7.8880792331356524</v>
      </c>
      <c r="Z139" s="20">
        <v>18.855500565535813</v>
      </c>
      <c r="AA139" s="13">
        <f t="shared" si="48"/>
        <v>0.43869685329600644</v>
      </c>
      <c r="AB139" s="37">
        <f t="shared" si="49"/>
        <v>0.32869626164476262</v>
      </c>
      <c r="AC139" s="37">
        <f t="shared" si="50"/>
        <v>0.78570870856587727</v>
      </c>
      <c r="AD139" s="36">
        <f t="shared" si="51"/>
        <v>1.8280497876844586E-2</v>
      </c>
      <c r="AE139" s="35">
        <f t="shared" si="46"/>
        <v>2.9060805589214495E-2</v>
      </c>
      <c r="AF139" s="35">
        <f t="shared" si="47"/>
        <v>6.9466345358265111E-2</v>
      </c>
      <c r="AG139" s="36">
        <f t="shared" si="52"/>
        <v>1.6162215907620247E-3</v>
      </c>
      <c r="AH139" s="5" t="s">
        <v>485</v>
      </c>
      <c r="AI139" s="5"/>
      <c r="AJ139" s="5"/>
      <c r="AK139" s="66" t="s">
        <v>510</v>
      </c>
      <c r="AL139" s="45" t="s">
        <v>553</v>
      </c>
      <c r="AM139" s="5" t="s">
        <v>528</v>
      </c>
      <c r="AN139" s="5"/>
      <c r="AO139" s="5" t="s">
        <v>602</v>
      </c>
      <c r="AP139" s="5" t="s">
        <v>625</v>
      </c>
      <c r="AU139" s="5"/>
    </row>
    <row r="140" spans="1:47" ht="15" x14ac:dyDescent="0.25">
      <c r="A140" s="4" t="s">
        <v>286</v>
      </c>
      <c r="B140" s="5" t="s">
        <v>105</v>
      </c>
      <c r="C140" s="5" t="s">
        <v>48</v>
      </c>
      <c r="D140" s="5" t="s">
        <v>651</v>
      </c>
      <c r="E140" s="5" t="s">
        <v>106</v>
      </c>
      <c r="F140" s="5">
        <v>3</v>
      </c>
      <c r="G140" s="5" t="s">
        <v>424</v>
      </c>
      <c r="H140" s="6">
        <v>0.1</v>
      </c>
      <c r="I140" s="5" t="s">
        <v>22</v>
      </c>
      <c r="J140" s="14" t="s">
        <v>337</v>
      </c>
      <c r="K140" s="15">
        <v>21</v>
      </c>
      <c r="L140" s="9"/>
      <c r="M140" s="10">
        <v>21</v>
      </c>
      <c r="N140" s="10">
        <v>25</v>
      </c>
      <c r="O140" s="9"/>
      <c r="P140" s="8" t="s">
        <v>427</v>
      </c>
      <c r="Q140" s="10">
        <v>1.2</v>
      </c>
      <c r="R140" s="15" t="s">
        <v>422</v>
      </c>
      <c r="S140" s="8">
        <f>516.8*(M140+2*N140)/(M140*N140)</f>
        <v>69.891047619047612</v>
      </c>
      <c r="T140" s="5">
        <v>56</v>
      </c>
      <c r="U140" s="5">
        <v>-20</v>
      </c>
      <c r="V140" s="15">
        <v>228.3</v>
      </c>
      <c r="W140" s="9"/>
      <c r="X140" s="10">
        <v>228.3</v>
      </c>
      <c r="Y140" s="33">
        <v>324.68603097923943</v>
      </c>
      <c r="Z140" s="33">
        <v>606.98127222652704</v>
      </c>
      <c r="AA140" s="13">
        <f t="shared" si="48"/>
        <v>11.291809649891505</v>
      </c>
      <c r="AB140" s="38">
        <f t="shared" si="49"/>
        <v>18.182417734837408</v>
      </c>
      <c r="AC140" s="38">
        <f t="shared" si="50"/>
        <v>33.990951244685512</v>
      </c>
      <c r="AD140" s="36">
        <f t="shared" si="51"/>
        <v>0.6323413403939242</v>
      </c>
      <c r="AE140" s="43">
        <f>((Y140*0.000001)/((4/3*PI())*((M140*0.0000001/2)^2)*(N140*0.0000001/2)*3.87))*0.000000000001</f>
        <v>14.533674146702312</v>
      </c>
      <c r="AF140" s="43">
        <f>((Z140*0.000001)/((4/3*PI())*((M140*0.0000001/2)^2)*(N140*0.0000001/2)*3.87))*0.000000000001</f>
        <v>27.169841576138566</v>
      </c>
      <c r="AG140" s="36">
        <f t="shared" si="52"/>
        <v>0.50544669717745017</v>
      </c>
      <c r="AH140" s="5" t="s">
        <v>20</v>
      </c>
      <c r="AI140" s="5"/>
      <c r="AJ140" s="5"/>
      <c r="AK140" s="66" t="s">
        <v>508</v>
      </c>
      <c r="AL140" s="45" t="s">
        <v>554</v>
      </c>
      <c r="AM140" s="5" t="s">
        <v>527</v>
      </c>
      <c r="AN140" s="5" t="s">
        <v>585</v>
      </c>
      <c r="AO140" s="5" t="s">
        <v>592</v>
      </c>
      <c r="AU140" s="5"/>
    </row>
    <row r="141" spans="1:47" ht="15" x14ac:dyDescent="0.25">
      <c r="A141" s="4" t="s">
        <v>287</v>
      </c>
      <c r="B141" s="5" t="s">
        <v>105</v>
      </c>
      <c r="C141" s="5" t="s">
        <v>48</v>
      </c>
      <c r="D141" s="5" t="s">
        <v>651</v>
      </c>
      <c r="E141" s="5" t="s">
        <v>106</v>
      </c>
      <c r="F141" s="5">
        <v>6</v>
      </c>
      <c r="G141" s="5" t="s">
        <v>424</v>
      </c>
      <c r="H141" s="6">
        <v>0.1</v>
      </c>
      <c r="I141" s="5" t="s">
        <v>22</v>
      </c>
      <c r="J141" s="14" t="s">
        <v>337</v>
      </c>
      <c r="K141" s="15">
        <v>21</v>
      </c>
      <c r="L141" s="9"/>
      <c r="M141" s="10">
        <v>21</v>
      </c>
      <c r="N141" s="10">
        <v>25</v>
      </c>
      <c r="O141" s="9"/>
      <c r="P141" s="8" t="s">
        <v>427</v>
      </c>
      <c r="Q141" s="10">
        <v>1.2</v>
      </c>
      <c r="R141" s="15" t="s">
        <v>422</v>
      </c>
      <c r="S141" s="8">
        <f>516.8*(M141+2*N141)/(M141*N141)</f>
        <v>69.891047619047612</v>
      </c>
      <c r="T141" s="5">
        <v>56</v>
      </c>
      <c r="U141" s="5">
        <v>-20</v>
      </c>
      <c r="V141" s="15">
        <v>228.3</v>
      </c>
      <c r="W141" s="9"/>
      <c r="X141" s="10">
        <v>228.3</v>
      </c>
      <c r="Y141" s="33">
        <v>1857.2116515737264</v>
      </c>
      <c r="Z141" s="33">
        <v>11349.986386065924</v>
      </c>
      <c r="AA141" s="13">
        <f t="shared" si="48"/>
        <v>379.71098937968787</v>
      </c>
      <c r="AB141" s="38">
        <f t="shared" si="49"/>
        <v>104.00385248812867</v>
      </c>
      <c r="AC141" s="38">
        <f t="shared" si="50"/>
        <v>635.59923761969173</v>
      </c>
      <c r="AD141" s="36">
        <f t="shared" si="51"/>
        <v>21.26381540526252</v>
      </c>
      <c r="AE141" s="43">
        <f>((Y141*0.000001)/((4/3*PI())*((M141*0.0000001/2)^2)*(N141*0.0000001/2)*3.87))*0.000000000001</f>
        <v>83.132954269773478</v>
      </c>
      <c r="AF141" s="43">
        <f>((Z141*0.000001)/((4/3*PI())*((M141*0.0000001/2)^2)*(N141*0.0000001/2)*3.87))*0.000000000001</f>
        <v>508.05081822302651</v>
      </c>
      <c r="AG141" s="36">
        <f t="shared" si="52"/>
        <v>16.996714558130119</v>
      </c>
      <c r="AH141" s="5" t="s">
        <v>20</v>
      </c>
      <c r="AI141" s="5"/>
      <c r="AJ141" s="5"/>
      <c r="AK141" s="66" t="s">
        <v>508</v>
      </c>
      <c r="AL141" s="45" t="s">
        <v>554</v>
      </c>
      <c r="AM141" s="5" t="s">
        <v>527</v>
      </c>
      <c r="AN141" s="5" t="s">
        <v>585</v>
      </c>
      <c r="AO141" s="5" t="s">
        <v>592</v>
      </c>
      <c r="AU141" s="5"/>
    </row>
    <row r="142" spans="1:47" ht="15" x14ac:dyDescent="0.25">
      <c r="A142" s="4" t="s">
        <v>288</v>
      </c>
      <c r="B142" s="5" t="s">
        <v>105</v>
      </c>
      <c r="C142" s="5" t="s">
        <v>48</v>
      </c>
      <c r="D142" s="5" t="s">
        <v>651</v>
      </c>
      <c r="E142" s="5" t="s">
        <v>106</v>
      </c>
      <c r="F142" s="5">
        <v>24</v>
      </c>
      <c r="G142" s="5" t="s">
        <v>424</v>
      </c>
      <c r="H142" s="6">
        <v>0.1</v>
      </c>
      <c r="I142" s="5" t="s">
        <v>22</v>
      </c>
      <c r="J142" s="14" t="s">
        <v>337</v>
      </c>
      <c r="K142" s="15">
        <v>21</v>
      </c>
      <c r="L142" s="9"/>
      <c r="M142" s="10">
        <v>21</v>
      </c>
      <c r="N142" s="10">
        <v>25</v>
      </c>
      <c r="O142" s="9"/>
      <c r="P142" s="8" t="s">
        <v>427</v>
      </c>
      <c r="Q142" s="10">
        <v>1.2</v>
      </c>
      <c r="R142" s="15" t="s">
        <v>422</v>
      </c>
      <c r="S142" s="8">
        <f>516.8*(M142+2*N142)/(M142*N142)</f>
        <v>69.891047619047612</v>
      </c>
      <c r="T142" s="5">
        <v>56</v>
      </c>
      <c r="U142" s="5">
        <v>-20</v>
      </c>
      <c r="V142" s="15">
        <v>228.3</v>
      </c>
      <c r="W142" s="9"/>
      <c r="X142" s="10">
        <v>228.3</v>
      </c>
      <c r="Y142" s="33">
        <v>1224.8192374552177</v>
      </c>
      <c r="Z142" s="33">
        <v>1575.1401817813703</v>
      </c>
      <c r="AA142" s="13">
        <f t="shared" si="48"/>
        <v>14.012837773046103</v>
      </c>
      <c r="AB142" s="38">
        <f t="shared" si="49"/>
        <v>68.589877297492194</v>
      </c>
      <c r="AC142" s="38">
        <f t="shared" si="50"/>
        <v>88.207850179756733</v>
      </c>
      <c r="AD142" s="36">
        <f t="shared" si="51"/>
        <v>0.78471891529058158</v>
      </c>
      <c r="AE142" s="43">
        <f>((Y142*0.000001)/((4/3*PI())*((M142*0.0000001/2)^2)*(N142*0.0000001/2)*3.87))*0.000000000001</f>
        <v>54.825653053502478</v>
      </c>
      <c r="AF142" s="43">
        <f>((Z142*0.000001)/((4/3*PI())*((M142*0.0000001/2)^2)*(N142*0.0000001/2)*3.87))*0.000000000001</f>
        <v>70.506803351979258</v>
      </c>
      <c r="AG142" s="36">
        <f t="shared" si="52"/>
        <v>0.62724601193907115</v>
      </c>
      <c r="AH142" s="5" t="s">
        <v>20</v>
      </c>
      <c r="AI142" s="5"/>
      <c r="AJ142" s="5"/>
      <c r="AK142" s="66" t="s">
        <v>508</v>
      </c>
      <c r="AL142" s="45" t="s">
        <v>554</v>
      </c>
      <c r="AM142" s="5" t="s">
        <v>527</v>
      </c>
      <c r="AN142" s="5" t="s">
        <v>585</v>
      </c>
      <c r="AO142" s="5" t="s">
        <v>592</v>
      </c>
      <c r="AU142" s="5"/>
    </row>
    <row r="143" spans="1:47" ht="15" x14ac:dyDescent="0.25">
      <c r="A143" s="4" t="s">
        <v>289</v>
      </c>
      <c r="B143" s="5" t="s">
        <v>114</v>
      </c>
      <c r="C143" s="5" t="s">
        <v>48</v>
      </c>
      <c r="D143" s="5" t="s">
        <v>652</v>
      </c>
      <c r="E143" s="5" t="s">
        <v>11</v>
      </c>
      <c r="F143" s="5">
        <v>24</v>
      </c>
      <c r="G143" s="5" t="s">
        <v>108</v>
      </c>
      <c r="H143" s="6">
        <v>0</v>
      </c>
      <c r="I143" s="5" t="s">
        <v>109</v>
      </c>
      <c r="J143" s="14" t="s">
        <v>340</v>
      </c>
      <c r="K143" s="28" t="s">
        <v>115</v>
      </c>
      <c r="L143" s="15">
        <v>9</v>
      </c>
      <c r="M143" s="10">
        <v>8</v>
      </c>
      <c r="N143" s="10">
        <v>12</v>
      </c>
      <c r="O143" s="34" t="s">
        <v>401</v>
      </c>
      <c r="P143" s="8"/>
      <c r="Q143" s="10">
        <v>1.524</v>
      </c>
      <c r="R143" s="15">
        <v>322</v>
      </c>
      <c r="S143" s="8">
        <f>472.81*(M143+2*N143)/(M143*N143)</f>
        <v>157.60333333333332</v>
      </c>
      <c r="T143" s="5">
        <v>322</v>
      </c>
      <c r="U143" s="16"/>
      <c r="V143" s="15" t="s">
        <v>489</v>
      </c>
      <c r="W143" s="9"/>
      <c r="X143" s="10">
        <v>532</v>
      </c>
      <c r="Y143" s="13">
        <v>318.39421816286017</v>
      </c>
      <c r="Z143" s="13">
        <v>1041.9028982781635</v>
      </c>
      <c r="AA143" s="13">
        <f t="shared" si="48"/>
        <v>28.940347204612134</v>
      </c>
      <c r="AB143" s="37">
        <f t="shared" si="49"/>
        <v>102.52293824844097</v>
      </c>
      <c r="AC143" s="37">
        <f t="shared" si="50"/>
        <v>335.49273324556867</v>
      </c>
      <c r="AD143" s="36">
        <f t="shared" si="51"/>
        <v>9.3187917998851084</v>
      </c>
      <c r="AE143" s="35">
        <f>((Y143*0.000001)/((4/3*PI())*((M143*0.0000001/2)^2)*(N143*0.0000001/2)*4.23))*0.000000000001</f>
        <v>187.1823791094065</v>
      </c>
      <c r="AF143" s="35">
        <f>((Z143*0.000001)/((4/3*PI())*((M143*0.0000001/2)^2)*(N143*0.0000001/2)*4.23))*0.000000000001</f>
        <v>612.52953783518763</v>
      </c>
      <c r="AG143" s="36">
        <f t="shared" si="52"/>
        <v>17.013886349031246</v>
      </c>
      <c r="AH143" s="5" t="s">
        <v>484</v>
      </c>
      <c r="AI143" s="5" t="s">
        <v>501</v>
      </c>
      <c r="AJ143" s="5" t="s">
        <v>638</v>
      </c>
      <c r="AK143" s="66" t="s">
        <v>508</v>
      </c>
      <c r="AL143" s="45" t="s">
        <v>555</v>
      </c>
      <c r="AM143" s="5" t="s">
        <v>528</v>
      </c>
      <c r="AN143" s="5" t="s">
        <v>585</v>
      </c>
      <c r="AO143" s="5" t="s">
        <v>593</v>
      </c>
      <c r="AU143" s="5"/>
    </row>
    <row r="144" spans="1:47" ht="15" x14ac:dyDescent="0.25">
      <c r="A144" s="4" t="s">
        <v>446</v>
      </c>
      <c r="B144" s="45" t="s">
        <v>439</v>
      </c>
      <c r="C144" s="5" t="s">
        <v>48</v>
      </c>
      <c r="D144" s="5" t="s">
        <v>653</v>
      </c>
      <c r="E144" s="45" t="s">
        <v>11</v>
      </c>
      <c r="F144" s="5">
        <v>24</v>
      </c>
      <c r="G144" s="5" t="s">
        <v>135</v>
      </c>
      <c r="H144" s="6">
        <v>0.05</v>
      </c>
      <c r="I144" s="45" t="s">
        <v>22</v>
      </c>
      <c r="J144" s="14" t="s">
        <v>443</v>
      </c>
      <c r="K144" s="47" t="s">
        <v>440</v>
      </c>
      <c r="L144" s="47" t="s">
        <v>441</v>
      </c>
      <c r="M144" s="5">
        <v>16</v>
      </c>
      <c r="N144" s="5">
        <v>40</v>
      </c>
      <c r="O144" s="47" t="s">
        <v>444</v>
      </c>
      <c r="P144" s="8" t="s">
        <v>445</v>
      </c>
      <c r="Q144" s="5">
        <v>2.5</v>
      </c>
      <c r="R144" s="47" t="s">
        <v>442</v>
      </c>
      <c r="S144" s="8">
        <f>528.1*(M144+2*N144)/(M144*N144)</f>
        <v>79.215000000000003</v>
      </c>
      <c r="T144" s="10">
        <v>77.992000000000004</v>
      </c>
      <c r="U144" s="5">
        <v>40</v>
      </c>
      <c r="V144" s="9"/>
      <c r="W144" s="9"/>
      <c r="X144" s="9"/>
      <c r="Y144" s="32">
        <v>211.13903481056062</v>
      </c>
      <c r="Z144" s="33">
        <v>350.80660118799182</v>
      </c>
      <c r="AA144" s="13">
        <f t="shared" si="48"/>
        <v>5.5867026550972483</v>
      </c>
      <c r="AB144" s="38">
        <f t="shared" si="49"/>
        <v>16.467155602945244</v>
      </c>
      <c r="AC144" s="38">
        <f t="shared" si="50"/>
        <v>27.36010843985386</v>
      </c>
      <c r="AD144" s="36">
        <f t="shared" si="51"/>
        <v>0.43571811347634465</v>
      </c>
      <c r="AE144" s="43">
        <f>((Y144*0.000001)/((4/3*PI())*((M144*0.0000001/2)^2)*(N144*0.0000001/2)*5.606))*0.000000000001</f>
        <v>7.0245233350189444</v>
      </c>
      <c r="AF144" s="43">
        <f>((Z144*0.000001)/((4/3*PI())*((M144*0.0000001/2)^2)*(N144*0.0000001/2)*5.606))*0.000000000001</f>
        <v>11.671215407111816</v>
      </c>
      <c r="AG144" s="36">
        <f t="shared" si="52"/>
        <v>0.18586768288371489</v>
      </c>
      <c r="AH144" s="50" t="s">
        <v>480</v>
      </c>
      <c r="AI144" s="45" t="s">
        <v>502</v>
      </c>
      <c r="AJ144" s="5" t="s">
        <v>638</v>
      </c>
      <c r="AK144" s="66" t="s">
        <v>508</v>
      </c>
      <c r="AL144" s="45" t="s">
        <v>654</v>
      </c>
      <c r="AM144" s="45" t="s">
        <v>528</v>
      </c>
      <c r="AN144" s="5" t="s">
        <v>585</v>
      </c>
      <c r="AO144" s="5" t="s">
        <v>592</v>
      </c>
      <c r="AU144" s="5"/>
    </row>
    <row r="145" spans="1:48" ht="15" x14ac:dyDescent="0.25">
      <c r="A145" s="4" t="s">
        <v>438</v>
      </c>
      <c r="B145" s="45" t="s">
        <v>439</v>
      </c>
      <c r="C145" s="45" t="s">
        <v>48</v>
      </c>
      <c r="D145" s="5" t="s">
        <v>653</v>
      </c>
      <c r="E145" s="45" t="s">
        <v>11</v>
      </c>
      <c r="F145" s="5">
        <v>24</v>
      </c>
      <c r="G145" s="45" t="s">
        <v>12</v>
      </c>
      <c r="H145" s="6">
        <v>0.1</v>
      </c>
      <c r="I145" s="45" t="s">
        <v>22</v>
      </c>
      <c r="J145" s="14" t="s">
        <v>443</v>
      </c>
      <c r="K145" s="47" t="s">
        <v>440</v>
      </c>
      <c r="L145" s="47" t="s">
        <v>441</v>
      </c>
      <c r="M145" s="5">
        <v>16</v>
      </c>
      <c r="N145" s="5">
        <v>40</v>
      </c>
      <c r="O145" s="47" t="s">
        <v>444</v>
      </c>
      <c r="P145" s="8" t="s">
        <v>445</v>
      </c>
      <c r="Q145" s="5">
        <v>2.5</v>
      </c>
      <c r="R145" s="47" t="s">
        <v>442</v>
      </c>
      <c r="S145" s="8">
        <f>528.1*(M145+2*N145)/(M145*N145)</f>
        <v>79.215000000000003</v>
      </c>
      <c r="T145" s="10">
        <v>77.992000000000004</v>
      </c>
      <c r="U145" s="5">
        <v>40</v>
      </c>
      <c r="V145" s="9"/>
      <c r="W145" s="9"/>
      <c r="X145" s="9"/>
      <c r="Y145" s="22">
        <v>47.76035876136234</v>
      </c>
      <c r="Z145" s="33">
        <v>1484.3837502779261</v>
      </c>
      <c r="AA145" s="13">
        <f t="shared" si="48"/>
        <v>57.464935660662547</v>
      </c>
      <c r="AB145" s="51">
        <f t="shared" si="49"/>
        <v>3.7249259005161717</v>
      </c>
      <c r="AC145" s="38">
        <f t="shared" si="50"/>
        <v>115.77005745167601</v>
      </c>
      <c r="AD145" s="36">
        <f t="shared" si="51"/>
        <v>4.481805262046394</v>
      </c>
      <c r="AE145" s="52">
        <f>((Y145*0.000001)/((4/3*PI())*((M145*0.0000001/2)^2)*(N145*0.0000001/2)*5.606))*0.000000000001</f>
        <v>1.5889707694698894</v>
      </c>
      <c r="AF145" s="43">
        <f>((Z145*0.000001)/((4/3*PI())*((M145*0.0000001/2)^2)*(N145*0.0000001/2)*5.606))*0.000000000001</f>
        <v>49.38493870309523</v>
      </c>
      <c r="AG145" s="36">
        <f t="shared" si="52"/>
        <v>1.9118387173450138</v>
      </c>
      <c r="AH145" s="50" t="s">
        <v>480</v>
      </c>
      <c r="AI145" s="45" t="s">
        <v>502</v>
      </c>
      <c r="AJ145" s="5" t="s">
        <v>638</v>
      </c>
      <c r="AK145" s="66" t="s">
        <v>508</v>
      </c>
      <c r="AL145" s="45" t="s">
        <v>655</v>
      </c>
      <c r="AM145" s="45" t="s">
        <v>528</v>
      </c>
      <c r="AN145" s="5" t="s">
        <v>585</v>
      </c>
      <c r="AO145" s="5" t="s">
        <v>592</v>
      </c>
      <c r="AU145" s="5"/>
    </row>
    <row r="146" spans="1:48" ht="15" x14ac:dyDescent="0.25">
      <c r="A146" s="4" t="s">
        <v>290</v>
      </c>
      <c r="B146" s="5" t="s">
        <v>47</v>
      </c>
      <c r="C146" s="5" t="s">
        <v>48</v>
      </c>
      <c r="D146" s="5" t="s">
        <v>433</v>
      </c>
      <c r="E146" s="5" t="s">
        <v>18</v>
      </c>
      <c r="F146" s="5">
        <v>24</v>
      </c>
      <c r="G146" s="5" t="s">
        <v>12</v>
      </c>
      <c r="H146" s="6">
        <v>0.1</v>
      </c>
      <c r="I146" s="5" t="s">
        <v>22</v>
      </c>
      <c r="J146" s="14" t="s">
        <v>352</v>
      </c>
      <c r="K146" s="15" t="s">
        <v>50</v>
      </c>
      <c r="L146" s="8" t="s">
        <v>56</v>
      </c>
      <c r="M146" s="10">
        <v>21.45</v>
      </c>
      <c r="N146" s="10">
        <v>37.6</v>
      </c>
      <c r="O146" s="8" t="s">
        <v>402</v>
      </c>
      <c r="P146" s="8"/>
      <c r="Q146" s="10">
        <v>1.7</v>
      </c>
      <c r="R146" s="15" t="s">
        <v>51</v>
      </c>
      <c r="S146" s="8">
        <f t="shared" ref="S146:S161" si="53">472.81*(M146+2*N146)/(M146*N146)</f>
        <v>56.659582527401682</v>
      </c>
      <c r="T146" s="10">
        <v>50.835000000000001</v>
      </c>
      <c r="U146" s="5">
        <v>40</v>
      </c>
      <c r="V146" s="15" t="s">
        <v>49</v>
      </c>
      <c r="W146" s="9"/>
      <c r="X146" s="10">
        <v>315</v>
      </c>
      <c r="Y146" s="32">
        <v>5651.7425590853563</v>
      </c>
      <c r="Z146" s="33">
        <v>8250.2759584726373</v>
      </c>
      <c r="AA146" s="13">
        <f t="shared" si="48"/>
        <v>103.94133597549124</v>
      </c>
      <c r="AB146" s="38">
        <f t="shared" si="49"/>
        <v>287.30633299110411</v>
      </c>
      <c r="AC146" s="38">
        <f t="shared" si="50"/>
        <v>419.40277834895659</v>
      </c>
      <c r="AD146" s="36">
        <f t="shared" si="51"/>
        <v>5.2838578143140991</v>
      </c>
      <c r="AE146" s="43">
        <f t="shared" ref="AE146:AE161" si="54">((Y146*0.000001)/((4/3*PI())*((M146*0.0000001/2)^2)*(N146*0.0000001/2)*4.23))*0.000000000001</f>
        <v>147.50303064071574</v>
      </c>
      <c r="AF146" s="43">
        <f t="shared" ref="AF146:AF161" si="55">((Z146*0.000001)/((4/3*PI())*((M146*0.0000001/2)^2)*(N146*0.0000001/2)*4.23))*0.000000000001</f>
        <v>215.32132696679167</v>
      </c>
      <c r="AG146" s="36">
        <f t="shared" si="52"/>
        <v>2.7127318530430373</v>
      </c>
      <c r="AH146" s="5" t="s">
        <v>485</v>
      </c>
      <c r="AI146" s="5" t="s">
        <v>503</v>
      </c>
      <c r="AJ146" s="5" t="s">
        <v>638</v>
      </c>
      <c r="AK146" s="66" t="s">
        <v>508</v>
      </c>
      <c r="AL146" s="45" t="s">
        <v>556</v>
      </c>
      <c r="AM146" s="5" t="s">
        <v>525</v>
      </c>
      <c r="AN146" s="5" t="s">
        <v>585</v>
      </c>
      <c r="AO146" s="5" t="s">
        <v>593</v>
      </c>
      <c r="AP146" s="45" t="s">
        <v>581</v>
      </c>
      <c r="AQ146" s="69" t="s">
        <v>612</v>
      </c>
      <c r="AS146" s="45" t="s">
        <v>604</v>
      </c>
      <c r="AT146" s="45" t="s">
        <v>611</v>
      </c>
      <c r="AU146" s="5" t="s">
        <v>580</v>
      </c>
      <c r="AV146" s="5" t="s">
        <v>624</v>
      </c>
    </row>
    <row r="147" spans="1:48" ht="15" x14ac:dyDescent="0.25">
      <c r="A147" s="4" t="s">
        <v>292</v>
      </c>
      <c r="B147" s="5" t="s">
        <v>47</v>
      </c>
      <c r="C147" s="5" t="s">
        <v>48</v>
      </c>
      <c r="D147" s="5" t="s">
        <v>433</v>
      </c>
      <c r="E147" s="5" t="s">
        <v>18</v>
      </c>
      <c r="F147" s="5">
        <v>24</v>
      </c>
      <c r="G147" s="5" t="s">
        <v>414</v>
      </c>
      <c r="H147" s="6">
        <v>0.1</v>
      </c>
      <c r="I147" s="5" t="s">
        <v>22</v>
      </c>
      <c r="J147" s="14" t="s">
        <v>352</v>
      </c>
      <c r="K147" s="15" t="s">
        <v>50</v>
      </c>
      <c r="L147" s="8" t="s">
        <v>56</v>
      </c>
      <c r="M147" s="10">
        <v>21.45</v>
      </c>
      <c r="N147" s="10">
        <v>37.6</v>
      </c>
      <c r="O147" s="8" t="s">
        <v>402</v>
      </c>
      <c r="P147" s="8"/>
      <c r="Q147" s="10">
        <v>1.7</v>
      </c>
      <c r="R147" s="15" t="s">
        <v>51</v>
      </c>
      <c r="S147" s="8">
        <f t="shared" si="53"/>
        <v>56.659582527401682</v>
      </c>
      <c r="T147" s="10">
        <v>50.835000000000001</v>
      </c>
      <c r="U147" s="5">
        <v>40</v>
      </c>
      <c r="V147" s="15" t="s">
        <v>49</v>
      </c>
      <c r="W147" s="9"/>
      <c r="X147" s="10">
        <v>315</v>
      </c>
      <c r="Y147" s="32">
        <v>27626.677485190303</v>
      </c>
      <c r="Z147" s="33">
        <v>155892.08702019873</v>
      </c>
      <c r="AA147" s="13">
        <f t="shared" si="48"/>
        <v>5130.6163814003366</v>
      </c>
      <c r="AB147" s="38">
        <f t="shared" si="49"/>
        <v>1404.4021499596488</v>
      </c>
      <c r="AC147" s="38">
        <f t="shared" si="50"/>
        <v>7924.7742436718017</v>
      </c>
      <c r="AD147" s="36">
        <f t="shared" si="51"/>
        <v>260.81488374848612</v>
      </c>
      <c r="AE147" s="43">
        <f t="shared" si="54"/>
        <v>721.01986475807803</v>
      </c>
      <c r="AF147" s="43">
        <f t="shared" si="55"/>
        <v>4068.5779736058603</v>
      </c>
      <c r="AG147" s="36">
        <f t="shared" si="52"/>
        <v>133.90232435391127</v>
      </c>
      <c r="AH147" s="5" t="s">
        <v>485</v>
      </c>
      <c r="AI147" s="5" t="s">
        <v>503</v>
      </c>
      <c r="AJ147" s="5" t="s">
        <v>638</v>
      </c>
      <c r="AK147" s="66" t="s">
        <v>508</v>
      </c>
      <c r="AL147" s="45" t="s">
        <v>556</v>
      </c>
      <c r="AM147" s="5" t="s">
        <v>525</v>
      </c>
      <c r="AN147" s="5" t="s">
        <v>585</v>
      </c>
      <c r="AO147" s="5" t="s">
        <v>593</v>
      </c>
      <c r="AP147" s="45" t="s">
        <v>581</v>
      </c>
      <c r="AQ147" s="69" t="s">
        <v>612</v>
      </c>
      <c r="AS147" s="45" t="s">
        <v>604</v>
      </c>
      <c r="AT147" s="45" t="s">
        <v>611</v>
      </c>
      <c r="AU147" s="5" t="s">
        <v>580</v>
      </c>
      <c r="AV147" s="5" t="s">
        <v>624</v>
      </c>
    </row>
    <row r="148" spans="1:48" ht="15" x14ac:dyDescent="0.25">
      <c r="A148" s="4" t="s">
        <v>294</v>
      </c>
      <c r="B148" s="5" t="s">
        <v>47</v>
      </c>
      <c r="C148" s="5" t="s">
        <v>48</v>
      </c>
      <c r="D148" s="5" t="s">
        <v>433</v>
      </c>
      <c r="E148" s="5" t="s">
        <v>18</v>
      </c>
      <c r="F148" s="5">
        <v>24</v>
      </c>
      <c r="G148" s="5" t="s">
        <v>84</v>
      </c>
      <c r="H148" s="6">
        <v>0.1</v>
      </c>
      <c r="I148" s="5" t="s">
        <v>22</v>
      </c>
      <c r="J148" s="14" t="s">
        <v>352</v>
      </c>
      <c r="K148" s="15" t="s">
        <v>50</v>
      </c>
      <c r="L148" s="8" t="s">
        <v>56</v>
      </c>
      <c r="M148" s="10">
        <v>21.45</v>
      </c>
      <c r="N148" s="10">
        <v>37.6</v>
      </c>
      <c r="O148" s="8" t="s">
        <v>402</v>
      </c>
      <c r="P148" s="8"/>
      <c r="Q148" s="10">
        <v>1.7</v>
      </c>
      <c r="R148" s="15" t="s">
        <v>51</v>
      </c>
      <c r="S148" s="8">
        <f t="shared" si="53"/>
        <v>56.659582527401682</v>
      </c>
      <c r="T148" s="10">
        <v>50.835000000000001</v>
      </c>
      <c r="U148" s="5">
        <v>40</v>
      </c>
      <c r="V148" s="15" t="s">
        <v>49</v>
      </c>
      <c r="W148" s="9"/>
      <c r="X148" s="10">
        <v>315</v>
      </c>
      <c r="Y148" s="32">
        <v>159.87595416817962</v>
      </c>
      <c r="Z148" s="33">
        <v>198.59211907423702</v>
      </c>
      <c r="AA148" s="13">
        <f t="shared" si="48"/>
        <v>1.5486465962422959</v>
      </c>
      <c r="AB148" s="38">
        <f t="shared" si="49"/>
        <v>8.1272941301394095</v>
      </c>
      <c r="AC148" s="38">
        <f t="shared" si="50"/>
        <v>10.095430373138838</v>
      </c>
      <c r="AD148" s="36">
        <f t="shared" si="51"/>
        <v>7.8725449719977122E-2</v>
      </c>
      <c r="AE148" s="43">
        <f t="shared" si="54"/>
        <v>4.1725516546173083</v>
      </c>
      <c r="AF148" s="43">
        <f t="shared" si="55"/>
        <v>5.1829925228498803</v>
      </c>
      <c r="AG148" s="36">
        <f t="shared" si="52"/>
        <v>4.0417634729302883E-2</v>
      </c>
      <c r="AH148" s="5" t="s">
        <v>485</v>
      </c>
      <c r="AI148" s="5" t="s">
        <v>503</v>
      </c>
      <c r="AJ148" s="5" t="s">
        <v>638</v>
      </c>
      <c r="AK148" s="66" t="s">
        <v>508</v>
      </c>
      <c r="AL148" s="45" t="s">
        <v>556</v>
      </c>
      <c r="AM148" s="5" t="s">
        <v>525</v>
      </c>
      <c r="AN148" s="5" t="s">
        <v>585</v>
      </c>
      <c r="AO148" s="5" t="s">
        <v>593</v>
      </c>
      <c r="AP148" s="45" t="s">
        <v>581</v>
      </c>
      <c r="AQ148" s="69" t="s">
        <v>612</v>
      </c>
      <c r="AS148" s="45" t="s">
        <v>604</v>
      </c>
      <c r="AT148" s="45" t="s">
        <v>611</v>
      </c>
      <c r="AU148" s="5" t="s">
        <v>580</v>
      </c>
      <c r="AV148" s="5" t="s">
        <v>624</v>
      </c>
    </row>
    <row r="149" spans="1:48" ht="15" x14ac:dyDescent="0.25">
      <c r="A149" s="4" t="s">
        <v>291</v>
      </c>
      <c r="B149" s="5" t="s">
        <v>47</v>
      </c>
      <c r="C149" s="5" t="s">
        <v>48</v>
      </c>
      <c r="D149" s="5" t="s">
        <v>433</v>
      </c>
      <c r="E149" s="5" t="s">
        <v>11</v>
      </c>
      <c r="F149" s="5">
        <v>24</v>
      </c>
      <c r="G149" s="5" t="s">
        <v>12</v>
      </c>
      <c r="H149" s="6">
        <v>0.1</v>
      </c>
      <c r="I149" s="5" t="s">
        <v>22</v>
      </c>
      <c r="J149" s="14" t="s">
        <v>352</v>
      </c>
      <c r="K149" s="15" t="s">
        <v>50</v>
      </c>
      <c r="L149" s="8" t="s">
        <v>56</v>
      </c>
      <c r="M149" s="10">
        <v>21.45</v>
      </c>
      <c r="N149" s="10">
        <v>37.6</v>
      </c>
      <c r="O149" s="8" t="s">
        <v>402</v>
      </c>
      <c r="P149" s="8"/>
      <c r="Q149" s="10">
        <v>1.7</v>
      </c>
      <c r="R149" s="15" t="s">
        <v>51</v>
      </c>
      <c r="S149" s="8">
        <f t="shared" si="53"/>
        <v>56.659582527401682</v>
      </c>
      <c r="T149" s="10">
        <v>50.835000000000001</v>
      </c>
      <c r="U149" s="5">
        <v>40</v>
      </c>
      <c r="V149" s="15" t="s">
        <v>49</v>
      </c>
      <c r="W149" s="9"/>
      <c r="X149" s="10">
        <v>315</v>
      </c>
      <c r="Y149" s="32">
        <v>674.02796760557544</v>
      </c>
      <c r="Z149" s="33">
        <v>2905.4094655317222</v>
      </c>
      <c r="AA149" s="13">
        <f t="shared" si="48"/>
        <v>89.255259917045876</v>
      </c>
      <c r="AB149" s="38">
        <f t="shared" si="49"/>
        <v>34.264211733229423</v>
      </c>
      <c r="AC149" s="38">
        <f t="shared" si="50"/>
        <v>147.69649018030509</v>
      </c>
      <c r="AD149" s="36">
        <f t="shared" si="51"/>
        <v>4.5372911378830274</v>
      </c>
      <c r="AE149" s="43">
        <f t="shared" si="54"/>
        <v>17.591241447932173</v>
      </c>
      <c r="AF149" s="43">
        <f t="shared" si="55"/>
        <v>75.827357127092171</v>
      </c>
      <c r="AG149" s="36">
        <f t="shared" si="52"/>
        <v>2.3294446271663998</v>
      </c>
      <c r="AH149" s="5" t="s">
        <v>485</v>
      </c>
      <c r="AI149" s="5" t="s">
        <v>503</v>
      </c>
      <c r="AJ149" s="5" t="s">
        <v>638</v>
      </c>
      <c r="AK149" s="66" t="s">
        <v>508</v>
      </c>
      <c r="AL149" s="45" t="s">
        <v>556</v>
      </c>
      <c r="AM149" s="5" t="s">
        <v>528</v>
      </c>
      <c r="AN149" s="5" t="s">
        <v>585</v>
      </c>
      <c r="AO149" s="5" t="s">
        <v>593</v>
      </c>
      <c r="AP149" s="45" t="s">
        <v>581</v>
      </c>
      <c r="AQ149" s="69" t="s">
        <v>612</v>
      </c>
      <c r="AS149" s="45" t="s">
        <v>604</v>
      </c>
      <c r="AT149" s="45" t="s">
        <v>611</v>
      </c>
      <c r="AU149" s="5" t="s">
        <v>580</v>
      </c>
      <c r="AV149" s="5" t="s">
        <v>624</v>
      </c>
    </row>
    <row r="150" spans="1:48" ht="15" x14ac:dyDescent="0.25">
      <c r="A150" s="4" t="s">
        <v>293</v>
      </c>
      <c r="B150" s="5" t="s">
        <v>47</v>
      </c>
      <c r="C150" s="5" t="s">
        <v>48</v>
      </c>
      <c r="D150" s="5" t="s">
        <v>433</v>
      </c>
      <c r="E150" s="5" t="s">
        <v>11</v>
      </c>
      <c r="F150" s="5">
        <v>24</v>
      </c>
      <c r="G150" s="5" t="s">
        <v>414</v>
      </c>
      <c r="H150" s="6">
        <v>0.1</v>
      </c>
      <c r="I150" s="5" t="s">
        <v>22</v>
      </c>
      <c r="J150" s="14" t="s">
        <v>352</v>
      </c>
      <c r="K150" s="15" t="s">
        <v>50</v>
      </c>
      <c r="L150" s="8" t="s">
        <v>56</v>
      </c>
      <c r="M150" s="10">
        <v>21.45</v>
      </c>
      <c r="N150" s="10">
        <v>37.6</v>
      </c>
      <c r="O150" s="8" t="s">
        <v>402</v>
      </c>
      <c r="P150" s="8"/>
      <c r="Q150" s="10">
        <v>1.7</v>
      </c>
      <c r="R150" s="15" t="s">
        <v>51</v>
      </c>
      <c r="S150" s="8">
        <f t="shared" si="53"/>
        <v>56.659582527401682</v>
      </c>
      <c r="T150" s="10">
        <v>50.835000000000001</v>
      </c>
      <c r="U150" s="5">
        <v>40</v>
      </c>
      <c r="V150" s="15" t="s">
        <v>49</v>
      </c>
      <c r="W150" s="9"/>
      <c r="X150" s="10">
        <v>315</v>
      </c>
      <c r="Y150" s="32">
        <v>1284.3542954053673</v>
      </c>
      <c r="Z150" s="33">
        <v>6807.8876674579387</v>
      </c>
      <c r="AA150" s="13">
        <f t="shared" si="48"/>
        <v>220.94133488210286</v>
      </c>
      <c r="AB150" s="38">
        <f t="shared" si="49"/>
        <v>65.290150606931846</v>
      </c>
      <c r="AC150" s="38">
        <f t="shared" si="50"/>
        <v>346.07896957522428</v>
      </c>
      <c r="AD150" s="36">
        <f t="shared" si="51"/>
        <v>11.231552758731699</v>
      </c>
      <c r="AE150" s="43">
        <f t="shared" si="54"/>
        <v>33.519954068709666</v>
      </c>
      <c r="AF150" s="43">
        <f t="shared" si="55"/>
        <v>177.6768939337729</v>
      </c>
      <c r="AG150" s="36">
        <f t="shared" si="52"/>
        <v>5.7662775946025295</v>
      </c>
      <c r="AH150" s="5" t="s">
        <v>485</v>
      </c>
      <c r="AI150" s="5" t="s">
        <v>503</v>
      </c>
      <c r="AJ150" s="5" t="s">
        <v>638</v>
      </c>
      <c r="AK150" s="66" t="s">
        <v>508</v>
      </c>
      <c r="AL150" s="45" t="s">
        <v>556</v>
      </c>
      <c r="AM150" s="5" t="s">
        <v>528</v>
      </c>
      <c r="AN150" s="5" t="s">
        <v>585</v>
      </c>
      <c r="AO150" s="5" t="s">
        <v>593</v>
      </c>
      <c r="AP150" s="45" t="s">
        <v>581</v>
      </c>
      <c r="AQ150" s="69" t="s">
        <v>612</v>
      </c>
      <c r="AS150" s="45" t="s">
        <v>604</v>
      </c>
      <c r="AT150" s="45" t="s">
        <v>611</v>
      </c>
      <c r="AU150" s="5" t="s">
        <v>580</v>
      </c>
      <c r="AV150" s="5" t="s">
        <v>624</v>
      </c>
    </row>
    <row r="151" spans="1:48" ht="15" x14ac:dyDescent="0.25">
      <c r="A151" s="4" t="s">
        <v>295</v>
      </c>
      <c r="B151" s="5" t="s">
        <v>47</v>
      </c>
      <c r="C151" s="5" t="s">
        <v>48</v>
      </c>
      <c r="D151" s="5" t="s">
        <v>433</v>
      </c>
      <c r="E151" s="5" t="s">
        <v>11</v>
      </c>
      <c r="F151" s="5">
        <v>24</v>
      </c>
      <c r="G151" s="5" t="s">
        <v>84</v>
      </c>
      <c r="H151" s="6">
        <v>0.1</v>
      </c>
      <c r="I151" s="5" t="s">
        <v>22</v>
      </c>
      <c r="J151" s="14" t="s">
        <v>352</v>
      </c>
      <c r="K151" s="15" t="s">
        <v>50</v>
      </c>
      <c r="L151" s="8" t="s">
        <v>56</v>
      </c>
      <c r="M151" s="10">
        <v>21.45</v>
      </c>
      <c r="N151" s="10">
        <v>37.6</v>
      </c>
      <c r="O151" s="8" t="s">
        <v>402</v>
      </c>
      <c r="P151" s="8"/>
      <c r="Q151" s="10">
        <v>1.7</v>
      </c>
      <c r="R151" s="15" t="s">
        <v>51</v>
      </c>
      <c r="S151" s="8">
        <f t="shared" si="53"/>
        <v>56.659582527401682</v>
      </c>
      <c r="T151" s="10">
        <v>50.835000000000001</v>
      </c>
      <c r="U151" s="5">
        <v>40</v>
      </c>
      <c r="V151" s="15" t="s">
        <v>49</v>
      </c>
      <c r="W151" s="9"/>
      <c r="X151" s="10">
        <v>315</v>
      </c>
      <c r="Y151" s="32">
        <v>537.76852930989241</v>
      </c>
      <c r="Z151" s="33">
        <v>3361.6996133241846</v>
      </c>
      <c r="AA151" s="13">
        <f t="shared" si="48"/>
        <v>112.95724336057168</v>
      </c>
      <c r="AB151" s="38">
        <f t="shared" si="49"/>
        <v>27.337463187468376</v>
      </c>
      <c r="AC151" s="38">
        <f t="shared" si="50"/>
        <v>170.89199984333493</v>
      </c>
      <c r="AD151" s="36">
        <f t="shared" si="51"/>
        <v>5.742181466234662</v>
      </c>
      <c r="AE151" s="43">
        <f t="shared" si="54"/>
        <v>14.035049726193963</v>
      </c>
      <c r="AF151" s="43">
        <f t="shared" si="55"/>
        <v>87.735928500835072</v>
      </c>
      <c r="AG151" s="36">
        <f t="shared" si="52"/>
        <v>2.9480351509856444</v>
      </c>
      <c r="AH151" s="5" t="s">
        <v>485</v>
      </c>
      <c r="AI151" s="5" t="s">
        <v>503</v>
      </c>
      <c r="AJ151" s="5" t="s">
        <v>638</v>
      </c>
      <c r="AK151" s="66" t="s">
        <v>508</v>
      </c>
      <c r="AL151" s="45" t="s">
        <v>556</v>
      </c>
      <c r="AM151" s="5" t="s">
        <v>528</v>
      </c>
      <c r="AN151" s="5" t="s">
        <v>585</v>
      </c>
      <c r="AO151" s="5" t="s">
        <v>593</v>
      </c>
      <c r="AP151" s="45" t="s">
        <v>581</v>
      </c>
      <c r="AQ151" s="69" t="s">
        <v>612</v>
      </c>
      <c r="AS151" s="45" t="s">
        <v>604</v>
      </c>
      <c r="AT151" s="45" t="s">
        <v>611</v>
      </c>
      <c r="AU151" s="5" t="s">
        <v>580</v>
      </c>
      <c r="AV151" s="5" t="s">
        <v>624</v>
      </c>
    </row>
    <row r="152" spans="1:48" ht="15" x14ac:dyDescent="0.25">
      <c r="A152" s="4" t="s">
        <v>297</v>
      </c>
      <c r="B152" s="5" t="s">
        <v>47</v>
      </c>
      <c r="C152" s="5" t="s">
        <v>48</v>
      </c>
      <c r="D152" s="5" t="s">
        <v>433</v>
      </c>
      <c r="E152" s="5" t="s">
        <v>106</v>
      </c>
      <c r="F152" s="5">
        <v>144</v>
      </c>
      <c r="G152" s="5" t="s">
        <v>423</v>
      </c>
      <c r="H152" s="6">
        <v>0.1</v>
      </c>
      <c r="I152" s="5" t="s">
        <v>13</v>
      </c>
      <c r="J152" s="14" t="s">
        <v>352</v>
      </c>
      <c r="K152" s="15" t="s">
        <v>50</v>
      </c>
      <c r="L152" s="8" t="s">
        <v>56</v>
      </c>
      <c r="M152" s="10">
        <v>21.45</v>
      </c>
      <c r="N152" s="10">
        <v>37.6</v>
      </c>
      <c r="O152" s="8" t="s">
        <v>402</v>
      </c>
      <c r="P152" s="8"/>
      <c r="Q152" s="10">
        <v>1.7</v>
      </c>
      <c r="R152" s="15" t="s">
        <v>51</v>
      </c>
      <c r="S152" s="8">
        <f t="shared" si="53"/>
        <v>56.659582527401682</v>
      </c>
      <c r="T152" s="5">
        <v>50.835000000000001</v>
      </c>
      <c r="U152" s="5">
        <v>40</v>
      </c>
      <c r="V152" s="9"/>
      <c r="W152" s="9"/>
      <c r="X152" s="9"/>
      <c r="Y152" s="13">
        <v>1.0966442568754144</v>
      </c>
      <c r="Z152" s="13">
        <v>4.0204917498411348</v>
      </c>
      <c r="AA152" s="13">
        <f t="shared" si="48"/>
        <v>0.11695389971862881</v>
      </c>
      <c r="AB152" s="37">
        <f t="shared" si="49"/>
        <v>5.5747910798261691E-2</v>
      </c>
      <c r="AC152" s="37">
        <f t="shared" si="50"/>
        <v>0.20438169810317408</v>
      </c>
      <c r="AD152" s="36">
        <f t="shared" si="51"/>
        <v>5.945351492196496E-3</v>
      </c>
      <c r="AE152" s="35">
        <f t="shared" si="54"/>
        <v>2.8620969503260103E-2</v>
      </c>
      <c r="AF152" s="35">
        <f t="shared" si="55"/>
        <v>0.10492953484129237</v>
      </c>
      <c r="AG152" s="36">
        <f t="shared" si="52"/>
        <v>3.0523426135212906E-3</v>
      </c>
      <c r="AH152" s="5" t="s">
        <v>483</v>
      </c>
      <c r="AI152" s="5" t="s">
        <v>503</v>
      </c>
      <c r="AJ152" s="5" t="s">
        <v>638</v>
      </c>
      <c r="AK152" s="66" t="s">
        <v>508</v>
      </c>
      <c r="AL152" s="45" t="s">
        <v>656</v>
      </c>
      <c r="AM152" s="5" t="s">
        <v>527</v>
      </c>
      <c r="AN152" s="5" t="s">
        <v>585</v>
      </c>
      <c r="AO152" s="5" t="s">
        <v>593</v>
      </c>
      <c r="AP152" s="45" t="s">
        <v>581</v>
      </c>
      <c r="AQ152" s="69" t="s">
        <v>612</v>
      </c>
      <c r="AS152" s="45" t="s">
        <v>604</v>
      </c>
      <c r="AT152" s="45" t="s">
        <v>611</v>
      </c>
      <c r="AU152" s="5" t="s">
        <v>580</v>
      </c>
      <c r="AV152" s="5" t="s">
        <v>624</v>
      </c>
    </row>
    <row r="153" spans="1:48" ht="15" x14ac:dyDescent="0.25">
      <c r="A153" s="4" t="s">
        <v>296</v>
      </c>
      <c r="B153" s="5" t="s">
        <v>47</v>
      </c>
      <c r="C153" s="5" t="s">
        <v>48</v>
      </c>
      <c r="D153" s="5" t="s">
        <v>433</v>
      </c>
      <c r="E153" s="5" t="s">
        <v>106</v>
      </c>
      <c r="F153" s="5">
        <v>240</v>
      </c>
      <c r="G153" s="5" t="s">
        <v>107</v>
      </c>
      <c r="H153" s="6">
        <v>0.15</v>
      </c>
      <c r="I153" s="5" t="s">
        <v>13</v>
      </c>
      <c r="J153" s="14" t="s">
        <v>352</v>
      </c>
      <c r="K153" s="15" t="s">
        <v>50</v>
      </c>
      <c r="L153" s="8" t="s">
        <v>56</v>
      </c>
      <c r="M153" s="10">
        <v>21.45</v>
      </c>
      <c r="N153" s="10">
        <v>37.6</v>
      </c>
      <c r="O153" s="8" t="s">
        <v>402</v>
      </c>
      <c r="P153" s="8"/>
      <c r="Q153" s="10">
        <v>1.7</v>
      </c>
      <c r="R153" s="15" t="s">
        <v>51</v>
      </c>
      <c r="S153" s="8">
        <f t="shared" si="53"/>
        <v>56.659582527401682</v>
      </c>
      <c r="T153" s="5">
        <v>50.835000000000001</v>
      </c>
      <c r="U153" s="5">
        <v>40</v>
      </c>
      <c r="V153" s="9"/>
      <c r="W153" s="9"/>
      <c r="X153" s="9"/>
      <c r="Y153" s="13">
        <v>0.40411662756666294</v>
      </c>
      <c r="Z153" s="13">
        <v>1.2643018684153313</v>
      </c>
      <c r="AA153" s="13">
        <f t="shared" si="48"/>
        <v>3.4407409633946735E-2</v>
      </c>
      <c r="AB153" s="37">
        <f t="shared" si="49"/>
        <v>2.054326876235131E-2</v>
      </c>
      <c r="AC153" s="37">
        <f t="shared" si="50"/>
        <v>6.4270785480893364E-2</v>
      </c>
      <c r="AD153" s="36">
        <f t="shared" si="51"/>
        <v>1.7491006687416822E-3</v>
      </c>
      <c r="AE153" s="35">
        <f t="shared" si="54"/>
        <v>1.0546911271208867E-2</v>
      </c>
      <c r="AF153" s="35">
        <f t="shared" si="55"/>
        <v>3.2996612157465452E-2</v>
      </c>
      <c r="AG153" s="36">
        <f t="shared" si="52"/>
        <v>8.9798803545026345E-4</v>
      </c>
      <c r="AH153" s="5" t="s">
        <v>483</v>
      </c>
      <c r="AI153" s="5" t="s">
        <v>503</v>
      </c>
      <c r="AJ153" s="5" t="s">
        <v>638</v>
      </c>
      <c r="AK153" s="66" t="s">
        <v>508</v>
      </c>
      <c r="AL153" s="45" t="s">
        <v>657</v>
      </c>
      <c r="AM153" s="5" t="s">
        <v>527</v>
      </c>
      <c r="AN153" s="5" t="s">
        <v>585</v>
      </c>
      <c r="AO153" s="5" t="s">
        <v>593</v>
      </c>
      <c r="AP153" s="45" t="s">
        <v>581</v>
      </c>
      <c r="AQ153" s="69" t="s">
        <v>612</v>
      </c>
      <c r="AS153" s="45" t="s">
        <v>604</v>
      </c>
      <c r="AT153" s="45" t="s">
        <v>611</v>
      </c>
      <c r="AU153" s="5" t="s">
        <v>580</v>
      </c>
      <c r="AV153" s="5" t="s">
        <v>624</v>
      </c>
    </row>
    <row r="154" spans="1:48" ht="15" x14ac:dyDescent="0.25">
      <c r="A154" s="4" t="s">
        <v>298</v>
      </c>
      <c r="B154" s="5" t="s">
        <v>52</v>
      </c>
      <c r="C154" s="5" t="s">
        <v>48</v>
      </c>
      <c r="D154" s="5" t="s">
        <v>434</v>
      </c>
      <c r="E154" s="5" t="s">
        <v>18</v>
      </c>
      <c r="F154" s="5">
        <v>24</v>
      </c>
      <c r="G154" s="5" t="s">
        <v>12</v>
      </c>
      <c r="H154" s="6">
        <v>0.1</v>
      </c>
      <c r="I154" s="5" t="s">
        <v>13</v>
      </c>
      <c r="J154" s="14" t="s">
        <v>353</v>
      </c>
      <c r="K154" s="15" t="s">
        <v>54</v>
      </c>
      <c r="L154" s="8" t="s">
        <v>55</v>
      </c>
      <c r="M154" s="10">
        <v>21.8</v>
      </c>
      <c r="N154" s="10">
        <v>41.2</v>
      </c>
      <c r="O154" s="34" t="s">
        <v>403</v>
      </c>
      <c r="P154" s="8"/>
      <c r="Q154" s="10">
        <v>1.7</v>
      </c>
      <c r="R154" s="15" t="s">
        <v>57</v>
      </c>
      <c r="S154" s="8">
        <f t="shared" si="53"/>
        <v>54.853035093969893</v>
      </c>
      <c r="T154" s="10">
        <v>56.261000000000003</v>
      </c>
      <c r="U154" s="5">
        <v>40</v>
      </c>
      <c r="V154" s="15" t="s">
        <v>53</v>
      </c>
      <c r="W154" s="9"/>
      <c r="X154" s="10">
        <v>268</v>
      </c>
      <c r="Y154" s="32">
        <v>132.85329046365487</v>
      </c>
      <c r="Z154" s="33">
        <v>151.19742649774128</v>
      </c>
      <c r="AA154" s="13">
        <f t="shared" si="48"/>
        <v>0.73376544136345612</v>
      </c>
      <c r="AB154" s="38">
        <f t="shared" si="49"/>
        <v>7.4744589747756862</v>
      </c>
      <c r="AC154" s="38">
        <f t="shared" si="50"/>
        <v>8.506518412189422</v>
      </c>
      <c r="AD154" s="36">
        <f t="shared" si="51"/>
        <v>4.1282377496549429E-2</v>
      </c>
      <c r="AE154" s="43">
        <f t="shared" si="54"/>
        <v>3.063536947058831</v>
      </c>
      <c r="AF154" s="43">
        <f t="shared" si="55"/>
        <v>3.4865444488389334</v>
      </c>
      <c r="AG154" s="36">
        <f t="shared" si="52"/>
        <v>1.6920300071204101E-2</v>
      </c>
      <c r="AH154" s="5" t="s">
        <v>485</v>
      </c>
      <c r="AI154" s="5" t="s">
        <v>504</v>
      </c>
      <c r="AJ154" s="5" t="s">
        <v>638</v>
      </c>
      <c r="AK154" s="66" t="s">
        <v>508</v>
      </c>
      <c r="AL154" s="45" t="s">
        <v>557</v>
      </c>
      <c r="AM154" s="5" t="s">
        <v>525</v>
      </c>
      <c r="AN154" s="5" t="s">
        <v>585</v>
      </c>
      <c r="AO154" s="5" t="s">
        <v>593</v>
      </c>
      <c r="AP154" s="45" t="s">
        <v>581</v>
      </c>
      <c r="AQ154" s="69" t="s">
        <v>612</v>
      </c>
      <c r="AS154" s="45" t="s">
        <v>605</v>
      </c>
      <c r="AT154" s="45" t="s">
        <v>623</v>
      </c>
      <c r="AU154" s="5" t="s">
        <v>580</v>
      </c>
      <c r="AV154" s="5" t="s">
        <v>624</v>
      </c>
    </row>
    <row r="155" spans="1:48" ht="15" x14ac:dyDescent="0.25">
      <c r="A155" s="4" t="s">
        <v>300</v>
      </c>
      <c r="B155" s="5" t="s">
        <v>52</v>
      </c>
      <c r="C155" s="5" t="s">
        <v>48</v>
      </c>
      <c r="D155" s="5" t="s">
        <v>434</v>
      </c>
      <c r="E155" s="5" t="s">
        <v>18</v>
      </c>
      <c r="F155" s="5">
        <v>24</v>
      </c>
      <c r="G155" s="5" t="s">
        <v>414</v>
      </c>
      <c r="H155" s="6">
        <v>0.1</v>
      </c>
      <c r="I155" s="5" t="s">
        <v>13</v>
      </c>
      <c r="J155" s="14" t="s">
        <v>353</v>
      </c>
      <c r="K155" s="15" t="s">
        <v>54</v>
      </c>
      <c r="L155" s="8" t="s">
        <v>55</v>
      </c>
      <c r="M155" s="10">
        <v>21.8</v>
      </c>
      <c r="N155" s="10">
        <v>41.2</v>
      </c>
      <c r="O155" s="34" t="s">
        <v>403</v>
      </c>
      <c r="P155" s="8"/>
      <c r="Q155" s="10">
        <v>1.7</v>
      </c>
      <c r="R155" s="15" t="s">
        <v>57</v>
      </c>
      <c r="S155" s="8">
        <f t="shared" si="53"/>
        <v>54.853035093969893</v>
      </c>
      <c r="T155" s="10">
        <v>56.261000000000003</v>
      </c>
      <c r="U155" s="5">
        <v>40</v>
      </c>
      <c r="V155" s="15" t="s">
        <v>53</v>
      </c>
      <c r="W155" s="9"/>
      <c r="X155" s="10">
        <v>268</v>
      </c>
      <c r="Y155" s="32">
        <v>493.14439532302941</v>
      </c>
      <c r="Z155" s="33">
        <v>1849.5881828447089</v>
      </c>
      <c r="AA155" s="13">
        <f t="shared" si="48"/>
        <v>54.25775150086718</v>
      </c>
      <c r="AB155" s="38">
        <f t="shared" si="49"/>
        <v>27.744796825268956</v>
      </c>
      <c r="AC155" s="38">
        <f t="shared" si="50"/>
        <v>104.05968075502616</v>
      </c>
      <c r="AD155" s="36">
        <f t="shared" si="51"/>
        <v>3.0525953571902882</v>
      </c>
      <c r="AE155" s="43">
        <f t="shared" si="54"/>
        <v>11.371687295320639</v>
      </c>
      <c r="AF155" s="43">
        <f t="shared" si="55"/>
        <v>42.650669134448833</v>
      </c>
      <c r="AG155" s="36">
        <f t="shared" si="52"/>
        <v>1.2511592735651278</v>
      </c>
      <c r="AH155" s="5" t="s">
        <v>485</v>
      </c>
      <c r="AI155" s="5" t="s">
        <v>504</v>
      </c>
      <c r="AJ155" s="5" t="s">
        <v>638</v>
      </c>
      <c r="AK155" s="66" t="s">
        <v>508</v>
      </c>
      <c r="AL155" s="45" t="s">
        <v>557</v>
      </c>
      <c r="AM155" s="5" t="s">
        <v>525</v>
      </c>
      <c r="AN155" s="5" t="s">
        <v>585</v>
      </c>
      <c r="AO155" s="5" t="s">
        <v>593</v>
      </c>
      <c r="AP155" s="45" t="s">
        <v>581</v>
      </c>
      <c r="AQ155" s="69" t="s">
        <v>612</v>
      </c>
      <c r="AS155" s="45" t="s">
        <v>605</v>
      </c>
      <c r="AT155" s="45" t="s">
        <v>623</v>
      </c>
      <c r="AU155" s="5" t="s">
        <v>580</v>
      </c>
      <c r="AV155" s="5" t="s">
        <v>624</v>
      </c>
    </row>
    <row r="156" spans="1:48" ht="15" x14ac:dyDescent="0.25">
      <c r="A156" s="4" t="s">
        <v>302</v>
      </c>
      <c r="B156" s="5" t="s">
        <v>52</v>
      </c>
      <c r="C156" s="5" t="s">
        <v>48</v>
      </c>
      <c r="D156" s="5" t="s">
        <v>434</v>
      </c>
      <c r="E156" s="5" t="s">
        <v>18</v>
      </c>
      <c r="F156" s="5">
        <v>24</v>
      </c>
      <c r="G156" s="5" t="s">
        <v>84</v>
      </c>
      <c r="H156" s="6">
        <v>0.1</v>
      </c>
      <c r="I156" s="5" t="s">
        <v>13</v>
      </c>
      <c r="J156" s="14" t="s">
        <v>353</v>
      </c>
      <c r="K156" s="15" t="s">
        <v>54</v>
      </c>
      <c r="L156" s="8" t="s">
        <v>55</v>
      </c>
      <c r="M156" s="10">
        <v>21.8</v>
      </c>
      <c r="N156" s="10">
        <v>41.2</v>
      </c>
      <c r="O156" s="34" t="s">
        <v>403</v>
      </c>
      <c r="P156" s="8"/>
      <c r="Q156" s="10">
        <v>1.7</v>
      </c>
      <c r="R156" s="15" t="s">
        <v>57</v>
      </c>
      <c r="S156" s="8">
        <f t="shared" si="53"/>
        <v>54.853035093969893</v>
      </c>
      <c r="T156" s="10">
        <v>56.261000000000003</v>
      </c>
      <c r="U156" s="5">
        <v>40</v>
      </c>
      <c r="V156" s="15" t="s">
        <v>53</v>
      </c>
      <c r="W156" s="9"/>
      <c r="X156" s="10">
        <v>268</v>
      </c>
      <c r="Y156" s="32">
        <v>223.96573248682469</v>
      </c>
      <c r="Z156" s="33">
        <v>310.96833717169142</v>
      </c>
      <c r="AA156" s="13">
        <f t="shared" si="48"/>
        <v>3.480104187394669</v>
      </c>
      <c r="AB156" s="38">
        <f t="shared" si="49"/>
        <v>12.600536075441244</v>
      </c>
      <c r="AC156" s="38">
        <f t="shared" si="50"/>
        <v>17.495389617616532</v>
      </c>
      <c r="AD156" s="36">
        <f t="shared" si="51"/>
        <v>0.19579414168701148</v>
      </c>
      <c r="AE156" s="43">
        <f t="shared" si="54"/>
        <v>5.164548758663889</v>
      </c>
      <c r="AF156" s="43">
        <f t="shared" si="55"/>
        <v>7.1707895752235666</v>
      </c>
      <c r="AG156" s="36">
        <f t="shared" si="52"/>
        <v>8.0249632662387105E-2</v>
      </c>
      <c r="AH156" s="5" t="s">
        <v>485</v>
      </c>
      <c r="AI156" s="5" t="s">
        <v>504</v>
      </c>
      <c r="AJ156" s="5" t="s">
        <v>638</v>
      </c>
      <c r="AK156" s="66" t="s">
        <v>508</v>
      </c>
      <c r="AL156" s="45" t="s">
        <v>557</v>
      </c>
      <c r="AM156" s="5" t="s">
        <v>525</v>
      </c>
      <c r="AN156" s="5" t="s">
        <v>585</v>
      </c>
      <c r="AO156" s="5" t="s">
        <v>593</v>
      </c>
      <c r="AP156" s="45" t="s">
        <v>581</v>
      </c>
      <c r="AQ156" s="69" t="s">
        <v>612</v>
      </c>
      <c r="AS156" s="45" t="s">
        <v>605</v>
      </c>
      <c r="AT156" s="45" t="s">
        <v>623</v>
      </c>
      <c r="AU156" s="5" t="s">
        <v>580</v>
      </c>
      <c r="AV156" s="5" t="s">
        <v>624</v>
      </c>
    </row>
    <row r="157" spans="1:48" ht="15" x14ac:dyDescent="0.25">
      <c r="A157" s="4" t="s">
        <v>299</v>
      </c>
      <c r="B157" s="5" t="s">
        <v>52</v>
      </c>
      <c r="C157" s="5" t="s">
        <v>48</v>
      </c>
      <c r="D157" s="5" t="s">
        <v>434</v>
      </c>
      <c r="E157" s="5" t="s">
        <v>11</v>
      </c>
      <c r="F157" s="5">
        <v>24</v>
      </c>
      <c r="G157" s="5" t="s">
        <v>12</v>
      </c>
      <c r="H157" s="6">
        <v>0.1</v>
      </c>
      <c r="I157" s="5" t="s">
        <v>13</v>
      </c>
      <c r="J157" s="14" t="s">
        <v>353</v>
      </c>
      <c r="K157" s="15" t="s">
        <v>54</v>
      </c>
      <c r="L157" s="8" t="s">
        <v>55</v>
      </c>
      <c r="M157" s="10">
        <v>21.8</v>
      </c>
      <c r="N157" s="10">
        <v>41.2</v>
      </c>
      <c r="O157" s="34" t="s">
        <v>403</v>
      </c>
      <c r="P157" s="8"/>
      <c r="Q157" s="10">
        <v>1.7</v>
      </c>
      <c r="R157" s="15" t="s">
        <v>57</v>
      </c>
      <c r="S157" s="8">
        <f t="shared" si="53"/>
        <v>54.853035093969893</v>
      </c>
      <c r="T157" s="10">
        <v>56.261000000000003</v>
      </c>
      <c r="U157" s="5">
        <v>40</v>
      </c>
      <c r="V157" s="15" t="s">
        <v>53</v>
      </c>
      <c r="W157" s="9"/>
      <c r="X157" s="10">
        <v>268</v>
      </c>
      <c r="Y157" s="32">
        <v>512.72821764946798</v>
      </c>
      <c r="Z157" s="33">
        <v>902.73948858926997</v>
      </c>
      <c r="AA157" s="13">
        <f t="shared" si="48"/>
        <v>15.60045083759208</v>
      </c>
      <c r="AB157" s="38">
        <f t="shared" si="49"/>
        <v>28.846602253176719</v>
      </c>
      <c r="AC157" s="38">
        <f t="shared" si="50"/>
        <v>50.789026367520918</v>
      </c>
      <c r="AD157" s="36">
        <f t="shared" si="51"/>
        <v>0.877696964573768</v>
      </c>
      <c r="AE157" s="43">
        <f t="shared" si="54"/>
        <v>11.823281403771372</v>
      </c>
      <c r="AF157" s="43">
        <f t="shared" si="55"/>
        <v>20.81676537487651</v>
      </c>
      <c r="AG157" s="36">
        <f t="shared" si="52"/>
        <v>0.35973935884420555</v>
      </c>
      <c r="AH157" s="5" t="s">
        <v>485</v>
      </c>
      <c r="AI157" s="5" t="s">
        <v>504</v>
      </c>
      <c r="AJ157" s="5" t="s">
        <v>638</v>
      </c>
      <c r="AK157" s="66" t="s">
        <v>508</v>
      </c>
      <c r="AL157" s="45" t="s">
        <v>557</v>
      </c>
      <c r="AM157" s="5" t="s">
        <v>528</v>
      </c>
      <c r="AN157" s="5" t="s">
        <v>585</v>
      </c>
      <c r="AO157" s="5" t="s">
        <v>593</v>
      </c>
      <c r="AP157" s="45" t="s">
        <v>581</v>
      </c>
      <c r="AQ157" s="69" t="s">
        <v>612</v>
      </c>
      <c r="AS157" s="45" t="s">
        <v>605</v>
      </c>
      <c r="AT157" s="45" t="s">
        <v>623</v>
      </c>
      <c r="AU157" s="5" t="s">
        <v>580</v>
      </c>
      <c r="AV157" s="5" t="s">
        <v>624</v>
      </c>
    </row>
    <row r="158" spans="1:48" ht="15" x14ac:dyDescent="0.25">
      <c r="A158" s="4" t="s">
        <v>301</v>
      </c>
      <c r="B158" s="5" t="s">
        <v>52</v>
      </c>
      <c r="C158" s="5" t="s">
        <v>48</v>
      </c>
      <c r="D158" s="5" t="s">
        <v>434</v>
      </c>
      <c r="E158" s="5" t="s">
        <v>11</v>
      </c>
      <c r="F158" s="5">
        <v>24</v>
      </c>
      <c r="G158" s="5" t="s">
        <v>414</v>
      </c>
      <c r="H158" s="6">
        <v>0.1</v>
      </c>
      <c r="I158" s="5" t="s">
        <v>13</v>
      </c>
      <c r="J158" s="14" t="s">
        <v>353</v>
      </c>
      <c r="K158" s="15" t="s">
        <v>54</v>
      </c>
      <c r="L158" s="8" t="s">
        <v>55</v>
      </c>
      <c r="M158" s="10">
        <v>21.8</v>
      </c>
      <c r="N158" s="10">
        <v>41.2</v>
      </c>
      <c r="O158" s="34" t="s">
        <v>403</v>
      </c>
      <c r="P158" s="8"/>
      <c r="Q158" s="10">
        <v>1.7</v>
      </c>
      <c r="R158" s="15" t="s">
        <v>57</v>
      </c>
      <c r="S158" s="8">
        <f t="shared" si="53"/>
        <v>54.853035093969893</v>
      </c>
      <c r="T158" s="10">
        <v>56.261000000000003</v>
      </c>
      <c r="U158" s="5">
        <v>40</v>
      </c>
      <c r="V158" s="15" t="s">
        <v>53</v>
      </c>
      <c r="W158" s="9"/>
      <c r="X158" s="10">
        <v>268</v>
      </c>
      <c r="Y158" s="32">
        <v>928.52441212242354</v>
      </c>
      <c r="Z158" s="33">
        <v>1222.9084142824399</v>
      </c>
      <c r="AA158" s="13">
        <f t="shared" si="48"/>
        <v>11.775360086400656</v>
      </c>
      <c r="AB158" s="38">
        <f t="shared" si="49"/>
        <v>52.239711950419675</v>
      </c>
      <c r="AC158" s="38">
        <f t="shared" si="50"/>
        <v>68.802050295944355</v>
      </c>
      <c r="AD158" s="36">
        <f t="shared" si="51"/>
        <v>0.66249353382098719</v>
      </c>
      <c r="AE158" s="43">
        <f t="shared" si="54"/>
        <v>21.411354079794688</v>
      </c>
      <c r="AF158" s="43">
        <f t="shared" si="55"/>
        <v>28.199716370956612</v>
      </c>
      <c r="AG158" s="36">
        <f t="shared" si="52"/>
        <v>0.27153449164647697</v>
      </c>
      <c r="AH158" s="5" t="s">
        <v>485</v>
      </c>
      <c r="AI158" s="5" t="s">
        <v>504</v>
      </c>
      <c r="AJ158" s="5" t="s">
        <v>638</v>
      </c>
      <c r="AK158" s="66" t="s">
        <v>508</v>
      </c>
      <c r="AL158" s="45" t="s">
        <v>557</v>
      </c>
      <c r="AM158" s="5" t="s">
        <v>528</v>
      </c>
      <c r="AN158" s="5" t="s">
        <v>585</v>
      </c>
      <c r="AO158" s="5" t="s">
        <v>593</v>
      </c>
      <c r="AP158" s="45" t="s">
        <v>581</v>
      </c>
      <c r="AQ158" s="69" t="s">
        <v>612</v>
      </c>
      <c r="AS158" s="45" t="s">
        <v>605</v>
      </c>
      <c r="AT158" s="45" t="s">
        <v>623</v>
      </c>
      <c r="AU158" s="5" t="s">
        <v>580</v>
      </c>
      <c r="AV158" s="5" t="s">
        <v>624</v>
      </c>
    </row>
    <row r="159" spans="1:48" ht="15" x14ac:dyDescent="0.25">
      <c r="A159" s="4" t="s">
        <v>303</v>
      </c>
      <c r="B159" s="5" t="s">
        <v>52</v>
      </c>
      <c r="C159" s="5" t="s">
        <v>48</v>
      </c>
      <c r="D159" s="5" t="s">
        <v>434</v>
      </c>
      <c r="E159" s="5" t="s">
        <v>11</v>
      </c>
      <c r="F159" s="5">
        <v>24</v>
      </c>
      <c r="G159" s="5" t="s">
        <v>84</v>
      </c>
      <c r="H159" s="6">
        <v>0.1</v>
      </c>
      <c r="I159" s="5" t="s">
        <v>13</v>
      </c>
      <c r="J159" s="14" t="s">
        <v>353</v>
      </c>
      <c r="K159" s="15" t="s">
        <v>54</v>
      </c>
      <c r="L159" s="8" t="s">
        <v>55</v>
      </c>
      <c r="M159" s="10">
        <v>21.8</v>
      </c>
      <c r="N159" s="10">
        <v>41.2</v>
      </c>
      <c r="O159" s="34" t="s">
        <v>403</v>
      </c>
      <c r="P159" s="8"/>
      <c r="Q159" s="10">
        <v>1.7</v>
      </c>
      <c r="R159" s="15" t="s">
        <v>57</v>
      </c>
      <c r="S159" s="8">
        <f t="shared" si="53"/>
        <v>54.853035093969893</v>
      </c>
      <c r="T159" s="10">
        <v>56.261000000000003</v>
      </c>
      <c r="U159" s="5">
        <v>40</v>
      </c>
      <c r="V159" s="15" t="s">
        <v>53</v>
      </c>
      <c r="W159" s="9"/>
      <c r="X159" s="10">
        <v>268</v>
      </c>
      <c r="Y159" s="29">
        <v>334.91760274646998</v>
      </c>
      <c r="Z159" s="29">
        <v>1542.6523878990379</v>
      </c>
      <c r="AA159" s="13">
        <f t="shared" si="48"/>
        <v>48.309391406102712</v>
      </c>
      <c r="AB159" s="37">
        <f t="shared" si="49"/>
        <v>18.842799248119146</v>
      </c>
      <c r="AC159" s="37">
        <f t="shared" si="50"/>
        <v>86.791165995587775</v>
      </c>
      <c r="AD159" s="36">
        <f t="shared" si="51"/>
        <v>2.717934669898745</v>
      </c>
      <c r="AE159" s="35">
        <f t="shared" si="54"/>
        <v>7.7230488356995437</v>
      </c>
      <c r="AF159" s="35">
        <f t="shared" si="55"/>
        <v>35.572868163849762</v>
      </c>
      <c r="AG159" s="36">
        <f t="shared" si="52"/>
        <v>1.1139927731260086</v>
      </c>
      <c r="AH159" s="5" t="s">
        <v>485</v>
      </c>
      <c r="AI159" s="5" t="s">
        <v>504</v>
      </c>
      <c r="AJ159" s="5" t="s">
        <v>638</v>
      </c>
      <c r="AK159" s="66" t="s">
        <v>508</v>
      </c>
      <c r="AL159" s="45" t="s">
        <v>557</v>
      </c>
      <c r="AM159" s="5" t="s">
        <v>528</v>
      </c>
      <c r="AN159" s="5" t="s">
        <v>585</v>
      </c>
      <c r="AO159" s="5" t="s">
        <v>593</v>
      </c>
      <c r="AP159" s="45" t="s">
        <v>581</v>
      </c>
      <c r="AQ159" s="69" t="s">
        <v>612</v>
      </c>
      <c r="AS159" s="45" t="s">
        <v>605</v>
      </c>
      <c r="AT159" s="45" t="s">
        <v>623</v>
      </c>
      <c r="AU159" s="5" t="s">
        <v>580</v>
      </c>
      <c r="AV159" s="5" t="s">
        <v>624</v>
      </c>
    </row>
    <row r="160" spans="1:48" ht="15" x14ac:dyDescent="0.25">
      <c r="A160" s="4" t="s">
        <v>305</v>
      </c>
      <c r="B160" s="5" t="s">
        <v>52</v>
      </c>
      <c r="C160" s="5" t="s">
        <v>48</v>
      </c>
      <c r="D160" s="5" t="s">
        <v>434</v>
      </c>
      <c r="E160" s="5" t="s">
        <v>106</v>
      </c>
      <c r="F160" s="5">
        <v>144</v>
      </c>
      <c r="G160" s="5" t="s">
        <v>423</v>
      </c>
      <c r="H160" s="6">
        <v>0.1</v>
      </c>
      <c r="I160" s="5" t="s">
        <v>13</v>
      </c>
      <c r="J160" s="14" t="s">
        <v>353</v>
      </c>
      <c r="K160" s="15" t="s">
        <v>54</v>
      </c>
      <c r="L160" s="8" t="s">
        <v>55</v>
      </c>
      <c r="M160" s="10">
        <v>21.8</v>
      </c>
      <c r="N160" s="10">
        <v>41.2</v>
      </c>
      <c r="O160" s="34" t="s">
        <v>403</v>
      </c>
      <c r="P160" s="8"/>
      <c r="Q160" s="10">
        <v>1.7</v>
      </c>
      <c r="R160" s="15" t="s">
        <v>57</v>
      </c>
      <c r="S160" s="8">
        <f t="shared" si="53"/>
        <v>54.853035093969893</v>
      </c>
      <c r="T160" s="5">
        <v>56.261000000000003</v>
      </c>
      <c r="U160" s="5">
        <v>40</v>
      </c>
      <c r="V160" s="9"/>
      <c r="W160" s="9"/>
      <c r="X160" s="9"/>
      <c r="Y160" s="13">
        <v>49.906091190595518</v>
      </c>
      <c r="Z160" s="13">
        <v>107.19222176032069</v>
      </c>
      <c r="AA160" s="13">
        <f t="shared" si="48"/>
        <v>2.2914452227890068</v>
      </c>
      <c r="AB160" s="37">
        <f t="shared" si="49"/>
        <v>2.8077665964740941</v>
      </c>
      <c r="AC160" s="37">
        <f t="shared" si="50"/>
        <v>6.0307415884574027</v>
      </c>
      <c r="AD160" s="36">
        <f t="shared" si="51"/>
        <v>0.12891899967933235</v>
      </c>
      <c r="AE160" s="35">
        <f t="shared" si="54"/>
        <v>1.1508119498741585</v>
      </c>
      <c r="AF160" s="35">
        <f t="shared" si="55"/>
        <v>2.4718042786445258</v>
      </c>
      <c r="AG160" s="36">
        <f t="shared" si="52"/>
        <v>5.2839693150814694E-2</v>
      </c>
      <c r="AH160" s="5" t="s">
        <v>483</v>
      </c>
      <c r="AI160" s="5" t="s">
        <v>504</v>
      </c>
      <c r="AJ160" s="5" t="s">
        <v>638</v>
      </c>
      <c r="AK160" s="66" t="s">
        <v>508</v>
      </c>
      <c r="AL160" s="45" t="s">
        <v>658</v>
      </c>
      <c r="AM160" s="5" t="s">
        <v>527</v>
      </c>
      <c r="AN160" s="5" t="s">
        <v>585</v>
      </c>
      <c r="AO160" s="5" t="s">
        <v>593</v>
      </c>
      <c r="AP160" s="45" t="s">
        <v>581</v>
      </c>
      <c r="AQ160" s="69" t="s">
        <v>612</v>
      </c>
      <c r="AS160" s="45" t="s">
        <v>605</v>
      </c>
      <c r="AT160" s="45" t="s">
        <v>623</v>
      </c>
      <c r="AU160" s="5" t="s">
        <v>580</v>
      </c>
      <c r="AV160" s="5" t="s">
        <v>624</v>
      </c>
    </row>
    <row r="161" spans="1:48" ht="15" x14ac:dyDescent="0.25">
      <c r="A161" s="39" t="s">
        <v>304</v>
      </c>
      <c r="B161" s="10" t="s">
        <v>52</v>
      </c>
      <c r="C161" s="10" t="s">
        <v>48</v>
      </c>
      <c r="D161" s="5" t="s">
        <v>434</v>
      </c>
      <c r="E161" s="10" t="s">
        <v>106</v>
      </c>
      <c r="F161" s="10">
        <v>240</v>
      </c>
      <c r="G161" s="10" t="s">
        <v>107</v>
      </c>
      <c r="H161" s="40">
        <v>0.15</v>
      </c>
      <c r="I161" s="10" t="s">
        <v>13</v>
      </c>
      <c r="J161" s="14" t="s">
        <v>353</v>
      </c>
      <c r="K161" s="8" t="s">
        <v>54</v>
      </c>
      <c r="L161" s="8" t="s">
        <v>55</v>
      </c>
      <c r="M161" s="10">
        <v>21.8</v>
      </c>
      <c r="N161" s="10">
        <v>41.2</v>
      </c>
      <c r="O161" s="34" t="s">
        <v>403</v>
      </c>
      <c r="P161" s="8"/>
      <c r="Q161" s="10">
        <v>1.7</v>
      </c>
      <c r="R161" s="8" t="s">
        <v>57</v>
      </c>
      <c r="S161" s="8">
        <f t="shared" si="53"/>
        <v>54.853035093969893</v>
      </c>
      <c r="T161" s="10">
        <v>56.261000000000003</v>
      </c>
      <c r="U161" s="10">
        <v>40</v>
      </c>
      <c r="V161" s="8"/>
      <c r="W161" s="8"/>
      <c r="X161" s="8"/>
      <c r="Y161" s="19">
        <v>14.69126476451078</v>
      </c>
      <c r="Z161" s="19">
        <v>23.019552855284449</v>
      </c>
      <c r="AA161" s="19">
        <f t="shared" si="48"/>
        <v>0.33313152363094672</v>
      </c>
      <c r="AB161" s="41">
        <f t="shared" si="49"/>
        <v>0.82654524691614095</v>
      </c>
      <c r="AC161" s="41">
        <f t="shared" si="50"/>
        <v>1.2951030631911584</v>
      </c>
      <c r="AD161" s="42">
        <f t="shared" si="51"/>
        <v>1.8742312651000698E-2</v>
      </c>
      <c r="AE161" s="35">
        <f t="shared" si="54"/>
        <v>0.33877393813904155</v>
      </c>
      <c r="AF161" s="35">
        <f t="shared" si="55"/>
        <v>0.53082050456424534</v>
      </c>
      <c r="AG161" s="42">
        <f t="shared" si="52"/>
        <v>7.6818626570081512E-3</v>
      </c>
      <c r="AH161" s="5" t="s">
        <v>483</v>
      </c>
      <c r="AI161" s="10" t="s">
        <v>504</v>
      </c>
      <c r="AJ161" s="5" t="s">
        <v>638</v>
      </c>
      <c r="AK161" s="66" t="s">
        <v>508</v>
      </c>
      <c r="AL161" s="45" t="s">
        <v>659</v>
      </c>
      <c r="AM161" s="10" t="s">
        <v>527</v>
      </c>
      <c r="AN161" s="5" t="s">
        <v>585</v>
      </c>
      <c r="AO161" s="5" t="s">
        <v>593</v>
      </c>
      <c r="AP161" s="45" t="s">
        <v>581</v>
      </c>
      <c r="AQ161" s="69" t="s">
        <v>612</v>
      </c>
      <c r="AS161" s="45" t="s">
        <v>605</v>
      </c>
      <c r="AT161" s="45" t="s">
        <v>623</v>
      </c>
      <c r="AU161" s="5" t="s">
        <v>580</v>
      </c>
      <c r="AV161" s="5" t="s">
        <v>624</v>
      </c>
    </row>
    <row r="162" spans="1:48" ht="15" x14ac:dyDescent="0.25">
      <c r="A162" s="4" t="s">
        <v>306</v>
      </c>
      <c r="B162" s="5" t="s">
        <v>58</v>
      </c>
      <c r="C162" s="5" t="s">
        <v>48</v>
      </c>
      <c r="D162" s="5" t="s">
        <v>660</v>
      </c>
      <c r="E162" s="5" t="s">
        <v>11</v>
      </c>
      <c r="F162" s="5">
        <v>24</v>
      </c>
      <c r="G162" s="5" t="s">
        <v>12</v>
      </c>
      <c r="H162" s="6">
        <v>0</v>
      </c>
      <c r="I162" s="5" t="s">
        <v>153</v>
      </c>
      <c r="J162" s="14" t="s">
        <v>348</v>
      </c>
      <c r="K162" s="15" t="s">
        <v>132</v>
      </c>
      <c r="L162" s="9"/>
      <c r="M162" s="10">
        <v>17.3</v>
      </c>
      <c r="N162" s="10">
        <v>24.2</v>
      </c>
      <c r="O162" s="8" t="s">
        <v>404</v>
      </c>
      <c r="P162" s="8"/>
      <c r="Q162" s="10">
        <v>1.36</v>
      </c>
      <c r="R162" s="15">
        <v>61</v>
      </c>
      <c r="S162" s="8">
        <f>519.481*(M162+2*N162)/(M162*N162)</f>
        <v>81.521763961209572</v>
      </c>
      <c r="T162" s="5">
        <v>61</v>
      </c>
      <c r="U162" s="5">
        <v>40</v>
      </c>
      <c r="V162" s="15">
        <v>2767</v>
      </c>
      <c r="W162" s="9"/>
      <c r="X162" s="10">
        <v>2767</v>
      </c>
      <c r="Y162" s="31">
        <v>105.56492715416401</v>
      </c>
      <c r="Z162" s="31">
        <v>187.84594735657762</v>
      </c>
      <c r="AA162" s="13">
        <f t="shared" ref="AA162:AA193" si="56">(Z162-Y162)/25</f>
        <v>3.2912408080965445</v>
      </c>
      <c r="AB162" s="37">
        <f t="shared" ref="AB162:AB193" si="57">(Y162*0.000001)*(T162)*1000</f>
        <v>6.4394605564040051</v>
      </c>
      <c r="AC162" s="37">
        <f t="shared" ref="AC162:AC193" si="58">(Z162*0.000001)*(T162)*1000</f>
        <v>11.458602788751234</v>
      </c>
      <c r="AD162" s="36">
        <f t="shared" ref="AD162:AD193" si="59">(AC162-AB162)/25</f>
        <v>0.20076568929388916</v>
      </c>
      <c r="AE162" s="35">
        <f>((Y162*0.000001)/((4/3*PI())*((M162*0.0000001/2)^2)*(N162*0.0000001/2)*3.85))*0.000000000001</f>
        <v>7.2302402467942555</v>
      </c>
      <c r="AF162" s="35">
        <f>((Z162*0.000001)/((4/3*PI())*((M162*0.0000001/2)^2)*(N162*0.0000001/2)*3.85))*0.000000000001</f>
        <v>12.865744005973571</v>
      </c>
      <c r="AG162" s="36">
        <f t="shared" ref="AG162:AG193" si="60">(AF162-AE162)/25</f>
        <v>0.22542015036717264</v>
      </c>
      <c r="AH162" s="5" t="s">
        <v>484</v>
      </c>
      <c r="AI162" s="5" t="s">
        <v>505</v>
      </c>
      <c r="AJ162" s="5" t="s">
        <v>638</v>
      </c>
      <c r="AK162" s="66" t="s">
        <v>508</v>
      </c>
      <c r="AL162" s="45" t="s">
        <v>558</v>
      </c>
      <c r="AM162" s="5" t="s">
        <v>528</v>
      </c>
      <c r="AN162" s="5" t="s">
        <v>585</v>
      </c>
      <c r="AO162" s="5" t="s">
        <v>593</v>
      </c>
      <c r="AU162" s="5"/>
    </row>
    <row r="163" spans="1:48" ht="15" x14ac:dyDescent="0.25">
      <c r="A163" s="4" t="s">
        <v>307</v>
      </c>
      <c r="B163" s="5" t="s">
        <v>58</v>
      </c>
      <c r="C163" s="5" t="s">
        <v>48</v>
      </c>
      <c r="D163" s="5" t="s">
        <v>660</v>
      </c>
      <c r="E163" s="5" t="s">
        <v>11</v>
      </c>
      <c r="F163" s="5">
        <v>48</v>
      </c>
      <c r="G163" s="5" t="s">
        <v>12</v>
      </c>
      <c r="H163" s="6">
        <v>0</v>
      </c>
      <c r="I163" s="5" t="s">
        <v>153</v>
      </c>
      <c r="J163" s="14" t="s">
        <v>348</v>
      </c>
      <c r="K163" s="15" t="s">
        <v>132</v>
      </c>
      <c r="L163" s="9"/>
      <c r="M163" s="10">
        <v>17.3</v>
      </c>
      <c r="N163" s="10">
        <v>24.2</v>
      </c>
      <c r="O163" s="8" t="s">
        <v>404</v>
      </c>
      <c r="P163" s="8"/>
      <c r="Q163" s="10">
        <v>1.36</v>
      </c>
      <c r="R163" s="15">
        <v>61</v>
      </c>
      <c r="S163" s="8">
        <f>519.481*(M163+2*N163)/(M163*N163)</f>
        <v>81.521763961209572</v>
      </c>
      <c r="T163" s="5">
        <v>61</v>
      </c>
      <c r="U163" s="5">
        <v>40</v>
      </c>
      <c r="V163" s="15">
        <v>2767</v>
      </c>
      <c r="W163" s="9"/>
      <c r="X163" s="10">
        <v>2767</v>
      </c>
      <c r="Y163" s="31">
        <v>129.82604254716733</v>
      </c>
      <c r="Z163" s="31">
        <v>306.43486926094681</v>
      </c>
      <c r="AA163" s="13">
        <f t="shared" si="56"/>
        <v>7.0643530685511795</v>
      </c>
      <c r="AB163" s="37">
        <f t="shared" si="57"/>
        <v>7.9193885953772067</v>
      </c>
      <c r="AC163" s="37">
        <f t="shared" si="58"/>
        <v>18.692527024917755</v>
      </c>
      <c r="AD163" s="36">
        <f t="shared" si="59"/>
        <v>0.43092553718162191</v>
      </c>
      <c r="AE163" s="35">
        <f>((Y163*0.000001)/((4/3*PI())*((M163*0.0000001/2)^2)*(N163*0.0000001/2)*3.85))*0.000000000001</f>
        <v>8.8919066513041827</v>
      </c>
      <c r="AF163" s="35">
        <f>((Z163*0.000001)/((4/3*PI())*((M163*0.0000001/2)^2)*(N163*0.0000001/2)*3.85))*0.000000000001</f>
        <v>20.988009791509995</v>
      </c>
      <c r="AG163" s="36">
        <f t="shared" si="60"/>
        <v>0.48384412560823248</v>
      </c>
      <c r="AH163" s="5" t="s">
        <v>484</v>
      </c>
      <c r="AI163" s="5" t="s">
        <v>505</v>
      </c>
      <c r="AJ163" s="5" t="s">
        <v>638</v>
      </c>
      <c r="AK163" s="66" t="s">
        <v>508</v>
      </c>
      <c r="AL163" s="45" t="s">
        <v>558</v>
      </c>
      <c r="AM163" s="5" t="s">
        <v>528</v>
      </c>
      <c r="AN163" s="5" t="s">
        <v>585</v>
      </c>
      <c r="AO163" s="5" t="s">
        <v>593</v>
      </c>
      <c r="AU163" s="5"/>
    </row>
    <row r="164" spans="1:48" ht="15" x14ac:dyDescent="0.25">
      <c r="A164" s="4" t="s">
        <v>308</v>
      </c>
      <c r="B164" s="5" t="s">
        <v>116</v>
      </c>
      <c r="C164" s="5" t="s">
        <v>48</v>
      </c>
      <c r="D164" s="5" t="s">
        <v>661</v>
      </c>
      <c r="E164" s="5" t="s">
        <v>11</v>
      </c>
      <c r="F164" s="5">
        <v>24</v>
      </c>
      <c r="G164" s="5" t="s">
        <v>108</v>
      </c>
      <c r="H164" s="6">
        <v>0</v>
      </c>
      <c r="I164" s="5" t="s">
        <v>109</v>
      </c>
      <c r="J164" s="14" t="s">
        <v>341</v>
      </c>
      <c r="K164" s="15" t="s">
        <v>117</v>
      </c>
      <c r="L164" s="15">
        <v>10</v>
      </c>
      <c r="M164" s="5">
        <v>10</v>
      </c>
      <c r="N164" s="5">
        <v>10</v>
      </c>
      <c r="O164" s="9"/>
      <c r="P164" s="15" t="s">
        <v>410</v>
      </c>
      <c r="Q164" s="10">
        <v>1.36</v>
      </c>
      <c r="R164" s="15">
        <v>99</v>
      </c>
      <c r="S164" s="8">
        <f>472.81*(M164+2*N164)/(M164*N164)</f>
        <v>141.84299999999999</v>
      </c>
      <c r="T164" s="5">
        <v>99</v>
      </c>
      <c r="U164" s="16"/>
      <c r="V164" s="15" t="s">
        <v>490</v>
      </c>
      <c r="W164" s="9"/>
      <c r="X164" s="10">
        <v>1338</v>
      </c>
      <c r="Y164" s="33">
        <v>416.93733368665829</v>
      </c>
      <c r="Z164" s="33">
        <v>625.22100159070783</v>
      </c>
      <c r="AA164" s="13">
        <f t="shared" si="56"/>
        <v>8.3313467161619812</v>
      </c>
      <c r="AB164" s="38">
        <f t="shared" si="57"/>
        <v>41.276796034979171</v>
      </c>
      <c r="AC164" s="38">
        <f t="shared" si="58"/>
        <v>61.896879157480079</v>
      </c>
      <c r="AD164" s="36">
        <f t="shared" si="59"/>
        <v>0.82480332490003638</v>
      </c>
      <c r="AE164" s="43">
        <f>((Y164*0.000001)/((4/3*PI())*((M164*0.0000001/2)^2)*(N164*0.0000001/2)*4.23))*0.000000000001</f>
        <v>188.24861734974942</v>
      </c>
      <c r="AF164" s="43">
        <f>((Z164*0.000001)/((4/3*PI())*((M164*0.0000001/2)^2)*(N164*0.0000001/2)*4.23))*0.000000000001</f>
        <v>282.2893983773813</v>
      </c>
      <c r="AG164" s="36">
        <f t="shared" si="60"/>
        <v>3.7616312411052752</v>
      </c>
      <c r="AH164" s="5" t="s">
        <v>484</v>
      </c>
      <c r="AI164" s="5"/>
      <c r="AJ164" s="5"/>
      <c r="AK164" s="66" t="s">
        <v>508</v>
      </c>
      <c r="AL164" s="45" t="s">
        <v>559</v>
      </c>
      <c r="AM164" s="5" t="s">
        <v>528</v>
      </c>
      <c r="AN164" s="5" t="s">
        <v>585</v>
      </c>
      <c r="AO164" s="5" t="s">
        <v>593</v>
      </c>
      <c r="AU164" s="5"/>
    </row>
    <row r="165" spans="1:48" ht="15" x14ac:dyDescent="0.25">
      <c r="A165" s="4" t="s">
        <v>309</v>
      </c>
      <c r="B165" s="5" t="s">
        <v>118</v>
      </c>
      <c r="C165" s="5" t="s">
        <v>48</v>
      </c>
      <c r="D165" s="5" t="s">
        <v>151</v>
      </c>
      <c r="E165" s="5" t="s">
        <v>11</v>
      </c>
      <c r="F165" s="5">
        <v>24</v>
      </c>
      <c r="G165" s="5" t="s">
        <v>108</v>
      </c>
      <c r="H165" s="6">
        <v>0</v>
      </c>
      <c r="I165" s="5" t="s">
        <v>109</v>
      </c>
      <c r="J165" s="14" t="s">
        <v>341</v>
      </c>
      <c r="K165" s="15" t="s">
        <v>117</v>
      </c>
      <c r="L165" s="15">
        <v>10</v>
      </c>
      <c r="M165" s="5">
        <v>10</v>
      </c>
      <c r="N165" s="5">
        <v>10</v>
      </c>
      <c r="O165" s="9"/>
      <c r="P165" s="15" t="s">
        <v>410</v>
      </c>
      <c r="Q165" s="10">
        <v>1.36</v>
      </c>
      <c r="R165" s="15">
        <v>84</v>
      </c>
      <c r="S165" s="8">
        <f>472.81*(M165+2*N165)/(M165*N165)</f>
        <v>141.84299999999999</v>
      </c>
      <c r="T165" s="5">
        <v>84</v>
      </c>
      <c r="U165" s="5">
        <v>35</v>
      </c>
      <c r="V165" s="15" t="s">
        <v>491</v>
      </c>
      <c r="W165" s="9"/>
      <c r="X165" s="10">
        <v>2149</v>
      </c>
      <c r="Y165" s="31">
        <v>379.71305477935118</v>
      </c>
      <c r="Z165" s="31">
        <v>796.26475780555529</v>
      </c>
      <c r="AA165" s="13">
        <f t="shared" si="56"/>
        <v>16.662068121048165</v>
      </c>
      <c r="AB165" s="37">
        <f t="shared" si="57"/>
        <v>31.895896601465495</v>
      </c>
      <c r="AC165" s="37">
        <f t="shared" si="58"/>
        <v>66.886239655666643</v>
      </c>
      <c r="AD165" s="36">
        <f t="shared" si="59"/>
        <v>1.3996137221680458</v>
      </c>
      <c r="AE165" s="35">
        <f>((Y165*0.000001)/((4/3*PI())*((M165*0.0000001/2)^2)*(N165*0.0000001/2)*4.23))*0.000000000001</f>
        <v>171.44172943165213</v>
      </c>
      <c r="AF165" s="35">
        <f>((Z165*0.000001)/((4/3*PI())*((M165*0.0000001/2)^2)*(N165*0.0000001/2)*4.23))*0.000000000001</f>
        <v>359.51623323297866</v>
      </c>
      <c r="AG165" s="36">
        <f t="shared" si="60"/>
        <v>7.5229801520530613</v>
      </c>
      <c r="AH165" s="5" t="s">
        <v>484</v>
      </c>
      <c r="AI165" s="5"/>
      <c r="AJ165" s="5"/>
      <c r="AK165" s="66" t="s">
        <v>508</v>
      </c>
      <c r="AL165" s="45" t="s">
        <v>560</v>
      </c>
      <c r="AM165" s="5" t="s">
        <v>528</v>
      </c>
      <c r="AN165" s="5" t="s">
        <v>585</v>
      </c>
      <c r="AO165" s="5" t="s">
        <v>593</v>
      </c>
      <c r="AP165" s="5" t="s">
        <v>582</v>
      </c>
      <c r="AQ165" s="5" t="s">
        <v>621</v>
      </c>
      <c r="AU165" s="5"/>
    </row>
    <row r="166" spans="1:48" ht="15" x14ac:dyDescent="0.25">
      <c r="A166" s="39" t="s">
        <v>310</v>
      </c>
      <c r="B166" s="10" t="s">
        <v>119</v>
      </c>
      <c r="C166" s="10" t="s">
        <v>48</v>
      </c>
      <c r="D166" s="10" t="s">
        <v>152</v>
      </c>
      <c r="E166" s="10" t="s">
        <v>11</v>
      </c>
      <c r="F166" s="10">
        <v>24</v>
      </c>
      <c r="G166" s="10" t="s">
        <v>108</v>
      </c>
      <c r="H166" s="40">
        <v>0</v>
      </c>
      <c r="I166" s="10" t="s">
        <v>109</v>
      </c>
      <c r="J166" s="7" t="s">
        <v>341</v>
      </c>
      <c r="K166" s="8" t="s">
        <v>117</v>
      </c>
      <c r="L166" s="8">
        <v>10</v>
      </c>
      <c r="M166" s="10">
        <v>10</v>
      </c>
      <c r="N166" s="10">
        <v>10</v>
      </c>
      <c r="O166" s="9"/>
      <c r="P166" s="15" t="s">
        <v>410</v>
      </c>
      <c r="Q166" s="10">
        <v>1.36</v>
      </c>
      <c r="R166" s="8">
        <v>84</v>
      </c>
      <c r="S166" s="8">
        <f>472.81*(M166+2*N166)/(M166*N166)</f>
        <v>141.84299999999999</v>
      </c>
      <c r="T166" s="10">
        <v>84</v>
      </c>
      <c r="U166" s="10">
        <v>-29</v>
      </c>
      <c r="V166" s="8" t="s">
        <v>492</v>
      </c>
      <c r="W166" s="9"/>
      <c r="X166" s="10">
        <v>1022</v>
      </c>
      <c r="Y166" s="32">
        <v>3375.7343373254198</v>
      </c>
      <c r="Z166" s="32">
        <v>4444.5173673770851</v>
      </c>
      <c r="AA166" s="13">
        <f t="shared" si="56"/>
        <v>42.751321202066613</v>
      </c>
      <c r="AB166" s="38">
        <f t="shared" si="57"/>
        <v>283.56168433533526</v>
      </c>
      <c r="AC166" s="38">
        <f t="shared" si="58"/>
        <v>373.33945885967512</v>
      </c>
      <c r="AD166" s="36">
        <f t="shared" si="59"/>
        <v>3.5911109809735944</v>
      </c>
      <c r="AE166" s="43">
        <f>((Y166*0.000001)/((4/3*PI())*((M166*0.0000001/2)^2)*(N166*0.0000001/2)*4.23))*0.000000000001</f>
        <v>1524.1554790081823</v>
      </c>
      <c r="AF166" s="43">
        <f>((Z166*0.000001)/((4/3*PI())*((M166*0.0000001/2)^2)*(N166*0.0000001/2)*4.23))*0.000000000001</f>
        <v>2006.7146345413914</v>
      </c>
      <c r="AG166" s="36">
        <f t="shared" si="60"/>
        <v>19.302366221328366</v>
      </c>
      <c r="AH166" s="5" t="s">
        <v>484</v>
      </c>
      <c r="AI166" s="10"/>
      <c r="AJ166" s="10"/>
      <c r="AK166" s="66" t="s">
        <v>508</v>
      </c>
      <c r="AL166" s="45" t="s">
        <v>561</v>
      </c>
      <c r="AM166" s="10" t="s">
        <v>528</v>
      </c>
      <c r="AN166" s="5" t="s">
        <v>585</v>
      </c>
      <c r="AO166" s="5" t="s">
        <v>593</v>
      </c>
      <c r="AP166" s="45" t="s">
        <v>610</v>
      </c>
      <c r="AQ166" s="69" t="s">
        <v>609</v>
      </c>
      <c r="AS166" s="10" t="s">
        <v>583</v>
      </c>
      <c r="AT166" s="45" t="s">
        <v>622</v>
      </c>
      <c r="AU166" s="10"/>
    </row>
    <row r="167" spans="1:48" ht="15" x14ac:dyDescent="0.25">
      <c r="A167" s="4" t="s">
        <v>311</v>
      </c>
      <c r="B167" s="5" t="s">
        <v>120</v>
      </c>
      <c r="C167" s="5" t="s">
        <v>48</v>
      </c>
      <c r="D167" s="5" t="s">
        <v>661</v>
      </c>
      <c r="E167" s="5" t="s">
        <v>11</v>
      </c>
      <c r="F167" s="5">
        <v>24</v>
      </c>
      <c r="G167" s="5" t="s">
        <v>108</v>
      </c>
      <c r="H167" s="6">
        <v>0</v>
      </c>
      <c r="I167" s="5" t="s">
        <v>109</v>
      </c>
      <c r="J167" s="14" t="s">
        <v>342</v>
      </c>
      <c r="K167" s="15" t="s">
        <v>121</v>
      </c>
      <c r="L167" s="15">
        <v>100</v>
      </c>
      <c r="M167" s="5">
        <v>100</v>
      </c>
      <c r="N167" s="5">
        <v>100</v>
      </c>
      <c r="O167" s="9"/>
      <c r="P167" s="15" t="s">
        <v>410</v>
      </c>
      <c r="Q167" s="10">
        <v>1.36</v>
      </c>
      <c r="R167" s="9"/>
      <c r="S167" s="8">
        <f>472.81*(M167+2*N167)/(M167*N167)</f>
        <v>14.1843</v>
      </c>
      <c r="T167" s="10">
        <f>S167</f>
        <v>14.1843</v>
      </c>
      <c r="U167" s="16"/>
      <c r="V167" s="15" t="s">
        <v>493</v>
      </c>
      <c r="W167" s="9"/>
      <c r="X167" s="10">
        <v>465</v>
      </c>
      <c r="Y167" s="33">
        <v>446.86440111205303</v>
      </c>
      <c r="Z167" s="33">
        <v>645.01718609531758</v>
      </c>
      <c r="AA167" s="13">
        <f t="shared" si="56"/>
        <v>7.9261113993305825</v>
      </c>
      <c r="AB167" s="38">
        <f t="shared" si="57"/>
        <v>6.3384587246936936</v>
      </c>
      <c r="AC167" s="38">
        <f t="shared" si="58"/>
        <v>9.1491172727318126</v>
      </c>
      <c r="AD167" s="36">
        <f t="shared" si="59"/>
        <v>0.11242634192152476</v>
      </c>
      <c r="AE167" s="43">
        <f>((Y167*0.000001)/((4/3*PI())*((M167*0.0000001/2)^2)*(N167*0.0000001/2)*4.23))*0.000000000001</f>
        <v>0.20176078958519919</v>
      </c>
      <c r="AF167" s="43">
        <f>((Z167*0.000001)/((4/3*PI())*((M167*0.0000001/2)^2)*(N167*0.0000001/2)*4.23))*0.000000000001</f>
        <v>0.29122744268452416</v>
      </c>
      <c r="AG167" s="36">
        <f t="shared" si="60"/>
        <v>3.5786661239729988E-3</v>
      </c>
      <c r="AH167" s="5" t="s">
        <v>484</v>
      </c>
      <c r="AI167" s="5"/>
      <c r="AJ167" s="5"/>
      <c r="AK167" s="66" t="s">
        <v>508</v>
      </c>
      <c r="AL167" s="45" t="s">
        <v>562</v>
      </c>
      <c r="AM167" s="5" t="s">
        <v>528</v>
      </c>
      <c r="AN167" s="5" t="s">
        <v>585</v>
      </c>
      <c r="AO167" s="5" t="s">
        <v>593</v>
      </c>
      <c r="AU167" s="5"/>
    </row>
    <row r="168" spans="1:48" ht="15" x14ac:dyDescent="0.25">
      <c r="A168" s="4" t="s">
        <v>312</v>
      </c>
      <c r="B168" s="5" t="s">
        <v>145</v>
      </c>
      <c r="C168" s="5" t="s">
        <v>48</v>
      </c>
      <c r="D168" s="5" t="s">
        <v>662</v>
      </c>
      <c r="E168" s="5" t="s">
        <v>106</v>
      </c>
      <c r="F168" s="5">
        <v>3</v>
      </c>
      <c r="G168" s="5" t="s">
        <v>424</v>
      </c>
      <c r="H168" s="6">
        <v>0.1</v>
      </c>
      <c r="I168" s="5" t="s">
        <v>22</v>
      </c>
      <c r="J168" s="14" t="s">
        <v>337</v>
      </c>
      <c r="K168" s="15" t="s">
        <v>428</v>
      </c>
      <c r="L168" s="9"/>
      <c r="M168" s="5">
        <v>10</v>
      </c>
      <c r="N168" s="5">
        <v>18</v>
      </c>
      <c r="O168" s="9"/>
      <c r="P168" s="15" t="s">
        <v>429</v>
      </c>
      <c r="Q168" s="10">
        <v>1.8</v>
      </c>
      <c r="R168" s="15" t="s">
        <v>146</v>
      </c>
      <c r="S168" s="8">
        <f>528.1*(M168+2*N168)/(M168*N168)</f>
        <v>134.95888888888891</v>
      </c>
      <c r="T168" s="5">
        <v>50</v>
      </c>
      <c r="U168" s="5">
        <v>9.9600000000000009</v>
      </c>
      <c r="V168" s="15">
        <v>504.5</v>
      </c>
      <c r="W168" s="9"/>
      <c r="X168" s="10">
        <v>504.5</v>
      </c>
      <c r="Y168" s="32">
        <v>1903.3526768716938</v>
      </c>
      <c r="Z168" s="33">
        <v>2354.6164335171775</v>
      </c>
      <c r="AA168" s="13">
        <f t="shared" si="56"/>
        <v>18.050550265819346</v>
      </c>
      <c r="AB168" s="38">
        <f t="shared" si="57"/>
        <v>95.167633843584696</v>
      </c>
      <c r="AC168" s="38">
        <f t="shared" si="58"/>
        <v>117.73082167585886</v>
      </c>
      <c r="AD168" s="36">
        <f t="shared" si="59"/>
        <v>0.9025275132909667</v>
      </c>
      <c r="AE168" s="43">
        <f>((Y168*0.000001)/((4/3*PI())*((M168*0.0000001/2)^2)*(N168*0.0000001/2)*3.78))*0.000000000001</f>
        <v>534.26452728628067</v>
      </c>
      <c r="AF168" s="43">
        <f>((Z168*0.000001)/((4/3*PI())*((M168*0.0000001/2)^2)*(N168*0.0000001/2)*3.78))*0.000000000001</f>
        <v>660.93270631334735</v>
      </c>
      <c r="AG168" s="36">
        <f t="shared" si="60"/>
        <v>5.0667271610826674</v>
      </c>
      <c r="AH168" s="5" t="s">
        <v>486</v>
      </c>
      <c r="AI168" s="5"/>
      <c r="AJ168" s="5"/>
      <c r="AK168" s="66" t="s">
        <v>508</v>
      </c>
      <c r="AL168" s="45" t="s">
        <v>563</v>
      </c>
      <c r="AM168" s="5" t="s">
        <v>527</v>
      </c>
      <c r="AN168" s="5" t="s">
        <v>585</v>
      </c>
      <c r="AO168" s="5" t="s">
        <v>603</v>
      </c>
      <c r="AU168" s="5"/>
    </row>
    <row r="169" spans="1:48" ht="15" x14ac:dyDescent="0.25">
      <c r="A169" s="4" t="s">
        <v>313</v>
      </c>
      <c r="B169" s="5" t="s">
        <v>145</v>
      </c>
      <c r="C169" s="5" t="s">
        <v>48</v>
      </c>
      <c r="D169" s="5" t="s">
        <v>662</v>
      </c>
      <c r="E169" s="5" t="s">
        <v>106</v>
      </c>
      <c r="F169" s="5">
        <v>6</v>
      </c>
      <c r="G169" s="5" t="s">
        <v>424</v>
      </c>
      <c r="H169" s="6">
        <v>0.1</v>
      </c>
      <c r="I169" s="5" t="s">
        <v>22</v>
      </c>
      <c r="J169" s="14" t="s">
        <v>337</v>
      </c>
      <c r="K169" s="15" t="s">
        <v>428</v>
      </c>
      <c r="L169" s="9"/>
      <c r="M169" s="5">
        <v>10</v>
      </c>
      <c r="N169" s="5">
        <v>18</v>
      </c>
      <c r="O169" s="9"/>
      <c r="P169" s="15" t="s">
        <v>429</v>
      </c>
      <c r="Q169" s="10">
        <v>1.8</v>
      </c>
      <c r="R169" s="15" t="s">
        <v>146</v>
      </c>
      <c r="S169" s="8">
        <f>528.1*(M169+2*N169)/(M169*N169)</f>
        <v>134.95888888888891</v>
      </c>
      <c r="T169" s="5">
        <v>50</v>
      </c>
      <c r="U169" s="5">
        <v>9.9600000000000009</v>
      </c>
      <c r="V169" s="15">
        <v>504.5</v>
      </c>
      <c r="W169" s="9"/>
      <c r="X169" s="10">
        <v>504.5</v>
      </c>
      <c r="Y169" s="32">
        <v>1260.2417562965945</v>
      </c>
      <c r="Z169" s="33">
        <v>1635.2559989363235</v>
      </c>
      <c r="AA169" s="13">
        <f t="shared" si="56"/>
        <v>15.000569705589159</v>
      </c>
      <c r="AB169" s="38">
        <f t="shared" si="57"/>
        <v>63.012087814829727</v>
      </c>
      <c r="AC169" s="38">
        <f t="shared" si="58"/>
        <v>81.762799946816159</v>
      </c>
      <c r="AD169" s="36">
        <f t="shared" si="59"/>
        <v>0.75002848527945731</v>
      </c>
      <c r="AE169" s="43">
        <f>((Y169*0.000001)/((4/3*PI())*((M169*0.0000001/2)^2)*(N169*0.0000001/2)*3.78))*0.000000000001</f>
        <v>353.74551147339463</v>
      </c>
      <c r="AF169" s="43">
        <f>((Z169*0.000001)/((4/3*PI())*((M169*0.0000001/2)^2)*(N169*0.0000001/2)*3.78))*0.000000000001</f>
        <v>459.01071508181843</v>
      </c>
      <c r="AG169" s="36">
        <f t="shared" si="60"/>
        <v>4.2106081443369519</v>
      </c>
      <c r="AH169" s="5" t="s">
        <v>486</v>
      </c>
      <c r="AI169" s="5"/>
      <c r="AJ169" s="5"/>
      <c r="AK169" s="66" t="s">
        <v>508</v>
      </c>
      <c r="AL169" s="45" t="s">
        <v>563</v>
      </c>
      <c r="AM169" s="5" t="s">
        <v>527</v>
      </c>
      <c r="AN169" s="5" t="s">
        <v>585</v>
      </c>
      <c r="AO169" s="5" t="s">
        <v>603</v>
      </c>
      <c r="AU169" s="5"/>
    </row>
    <row r="170" spans="1:48" ht="15" x14ac:dyDescent="0.25">
      <c r="A170" s="4" t="s">
        <v>314</v>
      </c>
      <c r="B170" s="5" t="s">
        <v>145</v>
      </c>
      <c r="C170" s="5" t="s">
        <v>48</v>
      </c>
      <c r="D170" s="5" t="s">
        <v>662</v>
      </c>
      <c r="E170" s="5" t="s">
        <v>106</v>
      </c>
      <c r="F170" s="5">
        <v>24</v>
      </c>
      <c r="G170" s="5" t="s">
        <v>424</v>
      </c>
      <c r="H170" s="6">
        <v>0.1</v>
      </c>
      <c r="I170" s="5" t="s">
        <v>22</v>
      </c>
      <c r="J170" s="14" t="s">
        <v>337</v>
      </c>
      <c r="K170" s="15" t="s">
        <v>428</v>
      </c>
      <c r="L170" s="9"/>
      <c r="M170" s="5">
        <v>10</v>
      </c>
      <c r="N170" s="5">
        <v>18</v>
      </c>
      <c r="O170" s="9"/>
      <c r="P170" s="15" t="s">
        <v>429</v>
      </c>
      <c r="Q170" s="10">
        <v>1.8</v>
      </c>
      <c r="R170" s="15" t="s">
        <v>146</v>
      </c>
      <c r="S170" s="8">
        <f>528.1*(M170+2*N170)/(M170*N170)</f>
        <v>134.95888888888891</v>
      </c>
      <c r="T170" s="5">
        <v>50</v>
      </c>
      <c r="U170" s="5">
        <v>9.9600000000000009</v>
      </c>
      <c r="V170" s="15">
        <v>504.5</v>
      </c>
      <c r="W170" s="9"/>
      <c r="X170" s="10">
        <v>504.5</v>
      </c>
      <c r="Y170" s="13">
        <v>137.22687660801347</v>
      </c>
      <c r="Z170" s="13">
        <v>487.55922136166805</v>
      </c>
      <c r="AA170" s="13">
        <f t="shared" si="56"/>
        <v>14.013293790146184</v>
      </c>
      <c r="AB170" s="37">
        <f t="shared" si="57"/>
        <v>6.8613438304006742</v>
      </c>
      <c r="AC170" s="37">
        <f t="shared" si="58"/>
        <v>24.377961068083401</v>
      </c>
      <c r="AD170" s="36">
        <f t="shared" si="59"/>
        <v>0.70066468950730909</v>
      </c>
      <c r="AE170" s="35">
        <f>((Y170*0.000001)/((4/3*PI())*((M170*0.0000001/2)^2)*(N170*0.0000001/2)*3.78))*0.000000000001</f>
        <v>38.519110647666544</v>
      </c>
      <c r="AF170" s="35">
        <f>((Z170*0.000001)/((4/3*PI())*((M170*0.0000001/2)^2)*(N170*0.0000001/2)*3.78))*0.000000000001</f>
        <v>136.85619070501778</v>
      </c>
      <c r="AG170" s="36">
        <f t="shared" si="60"/>
        <v>3.9334832022940498</v>
      </c>
      <c r="AH170" s="5" t="s">
        <v>486</v>
      </c>
      <c r="AI170" s="5"/>
      <c r="AJ170" s="5"/>
      <c r="AK170" s="66" t="s">
        <v>508</v>
      </c>
      <c r="AL170" s="45" t="s">
        <v>563</v>
      </c>
      <c r="AM170" s="5" t="s">
        <v>527</v>
      </c>
      <c r="AN170" s="5" t="s">
        <v>585</v>
      </c>
      <c r="AO170" s="5" t="s">
        <v>603</v>
      </c>
      <c r="AU170" s="5"/>
    </row>
    <row r="171" spans="1:48" ht="15" x14ac:dyDescent="0.25">
      <c r="A171" s="4" t="s">
        <v>315</v>
      </c>
      <c r="B171" s="5" t="s">
        <v>59</v>
      </c>
      <c r="C171" s="5" t="s">
        <v>60</v>
      </c>
      <c r="D171" s="5" t="s">
        <v>63</v>
      </c>
      <c r="E171" s="5" t="s">
        <v>18</v>
      </c>
      <c r="F171" s="5">
        <v>24</v>
      </c>
      <c r="G171" s="5" t="s">
        <v>12</v>
      </c>
      <c r="H171" s="6">
        <v>0.1</v>
      </c>
      <c r="I171" s="5" t="s">
        <v>13</v>
      </c>
      <c r="J171" s="14" t="s">
        <v>343</v>
      </c>
      <c r="K171" s="15" t="s">
        <v>62</v>
      </c>
      <c r="L171" s="15" t="s">
        <v>64</v>
      </c>
      <c r="M171" s="5">
        <v>106</v>
      </c>
      <c r="N171" s="5">
        <v>178</v>
      </c>
      <c r="O171" s="15" t="s">
        <v>411</v>
      </c>
      <c r="P171" s="15" t="s">
        <v>412</v>
      </c>
      <c r="Q171" s="5">
        <v>1.68</v>
      </c>
      <c r="R171" s="15" t="s">
        <v>65</v>
      </c>
      <c r="S171" s="8">
        <f t="shared" ref="S171:S193" si="61">356.76*(M171+2*N171)/(M171*N171)</f>
        <v>8.7355904176383294</v>
      </c>
      <c r="T171" s="10">
        <v>12.4</v>
      </c>
      <c r="U171" s="5">
        <v>24.3</v>
      </c>
      <c r="V171" s="15" t="s">
        <v>61</v>
      </c>
      <c r="W171" s="9"/>
      <c r="X171" s="10">
        <v>482</v>
      </c>
      <c r="Y171" s="13">
        <v>53.133522720240947</v>
      </c>
      <c r="Z171" s="13">
        <v>75.965891789722463</v>
      </c>
      <c r="AA171" s="13">
        <f t="shared" si="56"/>
        <v>0.91329476277926058</v>
      </c>
      <c r="AB171" s="37">
        <f t="shared" si="57"/>
        <v>0.65885568173098774</v>
      </c>
      <c r="AC171" s="37">
        <f t="shared" si="58"/>
        <v>0.94197705819255839</v>
      </c>
      <c r="AD171" s="36">
        <f t="shared" si="59"/>
        <v>1.1324855058462827E-2</v>
      </c>
      <c r="AE171" s="35">
        <f t="shared" ref="AE171:AE193" si="62">((Y171*0.000001)/((4/3*PI())*((M171*0.0000001/2)^2)*(N171*0.0000001/2)*5.606))*0.000000000001</f>
        <v>9.050762353652559E-3</v>
      </c>
      <c r="AF171" s="35">
        <f t="shared" ref="AF171:AF193" si="63">((Z171*0.000001)/((4/3*PI())*((M171*0.0000001/2)^2)*(N171*0.0000001/2)*5.606))*0.000000000001</f>
        <v>1.2940027281687189E-2</v>
      </c>
      <c r="AG171" s="36">
        <f t="shared" si="60"/>
        <v>1.5557059712138519E-4</v>
      </c>
      <c r="AH171" s="5" t="s">
        <v>485</v>
      </c>
      <c r="AI171" s="5" t="s">
        <v>506</v>
      </c>
      <c r="AJ171" s="5" t="s">
        <v>638</v>
      </c>
      <c r="AK171" s="66" t="s">
        <v>509</v>
      </c>
      <c r="AL171" s="45" t="s">
        <v>564</v>
      </c>
      <c r="AM171" s="5" t="s">
        <v>525</v>
      </c>
      <c r="AN171" s="5" t="s">
        <v>588</v>
      </c>
      <c r="AO171" s="5" t="s">
        <v>606</v>
      </c>
      <c r="AU171" s="5"/>
    </row>
    <row r="172" spans="1:48" ht="15" x14ac:dyDescent="0.25">
      <c r="A172" s="4" t="s">
        <v>317</v>
      </c>
      <c r="B172" s="5" t="s">
        <v>59</v>
      </c>
      <c r="C172" s="5" t="s">
        <v>60</v>
      </c>
      <c r="D172" s="5" t="s">
        <v>63</v>
      </c>
      <c r="E172" s="5" t="s">
        <v>18</v>
      </c>
      <c r="F172" s="5">
        <v>24</v>
      </c>
      <c r="G172" s="5" t="s">
        <v>414</v>
      </c>
      <c r="H172" s="6">
        <v>0.1</v>
      </c>
      <c r="I172" s="5" t="s">
        <v>13</v>
      </c>
      <c r="J172" s="14" t="s">
        <v>343</v>
      </c>
      <c r="K172" s="15" t="s">
        <v>62</v>
      </c>
      <c r="L172" s="15" t="s">
        <v>64</v>
      </c>
      <c r="M172" s="5">
        <v>106</v>
      </c>
      <c r="N172" s="5">
        <v>178</v>
      </c>
      <c r="O172" s="15" t="s">
        <v>411</v>
      </c>
      <c r="P172" s="15" t="s">
        <v>412</v>
      </c>
      <c r="Q172" s="5">
        <v>1.68</v>
      </c>
      <c r="R172" s="15" t="s">
        <v>65</v>
      </c>
      <c r="S172" s="8">
        <f t="shared" si="61"/>
        <v>8.7355904176383294</v>
      </c>
      <c r="T172" s="10">
        <v>12.4</v>
      </c>
      <c r="U172" s="5">
        <v>24.3</v>
      </c>
      <c r="V172" s="15" t="s">
        <v>61</v>
      </c>
      <c r="W172" s="9"/>
      <c r="X172" s="10">
        <v>482</v>
      </c>
      <c r="Y172" s="13">
        <v>23.412355376516057</v>
      </c>
      <c r="Z172" s="13">
        <v>25.849044346328384</v>
      </c>
      <c r="AA172" s="13">
        <f t="shared" si="56"/>
        <v>9.7467558792493067E-2</v>
      </c>
      <c r="AB172" s="37">
        <f t="shared" si="57"/>
        <v>0.29031320666879912</v>
      </c>
      <c r="AC172" s="37">
        <f t="shared" si="58"/>
        <v>0.32052814989447198</v>
      </c>
      <c r="AD172" s="36">
        <f t="shared" si="59"/>
        <v>1.2085977290269146E-3</v>
      </c>
      <c r="AE172" s="35">
        <f t="shared" si="62"/>
        <v>3.9880597747640866E-3</v>
      </c>
      <c r="AF172" s="35">
        <f t="shared" si="63"/>
        <v>4.4031252864497354E-3</v>
      </c>
      <c r="AG172" s="36">
        <f t="shared" si="60"/>
        <v>1.6602620467425951E-5</v>
      </c>
      <c r="AH172" s="5" t="s">
        <v>485</v>
      </c>
      <c r="AI172" s="5" t="s">
        <v>506</v>
      </c>
      <c r="AJ172" s="5" t="s">
        <v>638</v>
      </c>
      <c r="AK172" s="66" t="s">
        <v>509</v>
      </c>
      <c r="AL172" s="45" t="s">
        <v>564</v>
      </c>
      <c r="AM172" s="5" t="s">
        <v>525</v>
      </c>
      <c r="AN172" s="5" t="s">
        <v>588</v>
      </c>
      <c r="AO172" s="5" t="s">
        <v>606</v>
      </c>
      <c r="AU172" s="5"/>
    </row>
    <row r="173" spans="1:48" ht="15" x14ac:dyDescent="0.25">
      <c r="A173" s="4" t="s">
        <v>319</v>
      </c>
      <c r="B173" s="5" t="s">
        <v>59</v>
      </c>
      <c r="C173" s="5" t="s">
        <v>60</v>
      </c>
      <c r="D173" s="5" t="s">
        <v>63</v>
      </c>
      <c r="E173" s="5" t="s">
        <v>18</v>
      </c>
      <c r="F173" s="5">
        <v>24</v>
      </c>
      <c r="G173" s="5" t="s">
        <v>84</v>
      </c>
      <c r="H173" s="6">
        <v>0.1</v>
      </c>
      <c r="I173" s="5" t="s">
        <v>13</v>
      </c>
      <c r="J173" s="14" t="s">
        <v>343</v>
      </c>
      <c r="K173" s="15" t="s">
        <v>62</v>
      </c>
      <c r="L173" s="15" t="s">
        <v>64</v>
      </c>
      <c r="M173" s="5">
        <v>106</v>
      </c>
      <c r="N173" s="5">
        <v>178</v>
      </c>
      <c r="O173" s="15" t="s">
        <v>411</v>
      </c>
      <c r="P173" s="15" t="s">
        <v>412</v>
      </c>
      <c r="Q173" s="5">
        <v>1.68</v>
      </c>
      <c r="R173" s="15" t="s">
        <v>65</v>
      </c>
      <c r="S173" s="8">
        <f t="shared" si="61"/>
        <v>8.7355904176383294</v>
      </c>
      <c r="T173" s="10">
        <v>12.4</v>
      </c>
      <c r="U173" s="5">
        <v>24.3</v>
      </c>
      <c r="V173" s="15" t="s">
        <v>61</v>
      </c>
      <c r="W173" s="9"/>
      <c r="X173" s="10">
        <v>482</v>
      </c>
      <c r="Y173" s="13">
        <v>89.631275359559609</v>
      </c>
      <c r="Z173" s="13">
        <v>203.61539336650122</v>
      </c>
      <c r="AA173" s="13">
        <f t="shared" si="56"/>
        <v>4.5593647202776646</v>
      </c>
      <c r="AB173" s="37">
        <f t="shared" si="57"/>
        <v>1.1114278144585392</v>
      </c>
      <c r="AC173" s="37">
        <f t="shared" si="58"/>
        <v>2.5248308777446153</v>
      </c>
      <c r="AD173" s="36">
        <f t="shared" si="59"/>
        <v>5.6536122531443044E-2</v>
      </c>
      <c r="AE173" s="35">
        <f t="shared" si="62"/>
        <v>1.5267788228638071E-2</v>
      </c>
      <c r="AF173" s="35">
        <f t="shared" si="63"/>
        <v>3.468383880001339E-2</v>
      </c>
      <c r="AG173" s="36">
        <f t="shared" si="60"/>
        <v>7.7664202285501272E-4</v>
      </c>
      <c r="AH173" s="5" t="s">
        <v>485</v>
      </c>
      <c r="AI173" s="5" t="s">
        <v>506</v>
      </c>
      <c r="AJ173" s="5" t="s">
        <v>638</v>
      </c>
      <c r="AK173" s="66" t="s">
        <v>509</v>
      </c>
      <c r="AL173" s="45" t="s">
        <v>564</v>
      </c>
      <c r="AM173" s="5" t="s">
        <v>525</v>
      </c>
      <c r="AN173" s="5" t="s">
        <v>588</v>
      </c>
      <c r="AO173" s="5" t="s">
        <v>606</v>
      </c>
      <c r="AU173" s="5"/>
    </row>
    <row r="174" spans="1:48" ht="15" x14ac:dyDescent="0.25">
      <c r="A174" s="4" t="s">
        <v>436</v>
      </c>
      <c r="B174" s="5" t="s">
        <v>59</v>
      </c>
      <c r="C174" s="5" t="s">
        <v>60</v>
      </c>
      <c r="D174" s="5" t="s">
        <v>63</v>
      </c>
      <c r="E174" s="5" t="s">
        <v>11</v>
      </c>
      <c r="F174" s="5">
        <v>24</v>
      </c>
      <c r="G174" s="5" t="s">
        <v>135</v>
      </c>
      <c r="H174" s="6">
        <v>0.05</v>
      </c>
      <c r="I174" s="5" t="s">
        <v>22</v>
      </c>
      <c r="J174" s="14" t="s">
        <v>343</v>
      </c>
      <c r="K174" s="15" t="s">
        <v>62</v>
      </c>
      <c r="L174" s="15" t="s">
        <v>64</v>
      </c>
      <c r="M174" s="5">
        <v>106</v>
      </c>
      <c r="N174" s="5">
        <v>178</v>
      </c>
      <c r="O174" s="15" t="s">
        <v>411</v>
      </c>
      <c r="P174" s="15" t="s">
        <v>412</v>
      </c>
      <c r="Q174" s="5">
        <v>1.68</v>
      </c>
      <c r="R174" s="15" t="s">
        <v>65</v>
      </c>
      <c r="S174" s="8">
        <f t="shared" si="61"/>
        <v>8.7355904176383294</v>
      </c>
      <c r="T174" s="10">
        <v>12.4</v>
      </c>
      <c r="U174" s="5">
        <v>24.3</v>
      </c>
      <c r="V174" s="9"/>
      <c r="W174" s="9"/>
      <c r="X174" s="9"/>
      <c r="Y174" s="19">
        <v>8.0320483224125958</v>
      </c>
      <c r="Z174" s="13">
        <v>9.7344187238724018</v>
      </c>
      <c r="AA174" s="13">
        <f t="shared" si="56"/>
        <v>6.8094816058392238E-2</v>
      </c>
      <c r="AB174" s="37">
        <f t="shared" si="57"/>
        <v>9.9597399197916187E-2</v>
      </c>
      <c r="AC174" s="37">
        <f t="shared" si="58"/>
        <v>0.12070679217601779</v>
      </c>
      <c r="AD174" s="36">
        <f t="shared" si="59"/>
        <v>8.4437571912406419E-4</v>
      </c>
      <c r="AE174" s="35">
        <f t="shared" si="62"/>
        <v>1.3681788230373978E-3</v>
      </c>
      <c r="AF174" s="35">
        <f t="shared" si="63"/>
        <v>1.6581605361383686E-3</v>
      </c>
      <c r="AG174" s="36">
        <f t="shared" si="60"/>
        <v>1.159926852403883E-5</v>
      </c>
      <c r="AH174" s="50" t="s">
        <v>480</v>
      </c>
      <c r="AI174" s="5" t="s">
        <v>506</v>
      </c>
      <c r="AJ174" s="5" t="s">
        <v>638</v>
      </c>
      <c r="AK174" s="66" t="s">
        <v>509</v>
      </c>
      <c r="AL174" s="45" t="s">
        <v>663</v>
      </c>
      <c r="AM174" s="5" t="s">
        <v>528</v>
      </c>
      <c r="AN174" s="5" t="s">
        <v>588</v>
      </c>
      <c r="AO174" s="5" t="s">
        <v>606</v>
      </c>
      <c r="AU174" s="5"/>
    </row>
    <row r="175" spans="1:48" ht="15" x14ac:dyDescent="0.25">
      <c r="A175" s="4" t="s">
        <v>316</v>
      </c>
      <c r="B175" s="5" t="s">
        <v>59</v>
      </c>
      <c r="C175" s="5" t="s">
        <v>60</v>
      </c>
      <c r="D175" s="5" t="s">
        <v>63</v>
      </c>
      <c r="E175" s="5" t="s">
        <v>11</v>
      </c>
      <c r="F175" s="5">
        <v>24</v>
      </c>
      <c r="G175" s="5" t="s">
        <v>12</v>
      </c>
      <c r="H175" s="6">
        <v>0.1</v>
      </c>
      <c r="I175" s="5" t="s">
        <v>13</v>
      </c>
      <c r="J175" s="14" t="s">
        <v>343</v>
      </c>
      <c r="K175" s="15" t="s">
        <v>62</v>
      </c>
      <c r="L175" s="15" t="s">
        <v>64</v>
      </c>
      <c r="M175" s="5">
        <v>106</v>
      </c>
      <c r="N175" s="5">
        <v>178</v>
      </c>
      <c r="O175" s="15" t="s">
        <v>411</v>
      </c>
      <c r="P175" s="15" t="s">
        <v>412</v>
      </c>
      <c r="Q175" s="5">
        <v>1.68</v>
      </c>
      <c r="R175" s="15" t="s">
        <v>65</v>
      </c>
      <c r="S175" s="8">
        <f t="shared" si="61"/>
        <v>8.7355904176383294</v>
      </c>
      <c r="T175" s="10">
        <v>12.4</v>
      </c>
      <c r="U175" s="5">
        <v>24.3</v>
      </c>
      <c r="V175" s="15" t="s">
        <v>61</v>
      </c>
      <c r="W175" s="9"/>
      <c r="X175" s="10">
        <v>482</v>
      </c>
      <c r="Y175" s="13">
        <v>25.937674775909066</v>
      </c>
      <c r="Z175" s="13">
        <v>41.781534545088199</v>
      </c>
      <c r="AA175" s="13">
        <f t="shared" si="56"/>
        <v>0.63375439076716533</v>
      </c>
      <c r="AB175" s="37">
        <f t="shared" si="57"/>
        <v>0.32162716722127244</v>
      </c>
      <c r="AC175" s="37">
        <f t="shared" si="58"/>
        <v>0.5180910283590936</v>
      </c>
      <c r="AD175" s="36">
        <f t="shared" si="59"/>
        <v>7.8585544455128456E-3</v>
      </c>
      <c r="AE175" s="35">
        <f t="shared" si="62"/>
        <v>4.4182225906443107E-3</v>
      </c>
      <c r="AF175" s="35">
        <f t="shared" si="63"/>
        <v>7.1170650952239985E-3</v>
      </c>
      <c r="AG175" s="36">
        <f t="shared" si="60"/>
        <v>1.0795370018318751E-4</v>
      </c>
      <c r="AH175" s="5" t="s">
        <v>485</v>
      </c>
      <c r="AI175" s="5" t="s">
        <v>506</v>
      </c>
      <c r="AJ175" s="5" t="s">
        <v>638</v>
      </c>
      <c r="AK175" s="66" t="s">
        <v>509</v>
      </c>
      <c r="AL175" s="45" t="s">
        <v>564</v>
      </c>
      <c r="AM175" s="5" t="s">
        <v>528</v>
      </c>
      <c r="AN175" s="5" t="s">
        <v>588</v>
      </c>
      <c r="AO175" s="5" t="s">
        <v>606</v>
      </c>
      <c r="AU175" s="5"/>
    </row>
    <row r="176" spans="1:48" ht="15" x14ac:dyDescent="0.25">
      <c r="A176" s="4" t="s">
        <v>435</v>
      </c>
      <c r="B176" s="5" t="s">
        <v>59</v>
      </c>
      <c r="C176" s="5" t="s">
        <v>60</v>
      </c>
      <c r="D176" s="5" t="s">
        <v>63</v>
      </c>
      <c r="E176" s="5" t="s">
        <v>11</v>
      </c>
      <c r="F176" s="5">
        <v>24</v>
      </c>
      <c r="G176" s="5" t="s">
        <v>12</v>
      </c>
      <c r="H176" s="6">
        <v>0.1</v>
      </c>
      <c r="I176" s="5" t="s">
        <v>22</v>
      </c>
      <c r="J176" s="14" t="s">
        <v>343</v>
      </c>
      <c r="K176" s="15" t="s">
        <v>62</v>
      </c>
      <c r="L176" s="15" t="s">
        <v>64</v>
      </c>
      <c r="M176" s="5">
        <v>106</v>
      </c>
      <c r="N176" s="5">
        <v>178</v>
      </c>
      <c r="O176" s="15" t="s">
        <v>411</v>
      </c>
      <c r="P176" s="15" t="s">
        <v>412</v>
      </c>
      <c r="Q176" s="5">
        <v>1.68</v>
      </c>
      <c r="R176" s="15" t="s">
        <v>65</v>
      </c>
      <c r="S176" s="8">
        <f t="shared" si="61"/>
        <v>8.7355904176383294</v>
      </c>
      <c r="T176" s="10">
        <v>12.4</v>
      </c>
      <c r="U176" s="5">
        <v>24.3</v>
      </c>
      <c r="V176" s="9"/>
      <c r="W176" s="9"/>
      <c r="X176" s="9"/>
      <c r="Y176" s="19">
        <v>8.7551278628099229</v>
      </c>
      <c r="Z176" s="19">
        <v>14.497204149383993</v>
      </c>
      <c r="AA176" s="13">
        <f t="shared" si="56"/>
        <v>0.22968305146296281</v>
      </c>
      <c r="AB176" s="37">
        <f t="shared" si="57"/>
        <v>0.10856358549884305</v>
      </c>
      <c r="AC176" s="37">
        <f t="shared" si="58"/>
        <v>0.17976533145236151</v>
      </c>
      <c r="AD176" s="36">
        <f t="shared" si="59"/>
        <v>2.8480698381407382E-3</v>
      </c>
      <c r="AE176" s="35">
        <f t="shared" si="62"/>
        <v>1.4913481660034623E-3</v>
      </c>
      <c r="AF176" s="35">
        <f t="shared" si="63"/>
        <v>2.4694532346238775E-3</v>
      </c>
      <c r="AG176" s="36">
        <f t="shared" si="60"/>
        <v>3.9124202744816609E-5</v>
      </c>
      <c r="AH176" s="50" t="s">
        <v>480</v>
      </c>
      <c r="AI176" s="5" t="s">
        <v>506</v>
      </c>
      <c r="AJ176" s="5" t="s">
        <v>638</v>
      </c>
      <c r="AK176" s="66" t="s">
        <v>509</v>
      </c>
      <c r="AL176" s="45" t="s">
        <v>664</v>
      </c>
      <c r="AM176" s="5" t="s">
        <v>528</v>
      </c>
      <c r="AN176" s="5" t="s">
        <v>588</v>
      </c>
      <c r="AO176" s="5" t="s">
        <v>606</v>
      </c>
      <c r="AU176" s="5"/>
    </row>
    <row r="177" spans="1:47" ht="15" x14ac:dyDescent="0.25">
      <c r="A177" s="4" t="s">
        <v>321</v>
      </c>
      <c r="B177" s="5" t="s">
        <v>59</v>
      </c>
      <c r="C177" s="5" t="s">
        <v>60</v>
      </c>
      <c r="D177" s="5" t="s">
        <v>639</v>
      </c>
      <c r="E177" s="5" t="s">
        <v>11</v>
      </c>
      <c r="F177" s="5">
        <v>24</v>
      </c>
      <c r="G177" s="5" t="s">
        <v>108</v>
      </c>
      <c r="H177" s="6">
        <v>0</v>
      </c>
      <c r="I177" s="5" t="s">
        <v>109</v>
      </c>
      <c r="J177" s="14" t="s">
        <v>343</v>
      </c>
      <c r="K177" s="15" t="s">
        <v>110</v>
      </c>
      <c r="L177" s="15" t="s">
        <v>111</v>
      </c>
      <c r="M177" s="5">
        <v>106</v>
      </c>
      <c r="N177" s="5">
        <v>178</v>
      </c>
      <c r="O177" s="15" t="s">
        <v>411</v>
      </c>
      <c r="P177" s="15" t="s">
        <v>412</v>
      </c>
      <c r="Q177" s="5">
        <v>1.68</v>
      </c>
      <c r="R177" s="15" t="s">
        <v>65</v>
      </c>
      <c r="S177" s="8">
        <f t="shared" si="61"/>
        <v>8.7355904176383294</v>
      </c>
      <c r="T177" s="10">
        <v>12.4</v>
      </c>
      <c r="U177" s="5">
        <v>24.3</v>
      </c>
      <c r="V177" s="15" t="s">
        <v>494</v>
      </c>
      <c r="W177" s="9"/>
      <c r="X177" s="10">
        <v>313</v>
      </c>
      <c r="Y177" s="13">
        <v>2.0507926047118148</v>
      </c>
      <c r="Z177" s="13">
        <v>2.6318279729869527</v>
      </c>
      <c r="AA177" s="13">
        <f t="shared" si="56"/>
        <v>2.3241414731005515E-2</v>
      </c>
      <c r="AB177" s="37">
        <f t="shared" si="57"/>
        <v>2.54298282984265E-2</v>
      </c>
      <c r="AC177" s="37">
        <f t="shared" si="58"/>
        <v>3.2634666865038214E-2</v>
      </c>
      <c r="AD177" s="36">
        <f t="shared" si="59"/>
        <v>2.8819354266446855E-4</v>
      </c>
      <c r="AE177" s="35">
        <f t="shared" si="62"/>
        <v>3.4933193870098801E-4</v>
      </c>
      <c r="AF177" s="35">
        <f t="shared" si="63"/>
        <v>4.4830548248452388E-4</v>
      </c>
      <c r="AG177" s="36">
        <f t="shared" si="60"/>
        <v>3.9589417513414346E-6</v>
      </c>
      <c r="AH177" s="5" t="s">
        <v>484</v>
      </c>
      <c r="AI177" s="5" t="s">
        <v>506</v>
      </c>
      <c r="AJ177" s="5" t="s">
        <v>638</v>
      </c>
      <c r="AK177" s="66" t="s">
        <v>509</v>
      </c>
      <c r="AL177" s="45" t="s">
        <v>565</v>
      </c>
      <c r="AM177" s="5" t="s">
        <v>528</v>
      </c>
      <c r="AN177" s="5" t="s">
        <v>588</v>
      </c>
      <c r="AO177" s="5" t="s">
        <v>606</v>
      </c>
      <c r="AU177" s="5"/>
    </row>
    <row r="178" spans="1:47" ht="15" x14ac:dyDescent="0.25">
      <c r="A178" s="4" t="s">
        <v>318</v>
      </c>
      <c r="B178" s="5" t="s">
        <v>59</v>
      </c>
      <c r="C178" s="5" t="s">
        <v>60</v>
      </c>
      <c r="D178" s="5" t="s">
        <v>63</v>
      </c>
      <c r="E178" s="5" t="s">
        <v>11</v>
      </c>
      <c r="F178" s="5">
        <v>24</v>
      </c>
      <c r="G178" s="5" t="s">
        <v>414</v>
      </c>
      <c r="H178" s="6">
        <v>0.1</v>
      </c>
      <c r="I178" s="5" t="s">
        <v>13</v>
      </c>
      <c r="J178" s="14" t="s">
        <v>343</v>
      </c>
      <c r="K178" s="15" t="s">
        <v>62</v>
      </c>
      <c r="L178" s="15" t="s">
        <v>64</v>
      </c>
      <c r="M178" s="5">
        <v>106</v>
      </c>
      <c r="N178" s="5">
        <v>178</v>
      </c>
      <c r="O178" s="15" t="s">
        <v>411</v>
      </c>
      <c r="P178" s="15" t="s">
        <v>412</v>
      </c>
      <c r="Q178" s="5">
        <v>1.68</v>
      </c>
      <c r="R178" s="15" t="s">
        <v>65</v>
      </c>
      <c r="S178" s="8">
        <f t="shared" si="61"/>
        <v>8.7355904176383294</v>
      </c>
      <c r="T178" s="10">
        <v>12.4</v>
      </c>
      <c r="U178" s="5">
        <v>24.3</v>
      </c>
      <c r="V178" s="15" t="s">
        <v>61</v>
      </c>
      <c r="W178" s="9"/>
      <c r="X178" s="10">
        <v>482</v>
      </c>
      <c r="Y178" s="13">
        <v>17.87199117018487</v>
      </c>
      <c r="Z178" s="13">
        <v>18.110844772526185</v>
      </c>
      <c r="AA178" s="13">
        <f t="shared" si="56"/>
        <v>9.5541440936526105E-3</v>
      </c>
      <c r="AB178" s="37">
        <f t="shared" si="57"/>
        <v>0.22161269051029239</v>
      </c>
      <c r="AC178" s="37">
        <f t="shared" si="58"/>
        <v>0.22457447517932469</v>
      </c>
      <c r="AD178" s="36">
        <f t="shared" si="59"/>
        <v>1.1847138676129187E-4</v>
      </c>
      <c r="AE178" s="35">
        <f t="shared" si="62"/>
        <v>3.0443143346545014E-3</v>
      </c>
      <c r="AF178" s="35">
        <f t="shared" si="63"/>
        <v>3.085000648706883E-3</v>
      </c>
      <c r="AG178" s="36">
        <f t="shared" si="60"/>
        <v>1.6274525620952641E-6</v>
      </c>
      <c r="AH178" s="5" t="s">
        <v>485</v>
      </c>
      <c r="AI178" s="5" t="s">
        <v>506</v>
      </c>
      <c r="AJ178" s="5" t="s">
        <v>638</v>
      </c>
      <c r="AK178" s="66" t="s">
        <v>509</v>
      </c>
      <c r="AL178" s="45" t="s">
        <v>564</v>
      </c>
      <c r="AM178" s="5" t="s">
        <v>528</v>
      </c>
      <c r="AN178" s="5" t="s">
        <v>588</v>
      </c>
      <c r="AO178" s="5" t="s">
        <v>606</v>
      </c>
      <c r="AU178" s="5"/>
    </row>
    <row r="179" spans="1:47" ht="15" x14ac:dyDescent="0.25">
      <c r="A179" s="4" t="s">
        <v>320</v>
      </c>
      <c r="B179" s="5" t="s">
        <v>59</v>
      </c>
      <c r="C179" s="5" t="s">
        <v>60</v>
      </c>
      <c r="D179" s="5" t="s">
        <v>63</v>
      </c>
      <c r="E179" s="5" t="s">
        <v>11</v>
      </c>
      <c r="F179" s="5">
        <v>24</v>
      </c>
      <c r="G179" s="5" t="s">
        <v>84</v>
      </c>
      <c r="H179" s="6">
        <v>0.1</v>
      </c>
      <c r="I179" s="5" t="s">
        <v>13</v>
      </c>
      <c r="J179" s="14" t="s">
        <v>343</v>
      </c>
      <c r="K179" s="15" t="s">
        <v>62</v>
      </c>
      <c r="L179" s="15" t="s">
        <v>64</v>
      </c>
      <c r="M179" s="5">
        <v>106</v>
      </c>
      <c r="N179" s="5">
        <v>178</v>
      </c>
      <c r="O179" s="15" t="s">
        <v>411</v>
      </c>
      <c r="P179" s="15" t="s">
        <v>412</v>
      </c>
      <c r="Q179" s="5">
        <v>1.68</v>
      </c>
      <c r="R179" s="15" t="s">
        <v>65</v>
      </c>
      <c r="S179" s="8">
        <f t="shared" si="61"/>
        <v>8.7355904176383294</v>
      </c>
      <c r="T179" s="10">
        <v>12.4</v>
      </c>
      <c r="U179" s="5">
        <v>24.3</v>
      </c>
      <c r="V179" s="15" t="s">
        <v>61</v>
      </c>
      <c r="W179" s="9"/>
      <c r="X179" s="10">
        <v>482</v>
      </c>
      <c r="Y179" s="13">
        <v>14.455848521679469</v>
      </c>
      <c r="Z179" s="13">
        <v>34.073299943009815</v>
      </c>
      <c r="AA179" s="13">
        <f t="shared" si="56"/>
        <v>0.78469805685321381</v>
      </c>
      <c r="AB179" s="37">
        <f t="shared" si="57"/>
        <v>0.17925252166882541</v>
      </c>
      <c r="AC179" s="37">
        <f t="shared" si="58"/>
        <v>0.42250891929332168</v>
      </c>
      <c r="AD179" s="36">
        <f t="shared" si="59"/>
        <v>9.7302559049798516E-3</v>
      </c>
      <c r="AE179" s="35">
        <f t="shared" si="62"/>
        <v>2.4624087184845931E-3</v>
      </c>
      <c r="AF179" s="35">
        <f t="shared" si="63"/>
        <v>5.8040446896893911E-3</v>
      </c>
      <c r="AG179" s="36">
        <f t="shared" si="60"/>
        <v>1.3366543884819191E-4</v>
      </c>
      <c r="AH179" s="5" t="s">
        <v>485</v>
      </c>
      <c r="AI179" s="5" t="s">
        <v>506</v>
      </c>
      <c r="AJ179" s="5" t="s">
        <v>638</v>
      </c>
      <c r="AK179" s="66" t="s">
        <v>509</v>
      </c>
      <c r="AL179" s="45" t="s">
        <v>564</v>
      </c>
      <c r="AM179" s="5" t="s">
        <v>528</v>
      </c>
      <c r="AN179" s="5" t="s">
        <v>588</v>
      </c>
      <c r="AO179" s="5" t="s">
        <v>606</v>
      </c>
      <c r="AU179" s="5"/>
    </row>
    <row r="180" spans="1:47" ht="15" x14ac:dyDescent="0.25">
      <c r="A180" s="4" t="s">
        <v>437</v>
      </c>
      <c r="B180" s="5" t="s">
        <v>59</v>
      </c>
      <c r="C180" s="5" t="s">
        <v>60</v>
      </c>
      <c r="D180" s="5" t="s">
        <v>63</v>
      </c>
      <c r="E180" s="5" t="s">
        <v>11</v>
      </c>
      <c r="F180" s="5">
        <v>48</v>
      </c>
      <c r="G180" s="5" t="s">
        <v>84</v>
      </c>
      <c r="H180" s="6">
        <v>0.1</v>
      </c>
      <c r="I180" s="5" t="s">
        <v>22</v>
      </c>
      <c r="J180" s="14" t="s">
        <v>343</v>
      </c>
      <c r="K180" s="15" t="s">
        <v>62</v>
      </c>
      <c r="L180" s="15" t="s">
        <v>64</v>
      </c>
      <c r="M180" s="5">
        <v>106</v>
      </c>
      <c r="N180" s="5">
        <v>178</v>
      </c>
      <c r="O180" s="15" t="s">
        <v>411</v>
      </c>
      <c r="P180" s="15" t="s">
        <v>412</v>
      </c>
      <c r="Q180" s="5">
        <v>1.68</v>
      </c>
      <c r="R180" s="15" t="s">
        <v>65</v>
      </c>
      <c r="S180" s="8">
        <f t="shared" si="61"/>
        <v>8.7355904176383294</v>
      </c>
      <c r="T180" s="10">
        <v>12.4</v>
      </c>
      <c r="U180" s="5">
        <v>24.3</v>
      </c>
      <c r="V180" s="9"/>
      <c r="W180" s="9"/>
      <c r="X180" s="9"/>
      <c r="Y180" s="19">
        <v>11.143711518118637</v>
      </c>
      <c r="Z180" s="13">
        <v>16.32952562940671</v>
      </c>
      <c r="AA180" s="13">
        <f t="shared" si="56"/>
        <v>0.20743256445152292</v>
      </c>
      <c r="AB180" s="37">
        <f t="shared" si="57"/>
        <v>0.1381820228246711</v>
      </c>
      <c r="AC180" s="37">
        <f t="shared" si="58"/>
        <v>0.20248611780464321</v>
      </c>
      <c r="AD180" s="36">
        <f t="shared" si="59"/>
        <v>2.5721637991988843E-3</v>
      </c>
      <c r="AE180" s="35">
        <f t="shared" si="62"/>
        <v>1.898219420142659E-3</v>
      </c>
      <c r="AF180" s="35">
        <f t="shared" si="63"/>
        <v>2.7815708097844076E-3</v>
      </c>
      <c r="AG180" s="36">
        <f t="shared" si="60"/>
        <v>3.5334055585669948E-5</v>
      </c>
      <c r="AH180" s="50" t="s">
        <v>480</v>
      </c>
      <c r="AI180" s="5" t="s">
        <v>506</v>
      </c>
      <c r="AJ180" s="5" t="s">
        <v>638</v>
      </c>
      <c r="AK180" s="66" t="s">
        <v>509</v>
      </c>
      <c r="AL180" s="45" t="s">
        <v>664</v>
      </c>
      <c r="AM180" s="5" t="s">
        <v>528</v>
      </c>
      <c r="AN180" s="5" t="s">
        <v>588</v>
      </c>
      <c r="AO180" s="5" t="s">
        <v>606</v>
      </c>
      <c r="AU180" s="5"/>
    </row>
    <row r="181" spans="1:47" ht="15" x14ac:dyDescent="0.25">
      <c r="A181" s="4" t="s">
        <v>323</v>
      </c>
      <c r="B181" s="5" t="s">
        <v>59</v>
      </c>
      <c r="C181" s="5" t="s">
        <v>60</v>
      </c>
      <c r="D181" s="5" t="s">
        <v>639</v>
      </c>
      <c r="E181" s="5" t="s">
        <v>106</v>
      </c>
      <c r="F181" s="5">
        <v>144</v>
      </c>
      <c r="G181" s="5" t="s">
        <v>423</v>
      </c>
      <c r="H181" s="6">
        <v>0.1</v>
      </c>
      <c r="I181" s="5" t="s">
        <v>13</v>
      </c>
      <c r="J181" s="14" t="s">
        <v>343</v>
      </c>
      <c r="K181" s="15" t="s">
        <v>62</v>
      </c>
      <c r="L181" s="15" t="s">
        <v>64</v>
      </c>
      <c r="M181" s="5">
        <v>106</v>
      </c>
      <c r="N181" s="5">
        <v>178</v>
      </c>
      <c r="O181" s="15" t="s">
        <v>411</v>
      </c>
      <c r="P181" s="15" t="s">
        <v>412</v>
      </c>
      <c r="Q181" s="5">
        <v>1.68</v>
      </c>
      <c r="R181" s="15" t="s">
        <v>65</v>
      </c>
      <c r="S181" s="8">
        <f t="shared" si="61"/>
        <v>8.7355904176383294</v>
      </c>
      <c r="T181" s="5">
        <v>12.4</v>
      </c>
      <c r="U181" s="5">
        <v>24.3</v>
      </c>
      <c r="V181" s="15" t="s">
        <v>419</v>
      </c>
      <c r="W181" s="9"/>
      <c r="X181" s="10">
        <v>160</v>
      </c>
      <c r="Y181" s="13">
        <v>0.11692978429509347</v>
      </c>
      <c r="Z181" s="13">
        <v>0.67182937106435836</v>
      </c>
      <c r="AA181" s="13">
        <f t="shared" si="56"/>
        <v>2.2195983470770595E-2</v>
      </c>
      <c r="AB181" s="37">
        <f t="shared" si="57"/>
        <v>1.4499293252591592E-3</v>
      </c>
      <c r="AC181" s="37">
        <f t="shared" si="58"/>
        <v>8.3306842011980423E-3</v>
      </c>
      <c r="AD181" s="36">
        <f t="shared" si="59"/>
        <v>2.7523019503755534E-4</v>
      </c>
      <c r="AE181" s="35">
        <f t="shared" si="62"/>
        <v>1.9917815261204031E-5</v>
      </c>
      <c r="AF181" s="35">
        <f t="shared" si="63"/>
        <v>1.1443939096082195E-4</v>
      </c>
      <c r="AG181" s="36">
        <f t="shared" si="60"/>
        <v>3.7808630279847164E-6</v>
      </c>
      <c r="AH181" s="5" t="s">
        <v>483</v>
      </c>
      <c r="AI181" s="5" t="s">
        <v>506</v>
      </c>
      <c r="AJ181" s="5" t="s">
        <v>638</v>
      </c>
      <c r="AK181" s="66" t="s">
        <v>509</v>
      </c>
      <c r="AL181" s="45" t="s">
        <v>566</v>
      </c>
      <c r="AM181" s="5" t="s">
        <v>527</v>
      </c>
      <c r="AN181" s="5" t="s">
        <v>588</v>
      </c>
      <c r="AO181" s="5" t="s">
        <v>606</v>
      </c>
      <c r="AU181" s="5"/>
    </row>
    <row r="182" spans="1:47" ht="15" x14ac:dyDescent="0.25">
      <c r="A182" s="4" t="s">
        <v>322</v>
      </c>
      <c r="B182" s="5" t="s">
        <v>59</v>
      </c>
      <c r="C182" s="5" t="s">
        <v>60</v>
      </c>
      <c r="D182" s="5" t="s">
        <v>639</v>
      </c>
      <c r="E182" s="5" t="s">
        <v>106</v>
      </c>
      <c r="F182" s="5">
        <v>240</v>
      </c>
      <c r="G182" s="5" t="s">
        <v>107</v>
      </c>
      <c r="H182" s="6">
        <v>0.15</v>
      </c>
      <c r="I182" s="5" t="s">
        <v>13</v>
      </c>
      <c r="J182" s="14" t="s">
        <v>343</v>
      </c>
      <c r="K182" s="15" t="s">
        <v>62</v>
      </c>
      <c r="L182" s="15" t="s">
        <v>64</v>
      </c>
      <c r="M182" s="5">
        <v>106</v>
      </c>
      <c r="N182" s="5">
        <v>178</v>
      </c>
      <c r="O182" s="15" t="s">
        <v>411</v>
      </c>
      <c r="P182" s="15" t="s">
        <v>412</v>
      </c>
      <c r="Q182" s="5">
        <v>1.68</v>
      </c>
      <c r="R182" s="15" t="s">
        <v>65</v>
      </c>
      <c r="S182" s="8">
        <f t="shared" si="61"/>
        <v>8.7355904176383294</v>
      </c>
      <c r="T182" s="5">
        <v>12.4</v>
      </c>
      <c r="U182" s="5">
        <v>24.3</v>
      </c>
      <c r="V182" s="15" t="s">
        <v>419</v>
      </c>
      <c r="W182" s="9"/>
      <c r="X182" s="10">
        <v>160</v>
      </c>
      <c r="Y182" s="21">
        <v>3.6980463127627208</v>
      </c>
      <c r="Z182" s="21">
        <v>5.8659593732727782</v>
      </c>
      <c r="AA182" s="13">
        <f t="shared" si="56"/>
        <v>8.6716522420402301E-2</v>
      </c>
      <c r="AB182" s="51">
        <f t="shared" si="57"/>
        <v>4.5855774278257731E-2</v>
      </c>
      <c r="AC182" s="51">
        <f t="shared" si="58"/>
        <v>7.2737896228582441E-2</v>
      </c>
      <c r="AD182" s="36">
        <f t="shared" si="59"/>
        <v>1.0752848780129884E-3</v>
      </c>
      <c r="AE182" s="52">
        <f t="shared" si="62"/>
        <v>6.2992507622435889E-4</v>
      </c>
      <c r="AF182" s="52">
        <f t="shared" si="63"/>
        <v>9.9920730916355587E-4</v>
      </c>
      <c r="AG182" s="36">
        <f t="shared" si="60"/>
        <v>1.4771289317567878E-5</v>
      </c>
      <c r="AH182" s="5" t="s">
        <v>483</v>
      </c>
      <c r="AI182" s="5" t="s">
        <v>506</v>
      </c>
      <c r="AJ182" s="5" t="s">
        <v>638</v>
      </c>
      <c r="AK182" s="66" t="s">
        <v>509</v>
      </c>
      <c r="AL182" s="45" t="s">
        <v>567</v>
      </c>
      <c r="AM182" s="5" t="s">
        <v>527</v>
      </c>
      <c r="AN182" s="5" t="s">
        <v>588</v>
      </c>
      <c r="AO182" s="5" t="s">
        <v>606</v>
      </c>
      <c r="AU182" s="5"/>
    </row>
    <row r="183" spans="1:47" ht="15" x14ac:dyDescent="0.25">
      <c r="A183" s="4" t="s">
        <v>324</v>
      </c>
      <c r="B183" s="5" t="s">
        <v>59</v>
      </c>
      <c r="C183" s="5" t="s">
        <v>60</v>
      </c>
      <c r="D183" s="5" t="s">
        <v>639</v>
      </c>
      <c r="E183" s="5" t="s">
        <v>106</v>
      </c>
      <c r="F183" s="5">
        <v>240</v>
      </c>
      <c r="G183" s="5" t="s">
        <v>423</v>
      </c>
      <c r="H183" s="6">
        <v>0.1</v>
      </c>
      <c r="I183" s="5" t="s">
        <v>13</v>
      </c>
      <c r="J183" s="14" t="s">
        <v>343</v>
      </c>
      <c r="K183" s="15" t="s">
        <v>62</v>
      </c>
      <c r="L183" s="15" t="s">
        <v>64</v>
      </c>
      <c r="M183" s="5">
        <v>106</v>
      </c>
      <c r="N183" s="5">
        <v>178</v>
      </c>
      <c r="O183" s="15" t="s">
        <v>411</v>
      </c>
      <c r="P183" s="15" t="s">
        <v>412</v>
      </c>
      <c r="Q183" s="5">
        <v>1.68</v>
      </c>
      <c r="R183" s="15" t="s">
        <v>65</v>
      </c>
      <c r="S183" s="8">
        <f t="shared" si="61"/>
        <v>8.7355904176383294</v>
      </c>
      <c r="T183" s="5">
        <v>12.4</v>
      </c>
      <c r="U183" s="5">
        <v>24.3</v>
      </c>
      <c r="V183" s="15" t="s">
        <v>419</v>
      </c>
      <c r="W183" s="9"/>
      <c r="X183" s="10">
        <v>160</v>
      </c>
      <c r="Y183" s="31">
        <v>0.29059586066850246</v>
      </c>
      <c r="Z183" s="31">
        <v>1.384763943497652</v>
      </c>
      <c r="AA183" s="13">
        <f t="shared" si="56"/>
        <v>4.376672331316598E-2</v>
      </c>
      <c r="AB183" s="37">
        <f t="shared" si="57"/>
        <v>3.6033886722894298E-3</v>
      </c>
      <c r="AC183" s="37">
        <f t="shared" si="58"/>
        <v>1.7171072899370886E-2</v>
      </c>
      <c r="AD183" s="36">
        <f t="shared" si="59"/>
        <v>5.4270736908325823E-4</v>
      </c>
      <c r="AE183" s="35">
        <f t="shared" si="62"/>
        <v>4.9500088479242071E-5</v>
      </c>
      <c r="AF183" s="35">
        <f t="shared" si="63"/>
        <v>2.3588064044790993E-4</v>
      </c>
      <c r="AG183" s="36">
        <f t="shared" si="60"/>
        <v>7.4552220787467146E-6</v>
      </c>
      <c r="AH183" s="5" t="s">
        <v>483</v>
      </c>
      <c r="AI183" s="5" t="s">
        <v>506</v>
      </c>
      <c r="AJ183" s="5" t="s">
        <v>638</v>
      </c>
      <c r="AK183" s="66" t="s">
        <v>509</v>
      </c>
      <c r="AL183" s="45" t="s">
        <v>566</v>
      </c>
      <c r="AM183" s="5" t="s">
        <v>527</v>
      </c>
      <c r="AN183" s="5" t="s">
        <v>588</v>
      </c>
      <c r="AO183" s="5" t="s">
        <v>606</v>
      </c>
      <c r="AU183" s="5"/>
    </row>
    <row r="184" spans="1:47" ht="15" x14ac:dyDescent="0.25">
      <c r="A184" s="4" t="s">
        <v>325</v>
      </c>
      <c r="B184" s="5" t="s">
        <v>66</v>
      </c>
      <c r="C184" s="5" t="s">
        <v>60</v>
      </c>
      <c r="D184" s="5" t="s">
        <v>71</v>
      </c>
      <c r="E184" s="5" t="s">
        <v>18</v>
      </c>
      <c r="F184" s="5">
        <v>24</v>
      </c>
      <c r="G184" s="5" t="s">
        <v>12</v>
      </c>
      <c r="H184" s="6">
        <v>0.1</v>
      </c>
      <c r="I184" s="5" t="s">
        <v>22</v>
      </c>
      <c r="J184" s="14" t="s">
        <v>344</v>
      </c>
      <c r="K184" s="15" t="s">
        <v>70</v>
      </c>
      <c r="L184" s="15" t="s">
        <v>69</v>
      </c>
      <c r="M184" s="5">
        <v>101</v>
      </c>
      <c r="N184" s="5">
        <v>170</v>
      </c>
      <c r="O184" s="15" t="s">
        <v>413</v>
      </c>
      <c r="P184" s="15" t="s">
        <v>412</v>
      </c>
      <c r="Q184" s="5">
        <v>1.68</v>
      </c>
      <c r="R184" s="15" t="s">
        <v>68</v>
      </c>
      <c r="S184" s="8">
        <f t="shared" si="61"/>
        <v>9.1631426907396616</v>
      </c>
      <c r="T184" s="10">
        <v>15.1</v>
      </c>
      <c r="U184" s="16"/>
      <c r="V184" s="15" t="s">
        <v>67</v>
      </c>
      <c r="W184" s="9"/>
      <c r="X184" s="10">
        <v>285</v>
      </c>
      <c r="Y184" s="13">
        <v>21.55248740246093</v>
      </c>
      <c r="Z184" s="13">
        <v>43.757194331269631</v>
      </c>
      <c r="AA184" s="13">
        <f t="shared" si="56"/>
        <v>0.88818827715234805</v>
      </c>
      <c r="AB184" s="37">
        <f t="shared" si="57"/>
        <v>0.32544255977716002</v>
      </c>
      <c r="AC184" s="37">
        <f t="shared" si="58"/>
        <v>0.66073363440217137</v>
      </c>
      <c r="AD184" s="36">
        <f t="shared" si="59"/>
        <v>1.3411642985000454E-2</v>
      </c>
      <c r="AE184" s="35">
        <f t="shared" si="62"/>
        <v>4.2340308225816501E-3</v>
      </c>
      <c r="AF184" s="35">
        <f t="shared" si="63"/>
        <v>8.596191522985696E-3</v>
      </c>
      <c r="AG184" s="36">
        <f t="shared" si="60"/>
        <v>1.7448642801616183E-4</v>
      </c>
      <c r="AH184" s="5" t="s">
        <v>485</v>
      </c>
      <c r="AI184" s="5" t="s">
        <v>507</v>
      </c>
      <c r="AJ184" s="5" t="s">
        <v>638</v>
      </c>
      <c r="AK184" s="66" t="s">
        <v>509</v>
      </c>
      <c r="AL184" s="45" t="s">
        <v>568</v>
      </c>
      <c r="AM184" s="5" t="s">
        <v>525</v>
      </c>
      <c r="AN184" s="5" t="s">
        <v>588</v>
      </c>
      <c r="AO184" s="5" t="s">
        <v>606</v>
      </c>
      <c r="AP184" s="5" t="s">
        <v>608</v>
      </c>
      <c r="AQ184" s="69" t="s">
        <v>607</v>
      </c>
      <c r="AR184" s="73" t="s">
        <v>628</v>
      </c>
      <c r="AU184" s="5"/>
    </row>
    <row r="185" spans="1:47" ht="15" x14ac:dyDescent="0.25">
      <c r="A185" s="4" t="s">
        <v>327</v>
      </c>
      <c r="B185" s="5" t="s">
        <v>66</v>
      </c>
      <c r="C185" s="5" t="s">
        <v>60</v>
      </c>
      <c r="D185" s="5" t="s">
        <v>71</v>
      </c>
      <c r="E185" s="5" t="s">
        <v>18</v>
      </c>
      <c r="F185" s="5">
        <v>24</v>
      </c>
      <c r="G185" s="5" t="s">
        <v>414</v>
      </c>
      <c r="H185" s="6">
        <v>0.1</v>
      </c>
      <c r="I185" s="5" t="s">
        <v>22</v>
      </c>
      <c r="J185" s="14" t="s">
        <v>344</v>
      </c>
      <c r="K185" s="15" t="s">
        <v>70</v>
      </c>
      <c r="L185" s="15" t="s">
        <v>69</v>
      </c>
      <c r="M185" s="5">
        <v>101</v>
      </c>
      <c r="N185" s="5">
        <v>170</v>
      </c>
      <c r="O185" s="15" t="s">
        <v>413</v>
      </c>
      <c r="P185" s="15" t="s">
        <v>412</v>
      </c>
      <c r="Q185" s="5">
        <v>1.68</v>
      </c>
      <c r="R185" s="15" t="s">
        <v>68</v>
      </c>
      <c r="S185" s="8">
        <f t="shared" si="61"/>
        <v>9.1631426907396616</v>
      </c>
      <c r="T185" s="10">
        <v>15.1</v>
      </c>
      <c r="U185" s="16"/>
      <c r="V185" s="15" t="s">
        <v>67</v>
      </c>
      <c r="W185" s="9"/>
      <c r="X185" s="10">
        <v>285</v>
      </c>
      <c r="Y185" s="13">
        <v>13.300086562608417</v>
      </c>
      <c r="Z185" s="13">
        <v>42.119156839691428</v>
      </c>
      <c r="AA185" s="13">
        <f t="shared" si="56"/>
        <v>1.1527628110833203</v>
      </c>
      <c r="AB185" s="37">
        <f t="shared" si="57"/>
        <v>0.20083130709538707</v>
      </c>
      <c r="AC185" s="37">
        <f t="shared" si="58"/>
        <v>0.63599926827934039</v>
      </c>
      <c r="AD185" s="36">
        <f t="shared" si="59"/>
        <v>1.7406718447358131E-2</v>
      </c>
      <c r="AE185" s="35">
        <f t="shared" si="62"/>
        <v>2.6128295726394008E-3</v>
      </c>
      <c r="AF185" s="35">
        <f t="shared" si="63"/>
        <v>8.2743956625647534E-3</v>
      </c>
      <c r="AG185" s="36">
        <f t="shared" si="60"/>
        <v>2.2646264359701409E-4</v>
      </c>
      <c r="AH185" s="5" t="s">
        <v>485</v>
      </c>
      <c r="AI185" s="5" t="s">
        <v>507</v>
      </c>
      <c r="AJ185" s="5" t="s">
        <v>638</v>
      </c>
      <c r="AK185" s="66" t="s">
        <v>509</v>
      </c>
      <c r="AL185" s="45" t="s">
        <v>568</v>
      </c>
      <c r="AM185" s="5" t="s">
        <v>525</v>
      </c>
      <c r="AN185" s="5" t="s">
        <v>588</v>
      </c>
      <c r="AO185" s="5" t="s">
        <v>606</v>
      </c>
      <c r="AP185" s="5" t="s">
        <v>608</v>
      </c>
      <c r="AQ185" s="69" t="s">
        <v>607</v>
      </c>
      <c r="AR185" s="73" t="s">
        <v>628</v>
      </c>
      <c r="AU185" s="5"/>
    </row>
    <row r="186" spans="1:47" ht="15" x14ac:dyDescent="0.25">
      <c r="A186" s="4" t="s">
        <v>329</v>
      </c>
      <c r="B186" s="5" t="s">
        <v>66</v>
      </c>
      <c r="C186" s="5" t="s">
        <v>60</v>
      </c>
      <c r="D186" s="5" t="s">
        <v>71</v>
      </c>
      <c r="E186" s="5" t="s">
        <v>18</v>
      </c>
      <c r="F186" s="5">
        <v>24</v>
      </c>
      <c r="G186" s="5" t="s">
        <v>84</v>
      </c>
      <c r="H186" s="6">
        <v>0.1</v>
      </c>
      <c r="I186" s="5" t="s">
        <v>22</v>
      </c>
      <c r="J186" s="14" t="s">
        <v>344</v>
      </c>
      <c r="K186" s="15" t="s">
        <v>70</v>
      </c>
      <c r="L186" s="15" t="s">
        <v>69</v>
      </c>
      <c r="M186" s="5">
        <v>101</v>
      </c>
      <c r="N186" s="5">
        <v>170</v>
      </c>
      <c r="O186" s="15" t="s">
        <v>413</v>
      </c>
      <c r="P186" s="15" t="s">
        <v>412</v>
      </c>
      <c r="Q186" s="5">
        <v>1.68</v>
      </c>
      <c r="R186" s="15" t="s">
        <v>68</v>
      </c>
      <c r="S186" s="8">
        <f t="shared" si="61"/>
        <v>9.1631426907396616</v>
      </c>
      <c r="T186" s="10">
        <v>15.1</v>
      </c>
      <c r="U186" s="16"/>
      <c r="V186" s="15" t="s">
        <v>67</v>
      </c>
      <c r="W186" s="9"/>
      <c r="X186" s="10">
        <v>285</v>
      </c>
      <c r="Y186" s="13">
        <v>92.799404340262228</v>
      </c>
      <c r="Z186" s="13">
        <v>446.41961053697429</v>
      </c>
      <c r="AA186" s="13">
        <f t="shared" si="56"/>
        <v>14.144808247868482</v>
      </c>
      <c r="AB186" s="37">
        <f t="shared" si="57"/>
        <v>1.4012710055379594</v>
      </c>
      <c r="AC186" s="37">
        <f t="shared" si="58"/>
        <v>6.7409361191083113</v>
      </c>
      <c r="AD186" s="36">
        <f t="shared" si="59"/>
        <v>0.21358660454281406</v>
      </c>
      <c r="AE186" s="35">
        <f t="shared" si="62"/>
        <v>1.8230635330241433E-2</v>
      </c>
      <c r="AF186" s="35">
        <f t="shared" si="63"/>
        <v>8.7700057794842801E-2</v>
      </c>
      <c r="AG186" s="36">
        <f t="shared" si="60"/>
        <v>2.7787768985840545E-3</v>
      </c>
      <c r="AH186" s="5" t="s">
        <v>485</v>
      </c>
      <c r="AI186" s="5" t="s">
        <v>507</v>
      </c>
      <c r="AJ186" s="5" t="s">
        <v>638</v>
      </c>
      <c r="AK186" s="66" t="s">
        <v>509</v>
      </c>
      <c r="AL186" s="45" t="s">
        <v>568</v>
      </c>
      <c r="AM186" s="5" t="s">
        <v>525</v>
      </c>
      <c r="AN186" s="5" t="s">
        <v>588</v>
      </c>
      <c r="AO186" s="5" t="s">
        <v>606</v>
      </c>
      <c r="AP186" s="5" t="s">
        <v>608</v>
      </c>
      <c r="AQ186" s="69" t="s">
        <v>607</v>
      </c>
      <c r="AR186" s="73" t="s">
        <v>628</v>
      </c>
      <c r="AU186" s="5"/>
    </row>
    <row r="187" spans="1:47" ht="15" x14ac:dyDescent="0.25">
      <c r="A187" s="4" t="s">
        <v>326</v>
      </c>
      <c r="B187" s="5" t="s">
        <v>66</v>
      </c>
      <c r="C187" s="5" t="s">
        <v>60</v>
      </c>
      <c r="D187" s="5" t="s">
        <v>71</v>
      </c>
      <c r="E187" s="5" t="s">
        <v>11</v>
      </c>
      <c r="F187" s="5">
        <v>24</v>
      </c>
      <c r="G187" s="5" t="s">
        <v>12</v>
      </c>
      <c r="H187" s="6">
        <v>0.1</v>
      </c>
      <c r="I187" s="5" t="s">
        <v>22</v>
      </c>
      <c r="J187" s="14" t="s">
        <v>344</v>
      </c>
      <c r="K187" s="15" t="s">
        <v>70</v>
      </c>
      <c r="L187" s="15" t="s">
        <v>69</v>
      </c>
      <c r="M187" s="5">
        <v>101</v>
      </c>
      <c r="N187" s="5">
        <v>170</v>
      </c>
      <c r="O187" s="15" t="s">
        <v>413</v>
      </c>
      <c r="P187" s="15" t="s">
        <v>412</v>
      </c>
      <c r="Q187" s="5">
        <v>1.68</v>
      </c>
      <c r="R187" s="15" t="s">
        <v>68</v>
      </c>
      <c r="S187" s="8">
        <f t="shared" si="61"/>
        <v>9.1631426907396616</v>
      </c>
      <c r="T187" s="10">
        <v>15.1</v>
      </c>
      <c r="U187" s="16"/>
      <c r="V187" s="15" t="s">
        <v>67</v>
      </c>
      <c r="W187" s="9"/>
      <c r="X187" s="10">
        <v>285</v>
      </c>
      <c r="Y187" s="13">
        <v>16.937714482530286</v>
      </c>
      <c r="Z187" s="13">
        <v>25.74696275823435</v>
      </c>
      <c r="AA187" s="13">
        <f t="shared" si="56"/>
        <v>0.35236993102816255</v>
      </c>
      <c r="AB187" s="37">
        <f t="shared" si="57"/>
        <v>0.25575948868620735</v>
      </c>
      <c r="AC187" s="37">
        <f t="shared" si="58"/>
        <v>0.38877913764933869</v>
      </c>
      <c r="AD187" s="36">
        <f t="shared" si="59"/>
        <v>5.3207859585252537E-3</v>
      </c>
      <c r="AE187" s="35">
        <f t="shared" si="62"/>
        <v>3.3274491173084842E-3</v>
      </c>
      <c r="AF187" s="35">
        <f t="shared" si="63"/>
        <v>5.05804420021508E-3</v>
      </c>
      <c r="AG187" s="36">
        <f t="shared" si="60"/>
        <v>6.9223803316263835E-5</v>
      </c>
      <c r="AH187" s="5" t="s">
        <v>485</v>
      </c>
      <c r="AI187" s="5" t="s">
        <v>507</v>
      </c>
      <c r="AJ187" s="5" t="s">
        <v>638</v>
      </c>
      <c r="AK187" s="66" t="s">
        <v>509</v>
      </c>
      <c r="AL187" s="45" t="s">
        <v>568</v>
      </c>
      <c r="AM187" s="5" t="s">
        <v>528</v>
      </c>
      <c r="AN187" s="5" t="s">
        <v>588</v>
      </c>
      <c r="AO187" s="5" t="s">
        <v>606</v>
      </c>
      <c r="AP187" s="5" t="s">
        <v>608</v>
      </c>
      <c r="AQ187" s="69" t="s">
        <v>607</v>
      </c>
      <c r="AR187" s="73" t="s">
        <v>628</v>
      </c>
      <c r="AU187" s="5"/>
    </row>
    <row r="188" spans="1:47" ht="15" x14ac:dyDescent="0.25">
      <c r="A188" s="4" t="s">
        <v>331</v>
      </c>
      <c r="B188" s="5" t="s">
        <v>66</v>
      </c>
      <c r="C188" s="5" t="s">
        <v>60</v>
      </c>
      <c r="D188" s="5" t="s">
        <v>150</v>
      </c>
      <c r="E188" s="5" t="s">
        <v>11</v>
      </c>
      <c r="F188" s="5">
        <v>24</v>
      </c>
      <c r="G188" s="5" t="s">
        <v>108</v>
      </c>
      <c r="H188" s="6">
        <v>0</v>
      </c>
      <c r="I188" s="5" t="s">
        <v>109</v>
      </c>
      <c r="J188" s="14" t="s">
        <v>344</v>
      </c>
      <c r="K188" s="15" t="s">
        <v>112</v>
      </c>
      <c r="L188" s="15" t="s">
        <v>113</v>
      </c>
      <c r="M188" s="5">
        <v>101</v>
      </c>
      <c r="N188" s="5">
        <v>170</v>
      </c>
      <c r="O188" s="15" t="s">
        <v>413</v>
      </c>
      <c r="P188" s="15" t="s">
        <v>412</v>
      </c>
      <c r="Q188" s="5">
        <v>1.68</v>
      </c>
      <c r="R188" s="15" t="s">
        <v>68</v>
      </c>
      <c r="S188" s="8">
        <f t="shared" si="61"/>
        <v>9.1631426907396616</v>
      </c>
      <c r="T188" s="5">
        <v>15.1</v>
      </c>
      <c r="U188" s="16"/>
      <c r="V188" s="15" t="s">
        <v>495</v>
      </c>
      <c r="W188" s="9"/>
      <c r="X188" s="10">
        <v>310</v>
      </c>
      <c r="Y188" s="13">
        <v>4.2704939180717831</v>
      </c>
      <c r="Z188" s="13">
        <v>4.496945915830036</v>
      </c>
      <c r="AA188" s="13">
        <f t="shared" si="56"/>
        <v>9.0580799103301152E-3</v>
      </c>
      <c r="AB188" s="37">
        <f t="shared" si="57"/>
        <v>6.4484458162883923E-2</v>
      </c>
      <c r="AC188" s="37">
        <f t="shared" si="58"/>
        <v>6.7903883329033535E-2</v>
      </c>
      <c r="AD188" s="36">
        <f t="shared" si="59"/>
        <v>1.3677700664598447E-4</v>
      </c>
      <c r="AE188" s="35">
        <f t="shared" si="62"/>
        <v>8.3894738176247877E-4</v>
      </c>
      <c r="AF188" s="35">
        <f t="shared" si="63"/>
        <v>8.8343434609468633E-4</v>
      </c>
      <c r="AG188" s="36">
        <f t="shared" si="60"/>
        <v>1.7794785732883024E-6</v>
      </c>
      <c r="AH188" s="5" t="s">
        <v>484</v>
      </c>
      <c r="AI188" s="5" t="s">
        <v>507</v>
      </c>
      <c r="AJ188" s="5" t="s">
        <v>638</v>
      </c>
      <c r="AK188" s="66" t="s">
        <v>509</v>
      </c>
      <c r="AL188" s="45" t="s">
        <v>569</v>
      </c>
      <c r="AM188" s="5" t="s">
        <v>528</v>
      </c>
      <c r="AN188" s="5" t="s">
        <v>588</v>
      </c>
      <c r="AO188" s="5" t="s">
        <v>606</v>
      </c>
      <c r="AP188" s="5" t="s">
        <v>608</v>
      </c>
      <c r="AQ188" s="69" t="s">
        <v>607</v>
      </c>
      <c r="AR188" s="73" t="s">
        <v>628</v>
      </c>
      <c r="AU188" s="5"/>
    </row>
    <row r="189" spans="1:47" ht="15" x14ac:dyDescent="0.25">
      <c r="A189" s="4" t="s">
        <v>328</v>
      </c>
      <c r="B189" s="5" t="s">
        <v>66</v>
      </c>
      <c r="C189" s="5" t="s">
        <v>60</v>
      </c>
      <c r="D189" s="5" t="s">
        <v>71</v>
      </c>
      <c r="E189" s="5" t="s">
        <v>11</v>
      </c>
      <c r="F189" s="5">
        <v>24</v>
      </c>
      <c r="G189" s="5" t="s">
        <v>414</v>
      </c>
      <c r="H189" s="6">
        <v>0.1</v>
      </c>
      <c r="I189" s="5" t="s">
        <v>22</v>
      </c>
      <c r="J189" s="14" t="s">
        <v>344</v>
      </c>
      <c r="K189" s="15" t="s">
        <v>70</v>
      </c>
      <c r="L189" s="15" t="s">
        <v>69</v>
      </c>
      <c r="M189" s="5">
        <v>101</v>
      </c>
      <c r="N189" s="5">
        <v>170</v>
      </c>
      <c r="O189" s="15" t="s">
        <v>413</v>
      </c>
      <c r="P189" s="15" t="s">
        <v>412</v>
      </c>
      <c r="Q189" s="5">
        <v>1.68</v>
      </c>
      <c r="R189" s="15" t="s">
        <v>68</v>
      </c>
      <c r="S189" s="8">
        <f t="shared" si="61"/>
        <v>9.1631426907396616</v>
      </c>
      <c r="T189" s="10">
        <v>15.1</v>
      </c>
      <c r="U189" s="16"/>
      <c r="V189" s="15" t="s">
        <v>67</v>
      </c>
      <c r="W189" s="9"/>
      <c r="X189" s="10">
        <v>285</v>
      </c>
      <c r="Y189" s="13">
        <v>2.3222113646365461</v>
      </c>
      <c r="Z189" s="13">
        <v>3.2245804481111859</v>
      </c>
      <c r="AA189" s="13">
        <f t="shared" si="56"/>
        <v>3.6094763338985592E-2</v>
      </c>
      <c r="AB189" s="37">
        <f t="shared" si="57"/>
        <v>3.5065391606011846E-2</v>
      </c>
      <c r="AC189" s="37">
        <f t="shared" si="58"/>
        <v>4.8691164766478903E-2</v>
      </c>
      <c r="AD189" s="36">
        <f t="shared" si="59"/>
        <v>5.4503092641868228E-4</v>
      </c>
      <c r="AE189" s="35">
        <f t="shared" si="62"/>
        <v>4.5620323588718795E-4</v>
      </c>
      <c r="AF189" s="35">
        <f t="shared" si="63"/>
        <v>6.3347551269826838E-4</v>
      </c>
      <c r="AG189" s="36">
        <f t="shared" si="60"/>
        <v>7.0908910724432167E-6</v>
      </c>
      <c r="AH189" s="5" t="s">
        <v>485</v>
      </c>
      <c r="AI189" s="5" t="s">
        <v>507</v>
      </c>
      <c r="AJ189" s="5" t="s">
        <v>638</v>
      </c>
      <c r="AK189" s="66" t="s">
        <v>509</v>
      </c>
      <c r="AL189" s="45" t="s">
        <v>568</v>
      </c>
      <c r="AM189" s="5" t="s">
        <v>528</v>
      </c>
      <c r="AN189" s="5" t="s">
        <v>588</v>
      </c>
      <c r="AO189" s="5" t="s">
        <v>606</v>
      </c>
      <c r="AP189" s="5" t="s">
        <v>608</v>
      </c>
      <c r="AQ189" s="69" t="s">
        <v>607</v>
      </c>
      <c r="AR189" s="73" t="s">
        <v>628</v>
      </c>
      <c r="AU189" s="5"/>
    </row>
    <row r="190" spans="1:47" ht="15" x14ac:dyDescent="0.25">
      <c r="A190" s="4" t="s">
        <v>330</v>
      </c>
      <c r="B190" s="5" t="s">
        <v>66</v>
      </c>
      <c r="C190" s="5" t="s">
        <v>60</v>
      </c>
      <c r="D190" s="5" t="s">
        <v>71</v>
      </c>
      <c r="E190" s="5" t="s">
        <v>11</v>
      </c>
      <c r="F190" s="5">
        <v>24</v>
      </c>
      <c r="G190" s="5" t="s">
        <v>84</v>
      </c>
      <c r="H190" s="6">
        <v>0.1</v>
      </c>
      <c r="I190" s="5" t="s">
        <v>22</v>
      </c>
      <c r="J190" s="14" t="s">
        <v>344</v>
      </c>
      <c r="K190" s="15" t="s">
        <v>70</v>
      </c>
      <c r="L190" s="15" t="s">
        <v>69</v>
      </c>
      <c r="M190" s="5">
        <v>101</v>
      </c>
      <c r="N190" s="5">
        <v>170</v>
      </c>
      <c r="O190" s="15" t="s">
        <v>413</v>
      </c>
      <c r="P190" s="15" t="s">
        <v>412</v>
      </c>
      <c r="Q190" s="5">
        <v>1.68</v>
      </c>
      <c r="R190" s="15" t="s">
        <v>68</v>
      </c>
      <c r="S190" s="8">
        <f t="shared" si="61"/>
        <v>9.1631426907396616</v>
      </c>
      <c r="T190" s="10">
        <v>15.1</v>
      </c>
      <c r="U190" s="16"/>
      <c r="V190" s="15" t="s">
        <v>67</v>
      </c>
      <c r="W190" s="9"/>
      <c r="X190" s="10">
        <v>285</v>
      </c>
      <c r="Y190" s="13">
        <v>10.218022434354365</v>
      </c>
      <c r="Z190" s="13">
        <v>15.136643851822051</v>
      </c>
      <c r="AA190" s="13">
        <f t="shared" si="56"/>
        <v>0.19674485669870742</v>
      </c>
      <c r="AB190" s="37">
        <f t="shared" si="57"/>
        <v>0.15429213875875089</v>
      </c>
      <c r="AC190" s="37">
        <f t="shared" si="58"/>
        <v>0.22856332216251296</v>
      </c>
      <c r="AD190" s="36">
        <f t="shared" si="59"/>
        <v>2.9708473361504829E-3</v>
      </c>
      <c r="AE190" s="35">
        <f t="shared" si="62"/>
        <v>2.0073516863741312E-3</v>
      </c>
      <c r="AF190" s="35">
        <f t="shared" si="63"/>
        <v>2.9736250587826681E-3</v>
      </c>
      <c r="AG190" s="36">
        <f t="shared" si="60"/>
        <v>3.8650934896341472E-5</v>
      </c>
      <c r="AH190" s="5" t="s">
        <v>485</v>
      </c>
      <c r="AI190" s="5" t="s">
        <v>507</v>
      </c>
      <c r="AJ190" s="5" t="s">
        <v>638</v>
      </c>
      <c r="AK190" s="66" t="s">
        <v>509</v>
      </c>
      <c r="AL190" s="45" t="s">
        <v>568</v>
      </c>
      <c r="AM190" s="5" t="s">
        <v>528</v>
      </c>
      <c r="AN190" s="5" t="s">
        <v>588</v>
      </c>
      <c r="AO190" s="5" t="s">
        <v>606</v>
      </c>
      <c r="AP190" s="5" t="s">
        <v>608</v>
      </c>
      <c r="AQ190" s="69" t="s">
        <v>607</v>
      </c>
      <c r="AR190" s="73" t="s">
        <v>628</v>
      </c>
      <c r="AU190" s="5"/>
    </row>
    <row r="191" spans="1:47" ht="15" x14ac:dyDescent="0.25">
      <c r="A191" s="4" t="s">
        <v>334</v>
      </c>
      <c r="B191" s="5" t="s">
        <v>66</v>
      </c>
      <c r="C191" s="5" t="s">
        <v>60</v>
      </c>
      <c r="D191" s="5" t="s">
        <v>150</v>
      </c>
      <c r="E191" s="5" t="s">
        <v>106</v>
      </c>
      <c r="F191" s="5">
        <v>144</v>
      </c>
      <c r="G191" s="5" t="s">
        <v>423</v>
      </c>
      <c r="H191" s="6">
        <v>0.1</v>
      </c>
      <c r="I191" s="5" t="s">
        <v>13</v>
      </c>
      <c r="J191" s="14" t="s">
        <v>344</v>
      </c>
      <c r="K191" s="15" t="s">
        <v>70</v>
      </c>
      <c r="L191" s="15" t="s">
        <v>69</v>
      </c>
      <c r="M191" s="5">
        <v>101</v>
      </c>
      <c r="N191" s="5">
        <v>170</v>
      </c>
      <c r="O191" s="15" t="s">
        <v>413</v>
      </c>
      <c r="P191" s="15" t="s">
        <v>412</v>
      </c>
      <c r="Q191" s="5">
        <v>1.68</v>
      </c>
      <c r="R191" s="15" t="s">
        <v>68</v>
      </c>
      <c r="S191" s="8">
        <f t="shared" si="61"/>
        <v>9.1631426907396616</v>
      </c>
      <c r="T191" s="5">
        <v>15.1</v>
      </c>
      <c r="U191" s="16"/>
      <c r="V191" s="15" t="s">
        <v>420</v>
      </c>
      <c r="W191" s="9"/>
      <c r="X191" s="10">
        <v>180</v>
      </c>
      <c r="Y191" s="13">
        <v>6.0563259456054168E-2</v>
      </c>
      <c r="Z191" s="13">
        <v>0.41450203326853896</v>
      </c>
      <c r="AA191" s="13">
        <f t="shared" si="56"/>
        <v>1.4157550952499392E-2</v>
      </c>
      <c r="AB191" s="37">
        <f t="shared" si="57"/>
        <v>9.1450521778641794E-4</v>
      </c>
      <c r="AC191" s="37">
        <f t="shared" si="58"/>
        <v>6.258980702354938E-3</v>
      </c>
      <c r="AD191" s="36">
        <f t="shared" si="59"/>
        <v>2.1377901938274082E-4</v>
      </c>
      <c r="AE191" s="35">
        <f t="shared" si="62"/>
        <v>1.1897777851092183E-5</v>
      </c>
      <c r="AF191" s="35">
        <f t="shared" si="63"/>
        <v>8.1429783584115016E-5</v>
      </c>
      <c r="AG191" s="36">
        <f t="shared" si="60"/>
        <v>2.7812802293209134E-6</v>
      </c>
      <c r="AH191" s="5" t="s">
        <v>483</v>
      </c>
      <c r="AI191" s="5" t="s">
        <v>507</v>
      </c>
      <c r="AJ191" s="5" t="s">
        <v>638</v>
      </c>
      <c r="AK191" s="66" t="s">
        <v>509</v>
      </c>
      <c r="AL191" s="45" t="s">
        <v>570</v>
      </c>
      <c r="AM191" s="5" t="s">
        <v>527</v>
      </c>
      <c r="AN191" s="5" t="s">
        <v>588</v>
      </c>
      <c r="AO191" s="5" t="s">
        <v>606</v>
      </c>
      <c r="AP191" s="5" t="s">
        <v>608</v>
      </c>
      <c r="AQ191" s="69" t="s">
        <v>607</v>
      </c>
      <c r="AR191" s="73" t="s">
        <v>628</v>
      </c>
      <c r="AU191" s="5"/>
    </row>
    <row r="192" spans="1:47" ht="15" x14ac:dyDescent="0.25">
      <c r="A192" s="4" t="s">
        <v>332</v>
      </c>
      <c r="B192" s="5" t="s">
        <v>66</v>
      </c>
      <c r="C192" s="10" t="s">
        <v>60</v>
      </c>
      <c r="D192" s="5" t="s">
        <v>150</v>
      </c>
      <c r="E192" s="5" t="s">
        <v>106</v>
      </c>
      <c r="F192" s="5">
        <v>240</v>
      </c>
      <c r="G192" s="5" t="s">
        <v>107</v>
      </c>
      <c r="H192" s="6">
        <v>0.15</v>
      </c>
      <c r="I192" s="5" t="s">
        <v>13</v>
      </c>
      <c r="J192" s="14" t="s">
        <v>344</v>
      </c>
      <c r="K192" s="15" t="s">
        <v>70</v>
      </c>
      <c r="L192" s="15" t="s">
        <v>69</v>
      </c>
      <c r="M192" s="5">
        <v>101</v>
      </c>
      <c r="N192" s="5">
        <v>170</v>
      </c>
      <c r="O192" s="15" t="s">
        <v>413</v>
      </c>
      <c r="P192" s="15" t="s">
        <v>412</v>
      </c>
      <c r="Q192" s="5">
        <v>1.68</v>
      </c>
      <c r="R192" s="15" t="s">
        <v>68</v>
      </c>
      <c r="S192" s="8">
        <f t="shared" si="61"/>
        <v>9.1631426907396616</v>
      </c>
      <c r="T192" s="5">
        <v>15.1</v>
      </c>
      <c r="U192" s="16"/>
      <c r="V192" s="15" t="s">
        <v>420</v>
      </c>
      <c r="W192" s="9"/>
      <c r="X192" s="10">
        <v>180</v>
      </c>
      <c r="Y192" s="21">
        <v>8.2734827248470779</v>
      </c>
      <c r="Z192" s="21">
        <v>9.6502156061038615</v>
      </c>
      <c r="AA192" s="13">
        <f t="shared" si="56"/>
        <v>5.5069315250271346E-2</v>
      </c>
      <c r="AB192" s="51">
        <f t="shared" si="57"/>
        <v>0.12492958914519088</v>
      </c>
      <c r="AC192" s="51">
        <f t="shared" si="58"/>
        <v>0.14571825565216831</v>
      </c>
      <c r="AD192" s="36">
        <f t="shared" si="59"/>
        <v>8.315466602790972E-4</v>
      </c>
      <c r="AE192" s="52">
        <f t="shared" si="62"/>
        <v>1.6253428299463704E-3</v>
      </c>
      <c r="AF192" s="52">
        <f t="shared" si="63"/>
        <v>1.8958048580572083E-3</v>
      </c>
      <c r="AG192" s="36">
        <f t="shared" si="60"/>
        <v>1.0818481124433514E-5</v>
      </c>
      <c r="AH192" s="5" t="s">
        <v>483</v>
      </c>
      <c r="AI192" s="5" t="s">
        <v>507</v>
      </c>
      <c r="AJ192" s="5" t="s">
        <v>638</v>
      </c>
      <c r="AK192" s="66" t="s">
        <v>509</v>
      </c>
      <c r="AL192" s="45" t="s">
        <v>571</v>
      </c>
      <c r="AM192" s="5" t="s">
        <v>527</v>
      </c>
      <c r="AN192" s="5" t="s">
        <v>588</v>
      </c>
      <c r="AO192" s="5" t="s">
        <v>606</v>
      </c>
      <c r="AP192" s="5" t="s">
        <v>608</v>
      </c>
      <c r="AQ192" s="69" t="s">
        <v>607</v>
      </c>
      <c r="AR192" s="73" t="s">
        <v>628</v>
      </c>
      <c r="AU192" s="5"/>
    </row>
    <row r="193" spans="1:47" ht="15" x14ac:dyDescent="0.25">
      <c r="A193" s="4" t="s">
        <v>333</v>
      </c>
      <c r="B193" s="5" t="s">
        <v>66</v>
      </c>
      <c r="C193" s="5" t="s">
        <v>60</v>
      </c>
      <c r="D193" s="5" t="s">
        <v>150</v>
      </c>
      <c r="E193" s="5" t="s">
        <v>106</v>
      </c>
      <c r="F193" s="5">
        <v>240</v>
      </c>
      <c r="G193" s="5" t="s">
        <v>423</v>
      </c>
      <c r="H193" s="6">
        <v>0.1</v>
      </c>
      <c r="I193" s="5" t="s">
        <v>13</v>
      </c>
      <c r="J193" s="14" t="s">
        <v>344</v>
      </c>
      <c r="K193" s="15" t="s">
        <v>70</v>
      </c>
      <c r="L193" s="15" t="s">
        <v>69</v>
      </c>
      <c r="M193" s="5">
        <v>101</v>
      </c>
      <c r="N193" s="5">
        <v>170</v>
      </c>
      <c r="O193" s="15" t="s">
        <v>413</v>
      </c>
      <c r="P193" s="15" t="s">
        <v>412</v>
      </c>
      <c r="Q193" s="5">
        <v>1.68</v>
      </c>
      <c r="R193" s="15" t="s">
        <v>68</v>
      </c>
      <c r="S193" s="8">
        <f t="shared" si="61"/>
        <v>9.1631426907396616</v>
      </c>
      <c r="T193" s="5">
        <v>15.1</v>
      </c>
      <c r="U193" s="16"/>
      <c r="V193" s="15" t="s">
        <v>420</v>
      </c>
      <c r="W193" s="9"/>
      <c r="X193" s="10">
        <v>180</v>
      </c>
      <c r="Y193" s="31">
        <v>5.0741055897750902E-2</v>
      </c>
      <c r="Z193" s="31">
        <v>0.40082768952598635</v>
      </c>
      <c r="AA193" s="13">
        <f t="shared" si="56"/>
        <v>1.4003465345129418E-2</v>
      </c>
      <c r="AB193" s="37">
        <f t="shared" si="57"/>
        <v>7.6618994405603855E-4</v>
      </c>
      <c r="AC193" s="37">
        <f t="shared" si="58"/>
        <v>6.0524981118423938E-3</v>
      </c>
      <c r="AD193" s="36">
        <f t="shared" si="59"/>
        <v>2.1145232671145422E-4</v>
      </c>
      <c r="AE193" s="35">
        <f t="shared" si="62"/>
        <v>9.9681856033417609E-6</v>
      </c>
      <c r="AF193" s="35">
        <f t="shared" si="63"/>
        <v>7.8743430412743547E-5</v>
      </c>
      <c r="AG193" s="36">
        <f t="shared" si="60"/>
        <v>2.7510097923760716E-6</v>
      </c>
      <c r="AH193" s="5" t="s">
        <v>483</v>
      </c>
      <c r="AI193" s="5" t="s">
        <v>507</v>
      </c>
      <c r="AJ193" s="5" t="s">
        <v>638</v>
      </c>
      <c r="AK193" s="66" t="s">
        <v>509</v>
      </c>
      <c r="AL193" s="45" t="s">
        <v>570</v>
      </c>
      <c r="AM193" s="5" t="s">
        <v>527</v>
      </c>
      <c r="AN193" s="5" t="s">
        <v>588</v>
      </c>
      <c r="AO193" s="5" t="s">
        <v>606</v>
      </c>
      <c r="AP193" s="5" t="s">
        <v>608</v>
      </c>
      <c r="AQ193" s="69" t="s">
        <v>607</v>
      </c>
      <c r="AR193" s="73" t="s">
        <v>628</v>
      </c>
      <c r="AU193" s="5"/>
    </row>
  </sheetData>
  <sortState ref="A2:AK193">
    <sortCondition ref="C2:C193"/>
    <sortCondition ref="B2:B193"/>
    <sortCondition ref="F2:F193"/>
    <sortCondition ref="E2:E193"/>
    <sortCondition ref="G2:G193"/>
  </sortState>
  <phoneticPr fontId="6" type="noConversion"/>
  <pageMargins left="0.75000000000000011" right="0.75000000000000011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A5" sqref="A5:A8"/>
    </sheetView>
  </sheetViews>
  <sheetFormatPr defaultRowHeight="15.75" x14ac:dyDescent="0.25"/>
  <cols>
    <col min="1" max="1" width="10.375" bestFit="1" customWidth="1"/>
  </cols>
  <sheetData>
    <row r="3" spans="1:7" x14ac:dyDescent="0.25">
      <c r="A3" s="53"/>
      <c r="B3" s="53"/>
      <c r="C3" s="54"/>
      <c r="D3" s="54"/>
      <c r="E3" s="54"/>
      <c r="F3" s="54"/>
      <c r="G3" s="55"/>
    </row>
    <row r="4" spans="1:7" x14ac:dyDescent="0.25">
      <c r="A4" s="62" t="s">
        <v>6</v>
      </c>
      <c r="B4" s="56"/>
      <c r="C4" s="57"/>
      <c r="D4" s="57"/>
      <c r="E4" s="57"/>
      <c r="F4" s="57"/>
      <c r="G4" s="58"/>
    </row>
    <row r="5" spans="1:7" x14ac:dyDescent="0.25">
      <c r="A5" s="53" t="s">
        <v>96</v>
      </c>
      <c r="B5" s="53"/>
      <c r="C5" s="54"/>
      <c r="D5" s="54"/>
      <c r="E5" s="54"/>
      <c r="F5" s="54"/>
      <c r="G5" s="55"/>
    </row>
    <row r="6" spans="1:7" x14ac:dyDescent="0.25">
      <c r="A6" s="63" t="s">
        <v>18</v>
      </c>
      <c r="B6" s="56"/>
      <c r="C6" s="57"/>
      <c r="D6" s="57"/>
      <c r="E6" s="57"/>
      <c r="F6" s="57"/>
      <c r="G6" s="58"/>
    </row>
    <row r="7" spans="1:7" x14ac:dyDescent="0.25">
      <c r="A7" s="63" t="s">
        <v>106</v>
      </c>
      <c r="B7" s="56"/>
      <c r="C7" s="57"/>
      <c r="D7" s="57"/>
      <c r="E7" s="57"/>
      <c r="F7" s="57"/>
      <c r="G7" s="58"/>
    </row>
    <row r="8" spans="1:7" x14ac:dyDescent="0.25">
      <c r="A8" s="63" t="s">
        <v>11</v>
      </c>
      <c r="B8" s="56"/>
      <c r="C8" s="57"/>
      <c r="D8" s="57"/>
      <c r="E8" s="57"/>
      <c r="F8" s="57"/>
      <c r="G8" s="58"/>
    </row>
    <row r="9" spans="1:7" x14ac:dyDescent="0.25">
      <c r="A9" s="64" t="s">
        <v>524</v>
      </c>
      <c r="B9" s="59"/>
      <c r="C9" s="60"/>
      <c r="D9" s="60"/>
      <c r="E9" s="60"/>
      <c r="F9" s="60"/>
      <c r="G9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University of Gdansk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Gajewicz</dc:creator>
  <cp:lastModifiedBy>Nina Jeliazkova</cp:lastModifiedBy>
  <cp:lastPrinted>2015-05-19T11:34:33Z</cp:lastPrinted>
  <dcterms:created xsi:type="dcterms:W3CDTF">2015-05-11T14:59:51Z</dcterms:created>
  <dcterms:modified xsi:type="dcterms:W3CDTF">2016-02-06T15:58:57Z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db6b7f98-547b-4d76-b04b-a6571d295fa6</vt:lpwstr>
  </property>
</Properties>
</file>