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artsystems.sharepoint.com/sites/Marketing/Documentos compartidos/01 Plan negocio y Marketing/02 suinsit/"/>
    </mc:Choice>
  </mc:AlternateContent>
  <xr:revisionPtr revIDLastSave="6" documentId="8_{5E39A8A6-AFD8-4654-BACD-ADF6992DC112}" xr6:coauthVersionLast="47" xr6:coauthVersionMax="47" xr10:uidLastSave="{F1972AFB-A9A7-4B95-8B10-B3C20D3C90BB}"/>
  <bookViews>
    <workbookView xWindow="57490" yWindow="-110" windowWidth="38620" windowHeight="21220" activeTab="1" xr2:uid="{6F34421D-6E28-4F56-91F6-DBBE5356D219}"/>
  </bookViews>
  <sheets>
    <sheet name="Resumen" sheetId="19" r:id="rId1"/>
    <sheet name="2023" sheetId="18" r:id="rId2"/>
    <sheet name="2024" sheetId="20" r:id="rId3"/>
    <sheet name="2025" sheetId="21" r:id="rId4"/>
    <sheet name="Hoja1" sheetId="24" r:id="rId5"/>
    <sheet name="2026" sheetId="22" r:id="rId6"/>
    <sheet name="2027" sheetId="2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8" l="1"/>
  <c r="D43" i="23"/>
  <c r="M41" i="23"/>
  <c r="E39" i="23"/>
  <c r="F39" i="23" s="1"/>
  <c r="F38" i="23"/>
  <c r="E38" i="23"/>
  <c r="F37" i="23"/>
  <c r="N36" i="23"/>
  <c r="F36" i="23"/>
  <c r="P35" i="23"/>
  <c r="L35" i="23" s="1"/>
  <c r="N35" i="23" s="1"/>
  <c r="F35" i="23"/>
  <c r="N34" i="23"/>
  <c r="F34" i="23"/>
  <c r="N33" i="23"/>
  <c r="F33" i="23"/>
  <c r="P32" i="23"/>
  <c r="L32" i="23"/>
  <c r="N32" i="23" s="1"/>
  <c r="F32" i="23"/>
  <c r="P31" i="23"/>
  <c r="L31" i="23" s="1"/>
  <c r="N31" i="23" s="1"/>
  <c r="F31" i="23"/>
  <c r="P30" i="23"/>
  <c r="L30" i="23"/>
  <c r="N30" i="23" s="1"/>
  <c r="F30" i="23"/>
  <c r="P29" i="23"/>
  <c r="N29" i="23"/>
  <c r="L29" i="23"/>
  <c r="F29" i="23"/>
  <c r="P28" i="23"/>
  <c r="L28" i="23"/>
  <c r="N28" i="23" s="1"/>
  <c r="F28" i="23"/>
  <c r="D22" i="23"/>
  <c r="M20" i="23"/>
  <c r="F18" i="23"/>
  <c r="E18" i="23"/>
  <c r="E17" i="23"/>
  <c r="F17" i="23" s="1"/>
  <c r="D16" i="23"/>
  <c r="F16" i="23" s="1"/>
  <c r="N15" i="23"/>
  <c r="D15" i="23"/>
  <c r="F15" i="23" s="1"/>
  <c r="P14" i="23"/>
  <c r="L14" i="23"/>
  <c r="N14" i="23" s="1"/>
  <c r="F14" i="23"/>
  <c r="N13" i="23"/>
  <c r="F13" i="23"/>
  <c r="N12" i="23"/>
  <c r="F12" i="23"/>
  <c r="P11" i="23"/>
  <c r="N11" i="23"/>
  <c r="F11" i="23"/>
  <c r="P10" i="23"/>
  <c r="N10" i="23"/>
  <c r="F10" i="23"/>
  <c r="P9" i="23"/>
  <c r="L9" i="23" s="1"/>
  <c r="N9" i="23" s="1"/>
  <c r="F9" i="23"/>
  <c r="P8" i="23"/>
  <c r="L8" i="23"/>
  <c r="N8" i="23" s="1"/>
  <c r="F8" i="23"/>
  <c r="P7" i="23"/>
  <c r="N7" i="23"/>
  <c r="L7" i="23"/>
  <c r="F7" i="23"/>
  <c r="D16" i="22"/>
  <c r="F16" i="22" s="1"/>
  <c r="D15" i="22"/>
  <c r="D43" i="22"/>
  <c r="M41" i="22"/>
  <c r="E39" i="22"/>
  <c r="F39" i="22" s="1"/>
  <c r="F38" i="22"/>
  <c r="E38" i="22"/>
  <c r="F37" i="22"/>
  <c r="N36" i="22"/>
  <c r="F36" i="22"/>
  <c r="P35" i="22"/>
  <c r="L35" i="22" s="1"/>
  <c r="N35" i="22" s="1"/>
  <c r="F35" i="22"/>
  <c r="N34" i="22"/>
  <c r="F34" i="22"/>
  <c r="L33" i="22"/>
  <c r="N33" i="22" s="1"/>
  <c r="F33" i="22"/>
  <c r="P32" i="22"/>
  <c r="L32" i="22"/>
  <c r="N32" i="22" s="1"/>
  <c r="F32" i="22"/>
  <c r="P31" i="22"/>
  <c r="L31" i="22"/>
  <c r="N31" i="22" s="1"/>
  <c r="F31" i="22"/>
  <c r="P30" i="22"/>
  <c r="L30" i="22"/>
  <c r="N30" i="22" s="1"/>
  <c r="F30" i="22"/>
  <c r="P29" i="22"/>
  <c r="L29" i="22"/>
  <c r="N29" i="22" s="1"/>
  <c r="F29" i="22"/>
  <c r="P28" i="22"/>
  <c r="L28" i="22"/>
  <c r="N28" i="22" s="1"/>
  <c r="F28" i="22"/>
  <c r="D22" i="22"/>
  <c r="M20" i="22"/>
  <c r="F18" i="22"/>
  <c r="E18" i="22"/>
  <c r="E17" i="22"/>
  <c r="F17" i="22"/>
  <c r="N15" i="22"/>
  <c r="F15" i="22"/>
  <c r="P14" i="22"/>
  <c r="L14" i="22"/>
  <c r="N14" i="22" s="1"/>
  <c r="F14" i="22"/>
  <c r="N13" i="22"/>
  <c r="F13" i="22"/>
  <c r="N12" i="22"/>
  <c r="F12" i="22"/>
  <c r="P11" i="22"/>
  <c r="N11" i="22" s="1"/>
  <c r="F11" i="22"/>
  <c r="P10" i="22"/>
  <c r="N10" i="22" s="1"/>
  <c r="F10" i="22"/>
  <c r="P9" i="22"/>
  <c r="L9" i="22" s="1"/>
  <c r="N9" i="22" s="1"/>
  <c r="F9" i="22"/>
  <c r="P8" i="22"/>
  <c r="L8" i="22" s="1"/>
  <c r="N8" i="22" s="1"/>
  <c r="F8" i="22"/>
  <c r="P7" i="22"/>
  <c r="N7" i="22"/>
  <c r="L7" i="22"/>
  <c r="F7" i="22"/>
  <c r="D43" i="21"/>
  <c r="M41" i="21"/>
  <c r="F39" i="21"/>
  <c r="E39" i="21"/>
  <c r="F38" i="21"/>
  <c r="E38" i="21"/>
  <c r="F37" i="21"/>
  <c r="N36" i="21"/>
  <c r="F36" i="21"/>
  <c r="P35" i="21"/>
  <c r="N35" i="21"/>
  <c r="L35" i="21"/>
  <c r="F35" i="21"/>
  <c r="N34" i="21"/>
  <c r="F34" i="21"/>
  <c r="L33" i="21"/>
  <c r="N33" i="21" s="1"/>
  <c r="F33" i="21"/>
  <c r="P32" i="21"/>
  <c r="L32" i="21"/>
  <c r="N32" i="21" s="1"/>
  <c r="F32" i="21"/>
  <c r="P31" i="21"/>
  <c r="L31" i="21"/>
  <c r="N31" i="21" s="1"/>
  <c r="F31" i="21"/>
  <c r="P30" i="21"/>
  <c r="L30" i="21"/>
  <c r="N30" i="21" s="1"/>
  <c r="F30" i="21"/>
  <c r="P29" i="21"/>
  <c r="L29" i="21"/>
  <c r="N29" i="21" s="1"/>
  <c r="F29" i="21"/>
  <c r="P28" i="21"/>
  <c r="L28" i="21"/>
  <c r="N28" i="21" s="1"/>
  <c r="F28" i="21"/>
  <c r="D22" i="21"/>
  <c r="M20" i="21"/>
  <c r="F18" i="21"/>
  <c r="E18" i="21"/>
  <c r="E17" i="21"/>
  <c r="F17" i="21" s="1"/>
  <c r="D17" i="21"/>
  <c r="D16" i="21"/>
  <c r="F16" i="21" s="1"/>
  <c r="N15" i="21"/>
  <c r="D15" i="21"/>
  <c r="F15" i="21" s="1"/>
  <c r="P14" i="21"/>
  <c r="L14" i="21"/>
  <c r="N14" i="21" s="1"/>
  <c r="F14" i="21"/>
  <c r="N13" i="21"/>
  <c r="F13" i="21"/>
  <c r="N12" i="21"/>
  <c r="L12" i="21"/>
  <c r="F12" i="21"/>
  <c r="P11" i="21"/>
  <c r="L11" i="21"/>
  <c r="N11" i="21" s="1"/>
  <c r="F11" i="21"/>
  <c r="P10" i="21"/>
  <c r="L10" i="21" s="1"/>
  <c r="N10" i="21" s="1"/>
  <c r="F10" i="21"/>
  <c r="P9" i="21"/>
  <c r="L9" i="21"/>
  <c r="N9" i="21" s="1"/>
  <c r="F9" i="21"/>
  <c r="P8" i="21"/>
  <c r="L8" i="21" s="1"/>
  <c r="N8" i="21" s="1"/>
  <c r="F8" i="21"/>
  <c r="P7" i="21"/>
  <c r="L7" i="21"/>
  <c r="N7" i="21" s="1"/>
  <c r="F7" i="21"/>
  <c r="D43" i="20"/>
  <c r="M41" i="20"/>
  <c r="E39" i="20"/>
  <c r="F39" i="20" s="1"/>
  <c r="E38" i="20"/>
  <c r="F38" i="20"/>
  <c r="F37" i="20"/>
  <c r="N36" i="20"/>
  <c r="F36" i="20"/>
  <c r="P35" i="20"/>
  <c r="L35" i="20"/>
  <c r="N35" i="20" s="1"/>
  <c r="F35" i="20"/>
  <c r="N34" i="20"/>
  <c r="F34" i="20"/>
  <c r="N33" i="20"/>
  <c r="L33" i="20"/>
  <c r="F33" i="20"/>
  <c r="P32" i="20"/>
  <c r="N32" i="20"/>
  <c r="L32" i="20"/>
  <c r="F32" i="20"/>
  <c r="P31" i="20"/>
  <c r="N31" i="20"/>
  <c r="L31" i="20"/>
  <c r="F31" i="20"/>
  <c r="P30" i="20"/>
  <c r="N30" i="20"/>
  <c r="L30" i="20"/>
  <c r="F30" i="20"/>
  <c r="P29" i="20"/>
  <c r="N29" i="20"/>
  <c r="L29" i="20"/>
  <c r="F29" i="20"/>
  <c r="P28" i="20"/>
  <c r="N28" i="20"/>
  <c r="N41" i="20" s="1"/>
  <c r="I28" i="20" s="1"/>
  <c r="I41" i="20" s="1"/>
  <c r="L28" i="20"/>
  <c r="F28" i="20"/>
  <c r="F41" i="20" s="1"/>
  <c r="D22" i="20"/>
  <c r="M20" i="20"/>
  <c r="F18" i="20"/>
  <c r="E18" i="20"/>
  <c r="E17" i="20"/>
  <c r="D17" i="20"/>
  <c r="D16" i="20"/>
  <c r="F16" i="20" s="1"/>
  <c r="N15" i="20"/>
  <c r="D15" i="20"/>
  <c r="F15" i="20" s="1"/>
  <c r="P14" i="20"/>
  <c r="N14" i="20"/>
  <c r="L14" i="20"/>
  <c r="F14" i="20"/>
  <c r="N13" i="20"/>
  <c r="F13" i="20"/>
  <c r="L12" i="20"/>
  <c r="N12" i="20" s="1"/>
  <c r="F12" i="20"/>
  <c r="P11" i="20"/>
  <c r="L11" i="20" s="1"/>
  <c r="N11" i="20" s="1"/>
  <c r="F11" i="20"/>
  <c r="P10" i="20"/>
  <c r="L10" i="20" s="1"/>
  <c r="N10" i="20" s="1"/>
  <c r="F10" i="20"/>
  <c r="P9" i="20"/>
  <c r="L9" i="20" s="1"/>
  <c r="N9" i="20" s="1"/>
  <c r="F9" i="20"/>
  <c r="P8" i="20"/>
  <c r="L8" i="20" s="1"/>
  <c r="N8" i="20" s="1"/>
  <c r="F8" i="20"/>
  <c r="P7" i="20"/>
  <c r="N7" i="20"/>
  <c r="L7" i="20"/>
  <c r="F7" i="20"/>
  <c r="P35" i="18"/>
  <c r="P32" i="18"/>
  <c r="L32" i="18" s="1"/>
  <c r="N32" i="18" s="1"/>
  <c r="P31" i="18"/>
  <c r="P30" i="18"/>
  <c r="P29" i="18"/>
  <c r="L29" i="18" s="1"/>
  <c r="N29" i="18" s="1"/>
  <c r="P28" i="18"/>
  <c r="D17" i="18"/>
  <c r="D16" i="18"/>
  <c r="D15" i="18"/>
  <c r="F15" i="18" s="1"/>
  <c r="D43" i="18"/>
  <c r="M41" i="18"/>
  <c r="G39" i="18"/>
  <c r="E39" i="18"/>
  <c r="F39" i="18" s="1"/>
  <c r="G38" i="18"/>
  <c r="E38" i="18"/>
  <c r="F38" i="18" s="1"/>
  <c r="D38" i="18"/>
  <c r="G37" i="18"/>
  <c r="F37" i="18"/>
  <c r="N36" i="18"/>
  <c r="G36" i="18"/>
  <c r="F36" i="18"/>
  <c r="L35" i="18"/>
  <c r="N35" i="18" s="1"/>
  <c r="F35" i="18"/>
  <c r="N34" i="18"/>
  <c r="F34" i="18"/>
  <c r="L33" i="18"/>
  <c r="N33" i="18" s="1"/>
  <c r="F33" i="18"/>
  <c r="F32" i="18"/>
  <c r="L31" i="18"/>
  <c r="N31" i="18" s="1"/>
  <c r="F31" i="18"/>
  <c r="L30" i="18"/>
  <c r="N30" i="18" s="1"/>
  <c r="F30" i="18"/>
  <c r="F29" i="18"/>
  <c r="L28" i="18"/>
  <c r="N28" i="18" s="1"/>
  <c r="F28" i="18"/>
  <c r="P10" i="18"/>
  <c r="L10" i="18" s="1"/>
  <c r="N10" i="18" s="1"/>
  <c r="P14" i="18"/>
  <c r="G9" i="19"/>
  <c r="I9" i="19" s="1"/>
  <c r="F9" i="19"/>
  <c r="E9" i="19"/>
  <c r="D22" i="18"/>
  <c r="C9" i="19" s="1"/>
  <c r="M20" i="18"/>
  <c r="E18" i="18"/>
  <c r="E17" i="18"/>
  <c r="F17" i="18"/>
  <c r="F16" i="18"/>
  <c r="N15" i="18"/>
  <c r="L14" i="18"/>
  <c r="N14" i="18" s="1"/>
  <c r="N13" i="18"/>
  <c r="F13" i="18"/>
  <c r="L12" i="18"/>
  <c r="N12" i="18" s="1"/>
  <c r="F12" i="18"/>
  <c r="P11" i="18"/>
  <c r="L11" i="18" s="1"/>
  <c r="N11" i="18" s="1"/>
  <c r="F11" i="18"/>
  <c r="F10" i="18"/>
  <c r="L9" i="18"/>
  <c r="N9" i="18" s="1"/>
  <c r="F9" i="18"/>
  <c r="P8" i="18"/>
  <c r="L8" i="18" s="1"/>
  <c r="N8" i="18" s="1"/>
  <c r="F8" i="18"/>
  <c r="P7" i="18"/>
  <c r="L7" i="18"/>
  <c r="N7" i="18" s="1"/>
  <c r="F7" i="18"/>
  <c r="N41" i="23" l="1"/>
  <c r="I28" i="23" s="1"/>
  <c r="I41" i="23" s="1"/>
  <c r="F41" i="23"/>
  <c r="F20" i="23"/>
  <c r="N20" i="23"/>
  <c r="I7" i="23" s="1"/>
  <c r="I20" i="23" s="1"/>
  <c r="F41" i="22"/>
  <c r="N41" i="22"/>
  <c r="I28" i="22" s="1"/>
  <c r="I41" i="22" s="1"/>
  <c r="F20" i="22"/>
  <c r="N20" i="22"/>
  <c r="I7" i="22" s="1"/>
  <c r="I20" i="22" s="1"/>
  <c r="F41" i="21"/>
  <c r="N20" i="21"/>
  <c r="I7" i="21" s="1"/>
  <c r="I20" i="21" s="1"/>
  <c r="F20" i="21"/>
  <c r="N41" i="21"/>
  <c r="I28" i="21" s="1"/>
  <c r="I41" i="21" s="1"/>
  <c r="F17" i="20"/>
  <c r="N20" i="20"/>
  <c r="I7" i="20" s="1"/>
  <c r="I20" i="20" s="1"/>
  <c r="F20" i="20"/>
  <c r="N41" i="18"/>
  <c r="I28" i="18" s="1"/>
  <c r="I41" i="18" s="1"/>
  <c r="F41" i="18"/>
  <c r="D9" i="19"/>
  <c r="G4" i="19"/>
  <c r="N20" i="18"/>
  <c r="I7" i="18" s="1"/>
  <c r="I20" i="18" s="1"/>
  <c r="C5" i="19" s="1"/>
  <c r="F14" i="18"/>
  <c r="F18" i="18"/>
  <c r="G5" i="19"/>
  <c r="F5" i="19"/>
  <c r="F4" i="19"/>
  <c r="E4" i="19"/>
  <c r="E5" i="19"/>
  <c r="D4" i="19"/>
  <c r="F20" i="18" l="1"/>
  <c r="C4" i="19" s="1"/>
  <c r="C6" i="19" s="1"/>
  <c r="G6" i="19"/>
  <c r="F6" i="19"/>
  <c r="E6" i="19"/>
  <c r="I4" i="19" l="1"/>
  <c r="I10" i="19" s="1"/>
  <c r="D5" i="19"/>
  <c r="D6" i="19" l="1"/>
  <c r="I5" i="19"/>
  <c r="I6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tc={3A5AC349-B7AD-434C-8D7F-91936099E3C0}</author>
    <author>tc={8E2A3A89-9B1F-4F2A-AD93-A2DF90B35B85}</author>
    <author>tc={1A3B3448-4CBD-4C9E-A756-AAEC7F3B1FD0}</author>
    <author>tc={1C078692-ED2A-409E-AAD6-C1683BC1C382}</author>
    <author>tc={57FE637B-132F-47FA-BC62-E4F501425930}</author>
    <author>tc={F5D59674-738B-40E0-9C7A-7D7ADCF62C90}</author>
    <author>tc={773561AC-82E3-457A-86F4-225A783F680B}</author>
    <author>tc={14FB3CBE-D4DA-461B-AA89-6936BED3E96B}</author>
  </authors>
  <commentList>
    <comment ref="D11" authorId="0" shapeId="0" xr:uid="{3A5AC349-B7AD-434C-8D7F-91936099E3C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G11" authorId="1" shapeId="0" xr:uid="{8E2A3A89-9B1F-4F2A-AD93-A2DF90B35B8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12" authorId="2" shapeId="0" xr:uid="{1A3B3448-4CBD-4C9E-A756-AAEC7F3B1F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G12" authorId="3" shapeId="0" xr:uid="{1C078692-ED2A-409E-AAD6-C1683BC1C3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D32" authorId="4" shapeId="0" xr:uid="{57FE637B-132F-47FA-BC62-E4F50142593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G32" authorId="5" shapeId="0" xr:uid="{F5D59674-738B-40E0-9C7A-7D7ADCF62C9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33" authorId="6" shapeId="0" xr:uid="{773561AC-82E3-457A-86F4-225A783F68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G33" authorId="7" shapeId="0" xr:uid="{14FB3CBE-D4DA-461B-AA89-6936BED3E96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tc={5FD4DBAD-27D0-4927-958D-60FBBFADFA77}</author>
    <author>tc={A26C1CF2-4255-4149-9AD0-5648928D7570}</author>
    <author>tc={D9776A18-0CED-45B5-AAD4-2C4A5CF9F18E}</author>
    <author>tc={FF855401-62F7-4D5D-BFDE-50DE4C6DD1EC}</author>
    <author>tc={9AB53BB6-5FE0-4DCE-8E93-751042BBEB9E}</author>
    <author>tc={4ECD5EAC-37AF-45E3-A247-61FFA2BA78B0}</author>
    <author>tc={49A2648E-7E10-4E5B-9881-55B805BB2DD7}</author>
    <author>tc={402EE8E8-E46C-4713-8844-7C10CA38BE5A}</author>
  </authors>
  <commentList>
    <comment ref="D11" authorId="0" shapeId="0" xr:uid="{5FD4DBAD-27D0-4927-958D-60FBBFADFA7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G11" authorId="1" shapeId="0" xr:uid="{A26C1CF2-4255-4149-9AD0-5648928D757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12" authorId="2" shapeId="0" xr:uid="{D9776A18-0CED-45B5-AAD4-2C4A5CF9F1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G12" authorId="3" shapeId="0" xr:uid="{FF855401-62F7-4D5D-BFDE-50DE4C6DD1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D32" authorId="4" shapeId="0" xr:uid="{9AB53BB6-5FE0-4DCE-8E93-751042BBEB9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G32" authorId="5" shapeId="0" xr:uid="{4ECD5EAC-37AF-45E3-A247-61FFA2BA78B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33" authorId="6" shapeId="0" xr:uid="{49A2648E-7E10-4E5B-9881-55B805BB2DD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G33" authorId="7" shapeId="0" xr:uid="{402EE8E8-E46C-4713-8844-7C10CA38BE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tc={C5F60830-9634-4B08-A565-DA97ECA367AC}</author>
    <author>tc={8C9C1A57-6CD4-4544-8380-EA636A7F5B81}</author>
    <author>tc={6D568E60-260A-4B85-A065-714C28A87B86}</author>
    <author>tc={D622065C-0701-4790-AF0D-17CAEE6384DE}</author>
    <author>tc={99F949B9-6DB5-4B1B-BE57-E96307965D06}</author>
    <author>tc={59962313-AC8A-4E3A-8A14-6AB7DC9826B0}</author>
    <author>tc={4A777F51-9B96-4695-BD1D-4DCA1881052A}</author>
    <author>tc={C10829B6-FB47-4D4C-ABC5-A075D71C844B}</author>
  </authors>
  <commentList>
    <comment ref="D11" authorId="0" shapeId="0" xr:uid="{C5F60830-9634-4B08-A565-DA97ECA367AC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G11" authorId="1" shapeId="0" xr:uid="{8C9C1A57-6CD4-4544-8380-EA636A7F5B81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12" authorId="2" shapeId="0" xr:uid="{6D568E60-260A-4B85-A065-714C28A87B8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G12" authorId="3" shapeId="0" xr:uid="{D622065C-0701-4790-AF0D-17CAEE6384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D32" authorId="4" shapeId="0" xr:uid="{99F949B9-6DB5-4B1B-BE57-E96307965D0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G32" authorId="5" shapeId="0" xr:uid="{59962313-AC8A-4E3A-8A14-6AB7DC9826B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33" authorId="6" shapeId="0" xr:uid="{4A777F51-9B96-4695-BD1D-4DCA1881052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G33" authorId="7" shapeId="0" xr:uid="{C10829B6-FB47-4D4C-ABC5-A075D71C844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tc={5E06833E-E55D-4952-B511-5ADE267B0F12}</author>
    <author>tc={0CFB0F95-D1C0-46B9-9665-9F40B4C86FDE}</author>
    <author>tc={5D81A046-8524-4A22-8E87-5328D86DD0D5}</author>
    <author>tc={AB6E35F9-69EE-4A54-BBA6-1BF8F073F8E5}</author>
    <author>tc={05A9E0DB-34A2-407D-8A16-6966CC475DD3}</author>
    <author>tc={07A484A2-D204-44CB-A80F-8225C3E97559}</author>
    <author>tc={E003CF59-A791-48B3-92D7-8BCE9162B860}</author>
    <author>tc={F9B6AB50-DB7F-4696-99D0-01B1D1868EBC}</author>
  </authors>
  <commentList>
    <comment ref="D11" authorId="0" shapeId="0" xr:uid="{5E06833E-E55D-4952-B511-5ADE267B0F1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G11" authorId="1" shapeId="0" xr:uid="{0CFB0F95-D1C0-46B9-9665-9F40B4C86FD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12" authorId="2" shapeId="0" xr:uid="{5D81A046-8524-4A22-8E87-5328D86DD0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G12" authorId="3" shapeId="0" xr:uid="{AB6E35F9-69EE-4A54-BBA6-1BF8F073F8E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D32" authorId="4" shapeId="0" xr:uid="{05A9E0DB-34A2-407D-8A16-6966CC475DD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G32" authorId="5" shapeId="0" xr:uid="{07A484A2-D204-44CB-A80F-8225C3E9755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33" authorId="6" shapeId="0" xr:uid="{E003CF59-A791-48B3-92D7-8BCE9162B86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G33" authorId="7" shapeId="0" xr:uid="{F9B6AB50-DB7F-4696-99D0-01B1D1868EB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tc={721C46B2-43F0-421A-A972-A77700A87797}</author>
    <author>tc={869FABE7-5DCB-4A27-A979-80FE20EA8FB6}</author>
    <author>tc={E20E66A4-45BD-4E4A-86B7-A5B2C6786C05}</author>
    <author>tc={7EBA0F5E-2ED8-4FC6-92ED-81BD5BA618B6}</author>
    <author>tc={12EB28E2-2A70-4C85-9D9D-AA9099F51412}</author>
    <author>tc={4ACD30FE-F2D3-407B-ACD6-483439ECD158}</author>
    <author>tc={DA44BB60-72F1-429E-88A1-7F4FC5031AA8}</author>
    <author>tc={B4AB87CA-A6BE-4541-8BF9-2DB80F4E93A1}</author>
  </authors>
  <commentList>
    <comment ref="D11" authorId="0" shapeId="0" xr:uid="{721C46B2-43F0-421A-A972-A77700A8779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G11" authorId="1" shapeId="0" xr:uid="{869FABE7-5DCB-4A27-A979-80FE20EA8FB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12" authorId="2" shapeId="0" xr:uid="{E20E66A4-45BD-4E4A-86B7-A5B2C6786C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G12" authorId="3" shapeId="0" xr:uid="{7EBA0F5E-2ED8-4FC6-92ED-81BD5BA618B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D32" authorId="4" shapeId="0" xr:uid="{12EB28E2-2A70-4C85-9D9D-AA9099F5141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G32" authorId="5" shapeId="0" xr:uid="{4ACD30FE-F2D3-407B-ACD6-483439ECD1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contempla caida del 10%
</t>
      </text>
    </comment>
    <comment ref="D33" authorId="6" shapeId="0" xr:uid="{DA44BB60-72F1-429E-88A1-7F4FC5031AA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  <comment ref="G33" authorId="7" shapeId="0" xr:uid="{B4AB87CA-A6BE-4541-8BF9-2DB80F4E93A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Objetivo mínimo anual 110 contratos por comercial</t>
      </text>
    </comment>
  </commentList>
</comments>
</file>

<file path=xl/sharedStrings.xml><?xml version="1.0" encoding="utf-8"?>
<sst xmlns="http://schemas.openxmlformats.org/spreadsheetml/2006/main" count="500" uniqueCount="45">
  <si>
    <t>Importe</t>
  </si>
  <si>
    <t>Ventas</t>
  </si>
  <si>
    <t>Gastos</t>
  </si>
  <si>
    <t>Personal</t>
  </si>
  <si>
    <t>Servicios Externos</t>
  </si>
  <si>
    <t>Comisiones</t>
  </si>
  <si>
    <t>Alquileres</t>
  </si>
  <si>
    <t>Comercial</t>
  </si>
  <si>
    <t>Desarrollador</t>
  </si>
  <si>
    <t>Direccion</t>
  </si>
  <si>
    <t>Marketing</t>
  </si>
  <si>
    <t>Servicios Cloud</t>
  </si>
  <si>
    <t>Sistemas</t>
  </si>
  <si>
    <t>Suinsit</t>
  </si>
  <si>
    <t>Teleoperador</t>
  </si>
  <si>
    <t>Categoría</t>
  </si>
  <si>
    <t>Servicios Profesionales</t>
  </si>
  <si>
    <t>Desarrollador Jnior</t>
  </si>
  <si>
    <t>Administracion</t>
  </si>
  <si>
    <t>Linea de comercialización directa</t>
  </si>
  <si>
    <t>Totales</t>
  </si>
  <si>
    <t>Total</t>
  </si>
  <si>
    <t>proveedores-Cloud</t>
  </si>
  <si>
    <t>Recursos</t>
  </si>
  <si>
    <t>Concepto</t>
  </si>
  <si>
    <t>Bruto Anual</t>
  </si>
  <si>
    <t>producto / servicios</t>
  </si>
  <si>
    <t>Started</t>
  </si>
  <si>
    <t>Profesional</t>
  </si>
  <si>
    <t>Advance</t>
  </si>
  <si>
    <t>Corporate</t>
  </si>
  <si>
    <t>Implantación</t>
  </si>
  <si>
    <t xml:space="preserve">Soporte </t>
  </si>
  <si>
    <t>Desarrollo</t>
  </si>
  <si>
    <t>Suincode</t>
  </si>
  <si>
    <t>Emprende</t>
  </si>
  <si>
    <t>Teams</t>
  </si>
  <si>
    <t>Cloud Dedicado</t>
  </si>
  <si>
    <t>Almacenamiento</t>
  </si>
  <si>
    <t>Suscripciones</t>
  </si>
  <si>
    <t>Diferencia</t>
  </si>
  <si>
    <t>Medio</t>
  </si>
  <si>
    <t>Gastos Servicios</t>
  </si>
  <si>
    <t>Escenario Normal</t>
  </si>
  <si>
    <t>Escenario Pesimo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</si>
</sst>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2" borderId="0" applyNumberFormat="0" applyBorder="0" applyAlignment="0" applyProtection="0"/>
  </cellStyleXfs>
  <cellXfs count="30">
    <xf numFmtId="0" fontId="0" fillId="0" borderId="0" xfId="0"/>
    <xf numFmtId="44" fontId="0" fillId="0" borderId="0" xfId="1" applyFont="1"/>
    <xf numFmtId="0" fontId="2" fillId="0" borderId="0" xfId="0" applyFont="1"/>
    <xf numFmtId="44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/>
    <xf numFmtId="44" fontId="0" fillId="0" borderId="0" xfId="1" applyFont="1" applyBorder="1"/>
    <xf numFmtId="44" fontId="2" fillId="0" borderId="0" xfId="1" applyFont="1" applyBorder="1"/>
    <xf numFmtId="44" fontId="1" fillId="0" borderId="0" xfId="1" applyFont="1" applyBorder="1"/>
    <xf numFmtId="44" fontId="3" fillId="3" borderId="0" xfId="3" applyNumberFormat="1"/>
    <xf numFmtId="44" fontId="4" fillId="2" borderId="0" xfId="4" applyNumberFormat="1"/>
    <xf numFmtId="43" fontId="2" fillId="0" borderId="0" xfId="2" applyFont="1"/>
    <xf numFmtId="44" fontId="2" fillId="0" borderId="0" xfId="0" applyNumberFormat="1" applyFont="1"/>
    <xf numFmtId="0" fontId="2" fillId="0" borderId="2" xfId="0" applyFont="1" applyBorder="1"/>
    <xf numFmtId="44" fontId="0" fillId="0" borderId="2" xfId="1" applyFont="1" applyBorder="1"/>
    <xf numFmtId="0" fontId="0" fillId="0" borderId="2" xfId="0" applyBorder="1"/>
    <xf numFmtId="44" fontId="0" fillId="0" borderId="3" xfId="1" applyFont="1" applyBorder="1"/>
    <xf numFmtId="0" fontId="2" fillId="0" borderId="4" xfId="0" applyFont="1" applyBorder="1"/>
    <xf numFmtId="44" fontId="0" fillId="0" borderId="5" xfId="1" applyFont="1" applyBorder="1"/>
    <xf numFmtId="0" fontId="0" fillId="0" borderId="4" xfId="0" applyBorder="1"/>
    <xf numFmtId="44" fontId="0" fillId="0" borderId="5" xfId="0" applyNumberFormat="1" applyBorder="1"/>
    <xf numFmtId="0" fontId="0" fillId="0" borderId="5" xfId="0" applyBorder="1"/>
    <xf numFmtId="44" fontId="2" fillId="0" borderId="5" xfId="1" applyFont="1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44" fontId="0" fillId="0" borderId="7" xfId="1" applyFont="1" applyBorder="1"/>
    <xf numFmtId="0" fontId="0" fillId="0" borderId="8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5">
    <cellStyle name="Bueno" xfId="4" builtinId="26"/>
    <cellStyle name="Énfasis5" xfId="3" builtinId="45"/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nuel Gonzalez" id="{80D9DD56-4549-4F75-AF43-9BF9B4E4D326}" userId="Manuel Gonzalez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1" dT="2022-12-10T10:11:04.93" personId="{80D9DD56-4549-4F75-AF43-9BF9B4E4D326}" id="{3A5AC349-B7AD-434C-8D7F-91936099E3C0}">
    <text xml:space="preserve">Se contempla caida del 10%
</text>
  </threadedComment>
  <threadedComment ref="G11" dT="2022-12-10T10:11:04.93" personId="{80D9DD56-4549-4F75-AF43-9BF9B4E4D326}" id="{8E2A3A89-9B1F-4F2A-AD93-A2DF90B35B85}">
    <text xml:space="preserve">Se contempla caida del 10%
</text>
  </threadedComment>
  <threadedComment ref="D12" dT="2022-12-10T10:11:59.10" personId="{80D9DD56-4549-4F75-AF43-9BF9B4E4D326}" id="{1A3B3448-4CBD-4C9E-A756-AAEC7F3B1FD0}">
    <text>Objetivo mínimo anual 110 contratos por comercial</text>
  </threadedComment>
  <threadedComment ref="G12" dT="2022-12-10T10:11:59.10" personId="{80D9DD56-4549-4F75-AF43-9BF9B4E4D326}" id="{1C078692-ED2A-409E-AAD6-C1683BC1C382}">
    <text>Objetivo mínimo anual 110 contratos por comercial</text>
  </threadedComment>
  <threadedComment ref="D32" dT="2022-12-10T10:11:04.93" personId="{80D9DD56-4549-4F75-AF43-9BF9B4E4D326}" id="{57FE637B-132F-47FA-BC62-E4F501425930}">
    <text xml:space="preserve">Se contempla caida del 10%
</text>
  </threadedComment>
  <threadedComment ref="G32" dT="2022-12-10T10:11:04.93" personId="{80D9DD56-4549-4F75-AF43-9BF9B4E4D326}" id="{F5D59674-738B-40E0-9C7A-7D7ADCF62C90}">
    <text xml:space="preserve">Se contempla caida del 10%
</text>
  </threadedComment>
  <threadedComment ref="D33" dT="2022-12-10T10:11:59.10" personId="{80D9DD56-4549-4F75-AF43-9BF9B4E4D326}" id="{773561AC-82E3-457A-86F4-225A783F680B}">
    <text>Objetivo mínimo anual 110 contratos por comercial</text>
  </threadedComment>
  <threadedComment ref="G33" dT="2022-12-10T10:11:59.10" personId="{80D9DD56-4549-4F75-AF43-9BF9B4E4D326}" id="{14FB3CBE-D4DA-461B-AA89-6936BED3E96B}">
    <text>Objetivo mínimo anual 110 contratos por comercial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1" dT="2022-12-10T10:11:04.93" personId="{80D9DD56-4549-4F75-AF43-9BF9B4E4D326}" id="{5FD4DBAD-27D0-4927-958D-60FBBFADFA77}">
    <text xml:space="preserve">Se contempla caida del 10%
</text>
  </threadedComment>
  <threadedComment ref="G11" dT="2022-12-10T10:11:04.93" personId="{80D9DD56-4549-4F75-AF43-9BF9B4E4D326}" id="{A26C1CF2-4255-4149-9AD0-5648928D7570}">
    <text xml:space="preserve">Se contempla caida del 10%
</text>
  </threadedComment>
  <threadedComment ref="D12" dT="2022-12-10T10:11:59.10" personId="{80D9DD56-4549-4F75-AF43-9BF9B4E4D326}" id="{D9776A18-0CED-45B5-AAD4-2C4A5CF9F18E}">
    <text>Objetivo mínimo anual 110 contratos por comercial</text>
  </threadedComment>
  <threadedComment ref="G12" dT="2022-12-10T10:11:59.10" personId="{80D9DD56-4549-4F75-AF43-9BF9B4E4D326}" id="{FF855401-62F7-4D5D-BFDE-50DE4C6DD1EC}">
    <text>Objetivo mínimo anual 110 contratos por comercial</text>
  </threadedComment>
  <threadedComment ref="D32" dT="2022-12-10T10:11:04.93" personId="{80D9DD56-4549-4F75-AF43-9BF9B4E4D326}" id="{9AB53BB6-5FE0-4DCE-8E93-751042BBEB9E}">
    <text xml:space="preserve">Se contempla caida del 10%
</text>
  </threadedComment>
  <threadedComment ref="G32" dT="2022-12-10T10:11:04.93" personId="{80D9DD56-4549-4F75-AF43-9BF9B4E4D326}" id="{4ECD5EAC-37AF-45E3-A247-61FFA2BA78B0}">
    <text xml:space="preserve">Se contempla caida del 10%
</text>
  </threadedComment>
  <threadedComment ref="D33" dT="2022-12-10T10:11:59.10" personId="{80D9DD56-4549-4F75-AF43-9BF9B4E4D326}" id="{49A2648E-7E10-4E5B-9881-55B805BB2DD7}">
    <text>Objetivo mínimo anual 110 contratos por comercial</text>
  </threadedComment>
  <threadedComment ref="G33" dT="2022-12-10T10:11:59.10" personId="{80D9DD56-4549-4F75-AF43-9BF9B4E4D326}" id="{402EE8E8-E46C-4713-8844-7C10CA38BE5A}">
    <text>Objetivo mínimo anual 110 contratos por comercial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1" dT="2022-12-10T10:11:04.93" personId="{80D9DD56-4549-4F75-AF43-9BF9B4E4D326}" id="{C5F60830-9634-4B08-A565-DA97ECA367AC}">
    <text xml:space="preserve">Se contempla caida del 10%
</text>
  </threadedComment>
  <threadedComment ref="G11" dT="2022-12-10T10:11:04.93" personId="{80D9DD56-4549-4F75-AF43-9BF9B4E4D326}" id="{8C9C1A57-6CD4-4544-8380-EA636A7F5B81}">
    <text xml:space="preserve">Se contempla caida del 10%
</text>
  </threadedComment>
  <threadedComment ref="D12" dT="2022-12-10T10:11:59.10" personId="{80D9DD56-4549-4F75-AF43-9BF9B4E4D326}" id="{6D568E60-260A-4B85-A065-714C28A87B86}">
    <text>Objetivo mínimo anual 110 contratos por comercial</text>
  </threadedComment>
  <threadedComment ref="G12" dT="2022-12-10T10:11:59.10" personId="{80D9DD56-4549-4F75-AF43-9BF9B4E4D326}" id="{D622065C-0701-4790-AF0D-17CAEE6384DE}">
    <text>Objetivo mínimo anual 110 contratos por comercial</text>
  </threadedComment>
  <threadedComment ref="D32" dT="2022-12-10T10:11:04.93" personId="{80D9DD56-4549-4F75-AF43-9BF9B4E4D326}" id="{99F949B9-6DB5-4B1B-BE57-E96307965D06}">
    <text xml:space="preserve">Se contempla caida del 10%
</text>
  </threadedComment>
  <threadedComment ref="G32" dT="2022-12-10T10:11:04.93" personId="{80D9DD56-4549-4F75-AF43-9BF9B4E4D326}" id="{59962313-AC8A-4E3A-8A14-6AB7DC9826B0}">
    <text xml:space="preserve">Se contempla caida del 10%
</text>
  </threadedComment>
  <threadedComment ref="D33" dT="2022-12-10T10:11:59.10" personId="{80D9DD56-4549-4F75-AF43-9BF9B4E4D326}" id="{4A777F51-9B96-4695-BD1D-4DCA1881052A}">
    <text>Objetivo mínimo anual 110 contratos por comercial</text>
  </threadedComment>
  <threadedComment ref="G33" dT="2022-12-10T10:11:59.10" personId="{80D9DD56-4549-4F75-AF43-9BF9B4E4D326}" id="{C10829B6-FB47-4D4C-ABC5-A075D71C844B}">
    <text>Objetivo mínimo anual 110 contratos por comercial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1" dT="2022-12-10T10:11:04.93" personId="{80D9DD56-4549-4F75-AF43-9BF9B4E4D326}" id="{5E06833E-E55D-4952-B511-5ADE267B0F12}">
    <text xml:space="preserve">Se contempla caida del 10%
</text>
  </threadedComment>
  <threadedComment ref="G11" dT="2022-12-10T10:11:04.93" personId="{80D9DD56-4549-4F75-AF43-9BF9B4E4D326}" id="{0CFB0F95-D1C0-46B9-9665-9F40B4C86FDE}">
    <text xml:space="preserve">Se contempla caida del 10%
</text>
  </threadedComment>
  <threadedComment ref="D12" dT="2022-12-10T10:11:59.10" personId="{80D9DD56-4549-4F75-AF43-9BF9B4E4D326}" id="{5D81A046-8524-4A22-8E87-5328D86DD0D5}">
    <text>Objetivo mínimo anual 110 contratos por comercial</text>
  </threadedComment>
  <threadedComment ref="G12" dT="2022-12-10T10:11:59.10" personId="{80D9DD56-4549-4F75-AF43-9BF9B4E4D326}" id="{AB6E35F9-69EE-4A54-BBA6-1BF8F073F8E5}">
    <text>Objetivo mínimo anual 110 contratos por comercial</text>
  </threadedComment>
  <threadedComment ref="D32" dT="2022-12-10T10:11:04.93" personId="{80D9DD56-4549-4F75-AF43-9BF9B4E4D326}" id="{05A9E0DB-34A2-407D-8A16-6966CC475DD3}">
    <text xml:space="preserve">Se contempla caida del 10%
</text>
  </threadedComment>
  <threadedComment ref="G32" dT="2022-12-10T10:11:04.93" personId="{80D9DD56-4549-4F75-AF43-9BF9B4E4D326}" id="{07A484A2-D204-44CB-A80F-8225C3E97559}">
    <text xml:space="preserve">Se contempla caida del 10%
</text>
  </threadedComment>
  <threadedComment ref="D33" dT="2022-12-10T10:11:59.10" personId="{80D9DD56-4549-4F75-AF43-9BF9B4E4D326}" id="{E003CF59-A791-48B3-92D7-8BCE9162B860}">
    <text>Objetivo mínimo anual 110 contratos por comercial</text>
  </threadedComment>
  <threadedComment ref="G33" dT="2022-12-10T10:11:59.10" personId="{80D9DD56-4549-4F75-AF43-9BF9B4E4D326}" id="{F9B6AB50-DB7F-4696-99D0-01B1D1868EBC}">
    <text>Objetivo mínimo anual 110 contratos por comercial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1" dT="2022-12-10T10:11:04.93" personId="{80D9DD56-4549-4F75-AF43-9BF9B4E4D326}" id="{721C46B2-43F0-421A-A972-A77700A87797}">
    <text xml:space="preserve">Se contempla caida del 10%
</text>
  </threadedComment>
  <threadedComment ref="G11" dT="2022-12-10T10:11:04.93" personId="{80D9DD56-4549-4F75-AF43-9BF9B4E4D326}" id="{869FABE7-5DCB-4A27-A979-80FE20EA8FB6}">
    <text xml:space="preserve">Se contempla caida del 10%
</text>
  </threadedComment>
  <threadedComment ref="D12" dT="2022-12-10T10:11:59.10" personId="{80D9DD56-4549-4F75-AF43-9BF9B4E4D326}" id="{E20E66A4-45BD-4E4A-86B7-A5B2C6786C05}">
    <text>Objetivo mínimo anual 110 contratos por comercial</text>
  </threadedComment>
  <threadedComment ref="G12" dT="2022-12-10T10:11:59.10" personId="{80D9DD56-4549-4F75-AF43-9BF9B4E4D326}" id="{7EBA0F5E-2ED8-4FC6-92ED-81BD5BA618B6}">
    <text>Objetivo mínimo anual 110 contratos por comercial</text>
  </threadedComment>
  <threadedComment ref="D32" dT="2022-12-10T10:11:04.93" personId="{80D9DD56-4549-4F75-AF43-9BF9B4E4D326}" id="{12EB28E2-2A70-4C85-9D9D-AA9099F51412}">
    <text xml:space="preserve">Se contempla caida del 10%
</text>
  </threadedComment>
  <threadedComment ref="G32" dT="2022-12-10T10:11:04.93" personId="{80D9DD56-4549-4F75-AF43-9BF9B4E4D326}" id="{4ACD30FE-F2D3-407B-ACD6-483439ECD158}">
    <text xml:space="preserve">Se contempla caida del 10%
</text>
  </threadedComment>
  <threadedComment ref="D33" dT="2022-12-10T10:11:59.10" personId="{80D9DD56-4549-4F75-AF43-9BF9B4E4D326}" id="{DA44BB60-72F1-429E-88A1-7F4FC5031AA8}">
    <text>Objetivo mínimo anual 110 contratos por comercial</text>
  </threadedComment>
  <threadedComment ref="G33" dT="2022-12-10T10:11:59.10" personId="{80D9DD56-4549-4F75-AF43-9BF9B4E4D326}" id="{B4AB87CA-A6BE-4541-8BF9-2DB80F4E93A1}">
    <text>Objetivo mínimo anual 110 contratos por comercial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491F-32D3-4FF8-A094-69C428469224}">
  <dimension ref="B3:J10"/>
  <sheetViews>
    <sheetView zoomScale="200" zoomScaleNormal="200" workbookViewId="0">
      <selection activeCell="B22" sqref="B22"/>
    </sheetView>
  </sheetViews>
  <sheetFormatPr baseColWidth="10" defaultRowHeight="14.25" x14ac:dyDescent="0.45"/>
  <cols>
    <col min="2" max="2" width="11.796875" customWidth="1"/>
    <col min="3" max="3" width="12.33203125" bestFit="1" customWidth="1"/>
    <col min="4" max="4" width="13.796875" bestFit="1" customWidth="1"/>
    <col min="5" max="7" width="14.796875" bestFit="1" customWidth="1"/>
    <col min="9" max="9" width="15.86328125" bestFit="1" customWidth="1"/>
  </cols>
  <sheetData>
    <row r="3" spans="2:10" x14ac:dyDescent="0.45">
      <c r="C3" s="4">
        <v>2023</v>
      </c>
      <c r="D3" s="4">
        <v>2024</v>
      </c>
      <c r="E3" s="4">
        <v>2025</v>
      </c>
      <c r="F3" s="4">
        <v>2026</v>
      </c>
      <c r="G3" s="4">
        <v>2027</v>
      </c>
    </row>
    <row r="4" spans="2:10" x14ac:dyDescent="0.45">
      <c r="B4" s="2" t="s">
        <v>1</v>
      </c>
      <c r="C4" s="3">
        <f>'2023'!F20</f>
        <v>430800</v>
      </c>
      <c r="D4" s="3" t="e">
        <f>#REF!</f>
        <v>#REF!</v>
      </c>
      <c r="E4" s="3" t="e">
        <f>#REF!</f>
        <v>#REF!</v>
      </c>
      <c r="F4" s="3" t="e">
        <f>#REF!</f>
        <v>#REF!</v>
      </c>
      <c r="G4" s="3" t="e">
        <f>#REF!</f>
        <v>#REF!</v>
      </c>
      <c r="I4" s="3" t="e">
        <f>SUM(C4:H4)</f>
        <v>#REF!</v>
      </c>
    </row>
    <row r="5" spans="2:10" x14ac:dyDescent="0.45">
      <c r="B5" s="2" t="s">
        <v>2</v>
      </c>
      <c r="C5" s="3">
        <f>'2023'!I20</f>
        <v>412000</v>
      </c>
      <c r="D5" s="3" t="e">
        <f>#REF!</f>
        <v>#REF!</v>
      </c>
      <c r="E5" s="3" t="e">
        <f>#REF!</f>
        <v>#REF!</v>
      </c>
      <c r="F5" s="3" t="e">
        <f>#REF!</f>
        <v>#REF!</v>
      </c>
      <c r="G5" s="3" t="e">
        <f>#REF!</f>
        <v>#REF!</v>
      </c>
      <c r="I5" s="3" t="e">
        <f>SUM(C5:H5)</f>
        <v>#REF!</v>
      </c>
    </row>
    <row r="6" spans="2:10" x14ac:dyDescent="0.45">
      <c r="B6" s="2" t="s">
        <v>40</v>
      </c>
      <c r="C6" s="10">
        <f>C4-C5</f>
        <v>18800</v>
      </c>
      <c r="D6" s="10" t="e">
        <f t="shared" ref="D6:G6" si="0">D4-D5</f>
        <v>#REF!</v>
      </c>
      <c r="E6" s="10" t="e">
        <f t="shared" si="0"/>
        <v>#REF!</v>
      </c>
      <c r="F6" s="10" t="e">
        <f t="shared" si="0"/>
        <v>#REF!</v>
      </c>
      <c r="G6" s="10" t="e">
        <f t="shared" si="0"/>
        <v>#REF!</v>
      </c>
      <c r="I6" s="3" t="e">
        <f>I4-I5</f>
        <v>#REF!</v>
      </c>
    </row>
    <row r="9" spans="2:10" x14ac:dyDescent="0.45">
      <c r="B9" s="2" t="s">
        <v>39</v>
      </c>
      <c r="C9" s="11">
        <f>'2023'!D22</f>
        <v>127</v>
      </c>
      <c r="D9" s="11" t="e">
        <f>#REF!</f>
        <v>#REF!</v>
      </c>
      <c r="E9" s="11" t="e">
        <f>#REF!</f>
        <v>#REF!</v>
      </c>
      <c r="F9" s="11" t="e">
        <f>#REF!</f>
        <v>#REF!</v>
      </c>
      <c r="G9" s="11" t="e">
        <f>#REF!</f>
        <v>#REF!</v>
      </c>
      <c r="H9" s="2"/>
      <c r="I9" s="11" t="e">
        <f>G9</f>
        <v>#REF!</v>
      </c>
    </row>
    <row r="10" spans="2:10" x14ac:dyDescent="0.45">
      <c r="I10" s="9" t="e">
        <f>I4/I9</f>
        <v>#REF!</v>
      </c>
      <c r="J10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AD35-822F-42A5-9C8C-6D264B2871A6}">
  <dimension ref="B3:P44"/>
  <sheetViews>
    <sheetView tabSelected="1" topLeftCell="B4" zoomScale="150" zoomScaleNormal="150" workbookViewId="0">
      <selection activeCell="P7" sqref="P7"/>
    </sheetView>
  </sheetViews>
  <sheetFormatPr baseColWidth="10" defaultRowHeight="14.25" x14ac:dyDescent="0.45"/>
  <cols>
    <col min="2" max="2" width="27.796875" bestFit="1" customWidth="1"/>
    <col min="3" max="3" width="21.73046875" bestFit="1" customWidth="1"/>
    <col min="4" max="4" width="14.46484375" bestFit="1" customWidth="1"/>
    <col min="5" max="6" width="13.9296875" bestFit="1" customWidth="1"/>
    <col min="8" max="8" width="16.53125" bestFit="1" customWidth="1"/>
    <col min="9" max="9" width="13.9296875" bestFit="1" customWidth="1"/>
    <col min="10" max="10" width="12.3984375" customWidth="1"/>
    <col min="11" max="11" width="16.59765625" customWidth="1"/>
    <col min="12" max="12" width="11.73046875" bestFit="1" customWidth="1"/>
    <col min="14" max="14" width="12.3984375" bestFit="1" customWidth="1"/>
    <col min="16" max="16" width="11.33203125" bestFit="1" customWidth="1"/>
  </cols>
  <sheetData>
    <row r="3" spans="2:16" x14ac:dyDescent="0.45">
      <c r="B3" s="2" t="s">
        <v>19</v>
      </c>
      <c r="C3">
        <v>2023</v>
      </c>
      <c r="D3" s="7"/>
      <c r="K3" s="6"/>
      <c r="M3" s="6"/>
      <c r="O3" s="2"/>
      <c r="P3" s="1"/>
    </row>
    <row r="4" spans="2:16" ht="14.65" thickBot="1" x14ac:dyDescent="0.5">
      <c r="P4" s="1"/>
    </row>
    <row r="5" spans="2:16" x14ac:dyDescent="0.45">
      <c r="B5" s="28" t="s">
        <v>43</v>
      </c>
      <c r="C5" s="29"/>
      <c r="D5" s="13"/>
      <c r="E5" s="14"/>
      <c r="F5" s="13"/>
      <c r="G5" s="15"/>
      <c r="H5" s="13" t="s">
        <v>2</v>
      </c>
      <c r="I5" s="15"/>
      <c r="J5" s="15"/>
      <c r="K5" s="13" t="s">
        <v>3</v>
      </c>
      <c r="L5" s="14"/>
      <c r="M5" s="15"/>
      <c r="N5" s="16"/>
      <c r="P5" s="1"/>
    </row>
    <row r="6" spans="2:16" x14ac:dyDescent="0.45">
      <c r="B6" s="17" t="s">
        <v>26</v>
      </c>
      <c r="C6" s="2" t="s">
        <v>15</v>
      </c>
      <c r="D6" s="2" t="s">
        <v>39</v>
      </c>
      <c r="E6" s="7" t="s">
        <v>0</v>
      </c>
      <c r="F6" s="2" t="s">
        <v>21</v>
      </c>
      <c r="G6" s="2"/>
      <c r="H6" s="2" t="s">
        <v>24</v>
      </c>
      <c r="I6" s="2" t="s">
        <v>0</v>
      </c>
      <c r="J6" s="2"/>
      <c r="K6" s="2" t="s">
        <v>15</v>
      </c>
      <c r="L6" s="7" t="s">
        <v>25</v>
      </c>
      <c r="M6" s="2" t="s">
        <v>23</v>
      </c>
      <c r="N6" s="18" t="s">
        <v>21</v>
      </c>
      <c r="P6" s="1"/>
    </row>
    <row r="7" spans="2:16" x14ac:dyDescent="0.45">
      <c r="B7" s="17" t="s">
        <v>13</v>
      </c>
      <c r="C7" t="s">
        <v>27</v>
      </c>
      <c r="D7">
        <v>60</v>
      </c>
      <c r="E7" s="6">
        <v>60</v>
      </c>
      <c r="F7" s="3">
        <f t="shared" ref="F7:F13" si="0">(E7*12)*D7</f>
        <v>43200</v>
      </c>
      <c r="H7" t="s">
        <v>3</v>
      </c>
      <c r="I7" s="6">
        <f>N20</f>
        <v>262000</v>
      </c>
      <c r="K7" t="s">
        <v>7</v>
      </c>
      <c r="L7" s="6">
        <f>22000*1.36</f>
        <v>29920.000000000004</v>
      </c>
      <c r="M7">
        <v>2</v>
      </c>
      <c r="N7" s="18">
        <f>M7*L7</f>
        <v>59840.000000000007</v>
      </c>
      <c r="P7" s="6">
        <f>22000*1.36</f>
        <v>29920.000000000004</v>
      </c>
    </row>
    <row r="8" spans="2:16" x14ac:dyDescent="0.45">
      <c r="B8" s="17"/>
      <c r="C8" t="s">
        <v>28</v>
      </c>
      <c r="D8">
        <v>60</v>
      </c>
      <c r="E8" s="6">
        <v>150</v>
      </c>
      <c r="F8" s="3">
        <f t="shared" si="0"/>
        <v>108000</v>
      </c>
      <c r="H8" t="s">
        <v>22</v>
      </c>
      <c r="I8" s="6">
        <v>30000</v>
      </c>
      <c r="K8" t="s">
        <v>14</v>
      </c>
      <c r="L8" s="6">
        <f>P8</f>
        <v>24300</v>
      </c>
      <c r="M8">
        <v>1</v>
      </c>
      <c r="N8" s="18">
        <f>M8*L8</f>
        <v>24300</v>
      </c>
      <c r="P8" s="6">
        <f>18000*1.35</f>
        <v>24300</v>
      </c>
    </row>
    <row r="9" spans="2:16" x14ac:dyDescent="0.45">
      <c r="B9" s="17"/>
      <c r="C9" t="s">
        <v>29</v>
      </c>
      <c r="D9">
        <v>5</v>
      </c>
      <c r="E9" s="6">
        <v>350</v>
      </c>
      <c r="F9" s="3">
        <f t="shared" si="0"/>
        <v>21000</v>
      </c>
      <c r="H9" t="s">
        <v>4</v>
      </c>
      <c r="I9" s="6">
        <v>20000</v>
      </c>
      <c r="K9" t="s">
        <v>10</v>
      </c>
      <c r="L9" s="6">
        <f>P9</f>
        <v>24480</v>
      </c>
      <c r="M9">
        <v>1</v>
      </c>
      <c r="N9" s="18">
        <f>M9*L9</f>
        <v>24480</v>
      </c>
      <c r="P9" s="6">
        <f>18000*1.36</f>
        <v>24480</v>
      </c>
    </row>
    <row r="10" spans="2:16" x14ac:dyDescent="0.45">
      <c r="B10" s="17"/>
      <c r="C10" t="s">
        <v>30</v>
      </c>
      <c r="D10">
        <v>2</v>
      </c>
      <c r="E10" s="6">
        <v>550</v>
      </c>
      <c r="F10" s="3">
        <f t="shared" si="0"/>
        <v>13200</v>
      </c>
      <c r="H10" t="s">
        <v>5</v>
      </c>
      <c r="I10" s="3">
        <v>0</v>
      </c>
      <c r="K10" t="s">
        <v>8</v>
      </c>
      <c r="L10" s="6">
        <f>P10</f>
        <v>54400.000000000007</v>
      </c>
      <c r="M10">
        <v>1</v>
      </c>
      <c r="N10" s="18">
        <f>M10*L10</f>
        <v>54400.000000000007</v>
      </c>
      <c r="P10" s="6">
        <f>40000*1.36</f>
        <v>54400.000000000007</v>
      </c>
    </row>
    <row r="11" spans="2:16" x14ac:dyDescent="0.45">
      <c r="B11" s="19"/>
      <c r="C11" t="s">
        <v>35</v>
      </c>
      <c r="D11" s="5">
        <v>0</v>
      </c>
      <c r="E11" s="6">
        <v>1000</v>
      </c>
      <c r="F11" s="3">
        <f t="shared" si="0"/>
        <v>0</v>
      </c>
      <c r="G11" s="5"/>
      <c r="H11" t="s">
        <v>6</v>
      </c>
      <c r="I11" s="6">
        <v>20000</v>
      </c>
      <c r="K11" t="s">
        <v>17</v>
      </c>
      <c r="L11" s="6">
        <f>P11</f>
        <v>36720</v>
      </c>
      <c r="M11">
        <v>1</v>
      </c>
      <c r="N11" s="18">
        <f t="shared" ref="N11:N15" si="1">M11*L11</f>
        <v>36720</v>
      </c>
      <c r="P11" s="6">
        <f>27000*1.36</f>
        <v>36720</v>
      </c>
    </row>
    <row r="12" spans="2:16" x14ac:dyDescent="0.45">
      <c r="B12" s="17" t="s">
        <v>34</v>
      </c>
      <c r="C12" t="s">
        <v>28</v>
      </c>
      <c r="D12" s="5">
        <v>0</v>
      </c>
      <c r="E12" s="6">
        <v>30</v>
      </c>
      <c r="F12" s="6">
        <f t="shared" si="0"/>
        <v>0</v>
      </c>
      <c r="G12" s="5"/>
      <c r="H12" t="s">
        <v>42</v>
      </c>
      <c r="I12" s="6">
        <v>30000</v>
      </c>
      <c r="K12" t="s">
        <v>12</v>
      </c>
      <c r="L12" s="6">
        <f>30000*1.35</f>
        <v>40500</v>
      </c>
      <c r="M12">
        <v>1</v>
      </c>
      <c r="N12" s="18">
        <f t="shared" si="1"/>
        <v>40500</v>
      </c>
      <c r="P12" s="6">
        <v>20000</v>
      </c>
    </row>
    <row r="13" spans="2:16" x14ac:dyDescent="0.45">
      <c r="B13" s="17"/>
      <c r="C13" t="s">
        <v>36</v>
      </c>
      <c r="D13">
        <v>0</v>
      </c>
      <c r="E13" s="6">
        <v>125</v>
      </c>
      <c r="F13" s="6">
        <f t="shared" si="0"/>
        <v>0</v>
      </c>
      <c r="H13" t="s">
        <v>10</v>
      </c>
      <c r="I13" s="6">
        <v>50000</v>
      </c>
      <c r="K13" t="s">
        <v>9</v>
      </c>
      <c r="L13" s="6">
        <v>40000</v>
      </c>
      <c r="M13">
        <v>0</v>
      </c>
      <c r="N13" s="20">
        <f t="shared" si="1"/>
        <v>0</v>
      </c>
      <c r="P13" s="6">
        <v>35100</v>
      </c>
    </row>
    <row r="14" spans="2:16" x14ac:dyDescent="0.45">
      <c r="B14" s="17" t="s">
        <v>16</v>
      </c>
      <c r="C14" t="s">
        <v>31</v>
      </c>
      <c r="D14">
        <v>100</v>
      </c>
      <c r="E14" s="6">
        <v>2000</v>
      </c>
      <c r="F14" s="6">
        <f>E14*D14</f>
        <v>200000</v>
      </c>
      <c r="I14" s="12"/>
      <c r="K14" t="s">
        <v>18</v>
      </c>
      <c r="L14" s="6">
        <f>P14</f>
        <v>21760</v>
      </c>
      <c r="M14">
        <v>1</v>
      </c>
      <c r="N14" s="20">
        <f t="shared" si="1"/>
        <v>21760</v>
      </c>
      <c r="P14" s="6">
        <f>16000*1.36</f>
        <v>21760</v>
      </c>
    </row>
    <row r="15" spans="2:16" x14ac:dyDescent="0.45">
      <c r="B15" s="19"/>
      <c r="C15" t="s">
        <v>32</v>
      </c>
      <c r="D15" s="5">
        <f>(D10+D9)*0.65</f>
        <v>4.55</v>
      </c>
      <c r="E15" s="6">
        <v>250</v>
      </c>
      <c r="F15" s="6">
        <f>E15*12*D15</f>
        <v>13650</v>
      </c>
      <c r="G15" s="5"/>
      <c r="I15" s="3"/>
      <c r="L15" s="6"/>
      <c r="N15" s="18">
        <f t="shared" si="1"/>
        <v>0</v>
      </c>
      <c r="P15" s="6">
        <v>24300</v>
      </c>
    </row>
    <row r="16" spans="2:16" x14ac:dyDescent="0.45">
      <c r="B16" s="17"/>
      <c r="C16" t="s">
        <v>33</v>
      </c>
      <c r="D16">
        <f>(D9+D10+D11)*0.65</f>
        <v>4.55</v>
      </c>
      <c r="E16" s="6">
        <v>5000</v>
      </c>
      <c r="F16" s="6">
        <f>E16*D16</f>
        <v>22750</v>
      </c>
      <c r="N16" s="21"/>
    </row>
    <row r="17" spans="2:16" x14ac:dyDescent="0.45">
      <c r="B17" s="17" t="s">
        <v>11</v>
      </c>
      <c r="C17" t="s">
        <v>37</v>
      </c>
      <c r="D17" s="5">
        <f>D11</f>
        <v>0</v>
      </c>
      <c r="E17" s="6">
        <f>300</f>
        <v>300</v>
      </c>
      <c r="F17" s="6">
        <f>E17*12*D17</f>
        <v>0</v>
      </c>
      <c r="G17" s="5"/>
      <c r="L17" s="6"/>
      <c r="N17" s="18"/>
    </row>
    <row r="18" spans="2:16" x14ac:dyDescent="0.45">
      <c r="B18" s="19"/>
      <c r="C18" t="s">
        <v>38</v>
      </c>
      <c r="D18">
        <v>500</v>
      </c>
      <c r="E18" s="6">
        <f>1.5</f>
        <v>1.5</v>
      </c>
      <c r="F18" s="6">
        <f>E18*12*D18</f>
        <v>9000</v>
      </c>
      <c r="L18" s="6"/>
      <c r="N18" s="18"/>
    </row>
    <row r="19" spans="2:16" x14ac:dyDescent="0.45">
      <c r="B19" s="19"/>
      <c r="E19" s="6"/>
      <c r="F19" s="6"/>
      <c r="L19" s="6"/>
      <c r="N19" s="18"/>
    </row>
    <row r="20" spans="2:16" x14ac:dyDescent="0.45">
      <c r="B20" s="17"/>
      <c r="C20" t="s">
        <v>20</v>
      </c>
      <c r="E20" s="6"/>
      <c r="F20" s="7">
        <f>SUM(F7:F19)</f>
        <v>430800</v>
      </c>
      <c r="H20" t="s">
        <v>20</v>
      </c>
      <c r="I20" s="12">
        <f>SUM(I7:I14)</f>
        <v>412000</v>
      </c>
      <c r="L20" s="2" t="s">
        <v>20</v>
      </c>
      <c r="M20">
        <f>SUM(M7:M19)</f>
        <v>8</v>
      </c>
      <c r="N20" s="22">
        <f>SUM(N7:N19)</f>
        <v>262000</v>
      </c>
    </row>
    <row r="21" spans="2:16" x14ac:dyDescent="0.45">
      <c r="B21" s="19"/>
      <c r="E21" s="8"/>
      <c r="F21" s="6"/>
      <c r="N21" s="21"/>
    </row>
    <row r="22" spans="2:16" x14ac:dyDescent="0.45">
      <c r="B22" s="19"/>
      <c r="C22" t="s">
        <v>39</v>
      </c>
      <c r="D22" s="5">
        <f>(D7+D8+D9+D10+D11+D12+D13)</f>
        <v>127</v>
      </c>
      <c r="E22" s="8"/>
      <c r="F22" s="6"/>
      <c r="N22" s="21"/>
    </row>
    <row r="23" spans="2:16" ht="14.65" thickBot="1" x14ac:dyDescent="0.5">
      <c r="B23" s="23"/>
      <c r="C23" s="24"/>
      <c r="D23" s="25"/>
      <c r="E23" s="26"/>
      <c r="F23" s="26"/>
      <c r="G23" s="24"/>
      <c r="H23" s="24"/>
      <c r="I23" s="24"/>
      <c r="J23" s="24"/>
      <c r="K23" s="24"/>
      <c r="L23" s="24"/>
      <c r="M23" s="24"/>
      <c r="N23" s="27"/>
    </row>
    <row r="24" spans="2:16" x14ac:dyDescent="0.45">
      <c r="E24" s="7"/>
      <c r="F24" s="3"/>
      <c r="G24" s="12"/>
    </row>
    <row r="25" spans="2:16" ht="14.65" thickBot="1" x14ac:dyDescent="0.5">
      <c r="E25" s="6"/>
    </row>
    <row r="26" spans="2:16" x14ac:dyDescent="0.45">
      <c r="B26" s="28" t="s">
        <v>44</v>
      </c>
      <c r="C26" s="29"/>
      <c r="D26" s="13"/>
      <c r="E26" s="14"/>
      <c r="F26" s="13"/>
      <c r="G26" s="15"/>
      <c r="H26" s="13" t="s">
        <v>2</v>
      </c>
      <c r="I26" s="15"/>
      <c r="J26" s="15"/>
      <c r="K26" s="13" t="s">
        <v>3</v>
      </c>
      <c r="L26" s="14"/>
      <c r="M26" s="15"/>
      <c r="N26" s="16"/>
    </row>
    <row r="27" spans="2:16" x14ac:dyDescent="0.45">
      <c r="B27" s="17" t="s">
        <v>26</v>
      </c>
      <c r="C27" s="2" t="s">
        <v>15</v>
      </c>
      <c r="D27" s="2" t="s">
        <v>39</v>
      </c>
      <c r="E27" s="7" t="s">
        <v>0</v>
      </c>
      <c r="F27" s="2" t="s">
        <v>21</v>
      </c>
      <c r="G27" s="2"/>
      <c r="H27" s="2" t="s">
        <v>24</v>
      </c>
      <c r="I27" s="2" t="s">
        <v>0</v>
      </c>
      <c r="J27" s="2"/>
      <c r="K27" s="2" t="s">
        <v>15</v>
      </c>
      <c r="L27" s="7" t="s">
        <v>25</v>
      </c>
      <c r="M27" s="2" t="s">
        <v>23</v>
      </c>
      <c r="N27" s="18" t="s">
        <v>21</v>
      </c>
    </row>
    <row r="28" spans="2:16" x14ac:dyDescent="0.45">
      <c r="B28" s="17" t="s">
        <v>13</v>
      </c>
      <c r="C28" t="s">
        <v>27</v>
      </c>
      <c r="D28">
        <v>25</v>
      </c>
      <c r="E28" s="6">
        <v>60</v>
      </c>
      <c r="F28" s="3">
        <f t="shared" ref="F28:F34" si="2">(E28*12)*D28</f>
        <v>18000</v>
      </c>
      <c r="G28">
        <v>50</v>
      </c>
      <c r="H28" t="s">
        <v>3</v>
      </c>
      <c r="I28" s="6">
        <f>N41</f>
        <v>169820</v>
      </c>
      <c r="K28" t="s">
        <v>7</v>
      </c>
      <c r="L28" s="6">
        <f>22000*1.36</f>
        <v>29920.000000000004</v>
      </c>
      <c r="M28">
        <v>2</v>
      </c>
      <c r="N28" s="18">
        <f>M28*L28</f>
        <v>59840.000000000007</v>
      </c>
      <c r="P28" s="6">
        <f>22000*1.36</f>
        <v>29920.000000000004</v>
      </c>
    </row>
    <row r="29" spans="2:16" x14ac:dyDescent="0.45">
      <c r="B29" s="17"/>
      <c r="C29" t="s">
        <v>28</v>
      </c>
      <c r="D29">
        <v>25</v>
      </c>
      <c r="E29" s="6">
        <v>150</v>
      </c>
      <c r="F29" s="3">
        <f t="shared" si="2"/>
        <v>45000</v>
      </c>
      <c r="G29">
        <v>50</v>
      </c>
      <c r="H29" t="s">
        <v>22</v>
      </c>
      <c r="I29" s="6">
        <v>15000</v>
      </c>
      <c r="K29" t="s">
        <v>14</v>
      </c>
      <c r="L29" s="6">
        <f>P29</f>
        <v>24300</v>
      </c>
      <c r="M29">
        <v>1</v>
      </c>
      <c r="N29" s="18">
        <f>M29*L29</f>
        <v>24300</v>
      </c>
      <c r="P29" s="6">
        <f>18000*1.35</f>
        <v>24300</v>
      </c>
    </row>
    <row r="30" spans="2:16" x14ac:dyDescent="0.45">
      <c r="B30" s="17"/>
      <c r="C30" t="s">
        <v>29</v>
      </c>
      <c r="D30">
        <v>5</v>
      </c>
      <c r="E30" s="6">
        <v>350</v>
      </c>
      <c r="F30" s="3">
        <f t="shared" si="2"/>
        <v>21000</v>
      </c>
      <c r="G30">
        <v>10</v>
      </c>
      <c r="H30" t="s">
        <v>4</v>
      </c>
      <c r="I30" s="6">
        <v>10000</v>
      </c>
      <c r="K30" t="s">
        <v>10</v>
      </c>
      <c r="L30" s="6">
        <f>P30</f>
        <v>27200.000000000004</v>
      </c>
      <c r="M30">
        <v>1</v>
      </c>
      <c r="N30" s="18">
        <f>M30*L30</f>
        <v>27200.000000000004</v>
      </c>
      <c r="P30" s="6">
        <f>20000*1.36</f>
        <v>27200.000000000004</v>
      </c>
    </row>
    <row r="31" spans="2:16" x14ac:dyDescent="0.45">
      <c r="B31" s="17"/>
      <c r="C31" t="s">
        <v>30</v>
      </c>
      <c r="D31">
        <v>0</v>
      </c>
      <c r="E31" s="6">
        <v>550</v>
      </c>
      <c r="F31" s="3">
        <f t="shared" si="2"/>
        <v>0</v>
      </c>
      <c r="G31">
        <v>2</v>
      </c>
      <c r="H31" t="s">
        <v>5</v>
      </c>
      <c r="I31" s="3">
        <v>0</v>
      </c>
      <c r="K31" t="s">
        <v>8</v>
      </c>
      <c r="L31" s="6">
        <f>P31</f>
        <v>54400.000000000007</v>
      </c>
      <c r="M31">
        <v>0</v>
      </c>
      <c r="N31" s="18">
        <f>M31*L31</f>
        <v>0</v>
      </c>
      <c r="P31" s="6">
        <f>40000*1.36</f>
        <v>54400.000000000007</v>
      </c>
    </row>
    <row r="32" spans="2:16" x14ac:dyDescent="0.45">
      <c r="B32" s="19"/>
      <c r="C32" t="s">
        <v>35</v>
      </c>
      <c r="D32" s="5">
        <v>0</v>
      </c>
      <c r="E32" s="6">
        <v>1000</v>
      </c>
      <c r="F32" s="3">
        <f t="shared" si="2"/>
        <v>0</v>
      </c>
      <c r="G32" s="5">
        <v>0</v>
      </c>
      <c r="H32" t="s">
        <v>6</v>
      </c>
      <c r="I32" s="6">
        <v>20000</v>
      </c>
      <c r="K32" t="s">
        <v>17</v>
      </c>
      <c r="L32" s="6">
        <f>P32</f>
        <v>36720</v>
      </c>
      <c r="M32">
        <v>1</v>
      </c>
      <c r="N32" s="18">
        <f t="shared" ref="N32:N36" si="3">M32*L32</f>
        <v>36720</v>
      </c>
      <c r="P32" s="6">
        <f>27000*1.36</f>
        <v>36720</v>
      </c>
    </row>
    <row r="33" spans="2:16" x14ac:dyDescent="0.45">
      <c r="B33" s="17" t="s">
        <v>34</v>
      </c>
      <c r="C33" t="s">
        <v>28</v>
      </c>
      <c r="D33" s="5">
        <v>0</v>
      </c>
      <c r="E33" s="6">
        <v>30</v>
      </c>
      <c r="F33" s="6">
        <f t="shared" si="2"/>
        <v>0</v>
      </c>
      <c r="G33" s="5">
        <v>0</v>
      </c>
      <c r="H33" t="s">
        <v>42</v>
      </c>
      <c r="I33" s="6">
        <v>30000</v>
      </c>
      <c r="K33" t="s">
        <v>12</v>
      </c>
      <c r="L33" s="6">
        <f>30000*1.35</f>
        <v>40500</v>
      </c>
      <c r="M33">
        <v>0</v>
      </c>
      <c r="N33" s="18">
        <f t="shared" si="3"/>
        <v>0</v>
      </c>
      <c r="P33" s="6">
        <v>20000</v>
      </c>
    </row>
    <row r="34" spans="2:16" x14ac:dyDescent="0.45">
      <c r="B34" s="17"/>
      <c r="C34" t="s">
        <v>36</v>
      </c>
      <c r="D34">
        <v>0</v>
      </c>
      <c r="E34" s="6">
        <v>125</v>
      </c>
      <c r="F34" s="6">
        <f t="shared" si="2"/>
        <v>0</v>
      </c>
      <c r="G34">
        <v>0</v>
      </c>
      <c r="H34" t="s">
        <v>10</v>
      </c>
      <c r="I34" s="6">
        <v>25000</v>
      </c>
      <c r="K34" t="s">
        <v>9</v>
      </c>
      <c r="L34" s="6">
        <v>40000</v>
      </c>
      <c r="M34">
        <v>0</v>
      </c>
      <c r="N34" s="20">
        <f t="shared" si="3"/>
        <v>0</v>
      </c>
      <c r="P34" s="6">
        <v>35100</v>
      </c>
    </row>
    <row r="35" spans="2:16" x14ac:dyDescent="0.45">
      <c r="B35" s="17" t="s">
        <v>16</v>
      </c>
      <c r="C35" t="s">
        <v>31</v>
      </c>
      <c r="D35">
        <v>40</v>
      </c>
      <c r="E35" s="6">
        <v>2000</v>
      </c>
      <c r="F35" s="6">
        <f>E35*D35</f>
        <v>80000</v>
      </c>
      <c r="G35">
        <v>100</v>
      </c>
      <c r="I35" s="12"/>
      <c r="K35" t="s">
        <v>18</v>
      </c>
      <c r="L35" s="6">
        <f>P35</f>
        <v>21760</v>
      </c>
      <c r="M35">
        <v>1</v>
      </c>
      <c r="N35" s="20">
        <f t="shared" si="3"/>
        <v>21760</v>
      </c>
      <c r="P35" s="6">
        <f>16000*1.36</f>
        <v>21760</v>
      </c>
    </row>
    <row r="36" spans="2:16" x14ac:dyDescent="0.45">
      <c r="B36" s="19"/>
      <c r="C36" t="s">
        <v>32</v>
      </c>
      <c r="D36" s="5">
        <v>1</v>
      </c>
      <c r="E36" s="6">
        <v>250</v>
      </c>
      <c r="F36" s="6">
        <f>E36*12*D36</f>
        <v>3000</v>
      </c>
      <c r="G36" s="5">
        <f>(G31+G30)*0.65</f>
        <v>7.8000000000000007</v>
      </c>
      <c r="I36" s="3"/>
      <c r="L36" s="6"/>
      <c r="N36" s="18">
        <f t="shared" si="3"/>
        <v>0</v>
      </c>
      <c r="P36" s="6">
        <v>24300</v>
      </c>
    </row>
    <row r="37" spans="2:16" x14ac:dyDescent="0.45">
      <c r="B37" s="17"/>
      <c r="C37" t="s">
        <v>33</v>
      </c>
      <c r="D37">
        <v>1</v>
      </c>
      <c r="E37" s="6">
        <v>5000</v>
      </c>
      <c r="F37" s="6">
        <f>E37*D37</f>
        <v>5000</v>
      </c>
      <c r="G37">
        <f>(G30+G31+G32)*0.65</f>
        <v>7.8000000000000007</v>
      </c>
      <c r="N37" s="21"/>
    </row>
    <row r="38" spans="2:16" x14ac:dyDescent="0.45">
      <c r="B38" s="17" t="s">
        <v>11</v>
      </c>
      <c r="C38" t="s">
        <v>37</v>
      </c>
      <c r="D38" s="5">
        <f>D32</f>
        <v>0</v>
      </c>
      <c r="E38" s="6">
        <f>300</f>
        <v>300</v>
      </c>
      <c r="F38" s="6">
        <f>E38*12*D38</f>
        <v>0</v>
      </c>
      <c r="G38" s="5">
        <f>G32</f>
        <v>0</v>
      </c>
      <c r="L38" s="6"/>
      <c r="N38" s="18"/>
    </row>
    <row r="39" spans="2:16" x14ac:dyDescent="0.45">
      <c r="B39" s="19"/>
      <c r="C39" t="s">
        <v>38</v>
      </c>
      <c r="D39">
        <v>100</v>
      </c>
      <c r="E39" s="6">
        <f>1.5</f>
        <v>1.5</v>
      </c>
      <c r="F39" s="6">
        <f>E39*12*D39</f>
        <v>1800</v>
      </c>
      <c r="G39">
        <f>(G28+G29+G30+G31+G32)*20</f>
        <v>2240</v>
      </c>
      <c r="L39" s="6"/>
      <c r="N39" s="18"/>
    </row>
    <row r="40" spans="2:16" x14ac:dyDescent="0.45">
      <c r="B40" s="19"/>
      <c r="E40" s="6"/>
      <c r="F40" s="6"/>
      <c r="L40" s="6"/>
      <c r="N40" s="18"/>
    </row>
    <row r="41" spans="2:16" x14ac:dyDescent="0.45">
      <c r="B41" s="17"/>
      <c r="C41" t="s">
        <v>20</v>
      </c>
      <c r="E41" s="6"/>
      <c r="F41" s="7">
        <f>SUM(F28:F40)</f>
        <v>173800</v>
      </c>
      <c r="H41" t="s">
        <v>20</v>
      </c>
      <c r="I41" s="12">
        <f>SUM(I28:I35)</f>
        <v>269820</v>
      </c>
      <c r="L41" s="2" t="s">
        <v>20</v>
      </c>
      <c r="M41">
        <f>SUM(M28:M40)</f>
        <v>6</v>
      </c>
      <c r="N41" s="22">
        <f>SUM(N28:N40)</f>
        <v>169820</v>
      </c>
    </row>
    <row r="42" spans="2:16" x14ac:dyDescent="0.45">
      <c r="B42" s="19"/>
      <c r="E42" s="8"/>
      <c r="F42" s="6"/>
      <c r="N42" s="21"/>
    </row>
    <row r="43" spans="2:16" x14ac:dyDescent="0.45">
      <c r="B43" s="19"/>
      <c r="C43" t="s">
        <v>39</v>
      </c>
      <c r="D43" s="5">
        <f>(D28+D29+D30+D31+D32+D33+D34)</f>
        <v>55</v>
      </c>
      <c r="E43" s="8"/>
      <c r="F43" s="6"/>
      <c r="N43" s="21"/>
    </row>
    <row r="44" spans="2:16" ht="14.65" thickBot="1" x14ac:dyDescent="0.5">
      <c r="B44" s="23"/>
      <c r="C44" s="24"/>
      <c r="D44" s="25"/>
      <c r="E44" s="26"/>
      <c r="F44" s="26"/>
      <c r="G44" s="24"/>
      <c r="H44" s="24"/>
      <c r="I44" s="24"/>
      <c r="J44" s="24"/>
      <c r="K44" s="24"/>
      <c r="L44" s="24"/>
      <c r="M44" s="24"/>
      <c r="N44" s="27"/>
    </row>
  </sheetData>
  <mergeCells count="2">
    <mergeCell ref="B5:C5"/>
    <mergeCell ref="B26:C26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F0CC-1FE5-4A7F-A75D-4001A435E3ED}">
  <dimension ref="B3:P44"/>
  <sheetViews>
    <sheetView topLeftCell="B4" zoomScale="150" zoomScaleNormal="150" workbookViewId="0">
      <selection activeCell="D10" sqref="D10"/>
    </sheetView>
  </sheetViews>
  <sheetFormatPr baseColWidth="10" defaultRowHeight="14.25" x14ac:dyDescent="0.45"/>
  <cols>
    <col min="2" max="2" width="27.796875" bestFit="1" customWidth="1"/>
    <col min="3" max="3" width="21.73046875" bestFit="1" customWidth="1"/>
    <col min="4" max="4" width="14.46484375" bestFit="1" customWidth="1"/>
    <col min="5" max="6" width="13.9296875" bestFit="1" customWidth="1"/>
    <col min="8" max="8" width="16.53125" bestFit="1" customWidth="1"/>
    <col min="9" max="9" width="13.9296875" bestFit="1" customWidth="1"/>
    <col min="10" max="10" width="12.3984375" customWidth="1"/>
    <col min="11" max="11" width="16.59765625" customWidth="1"/>
    <col min="12" max="12" width="11.73046875" bestFit="1" customWidth="1"/>
    <col min="14" max="14" width="12.3984375" bestFit="1" customWidth="1"/>
    <col min="16" max="16" width="11.33203125" bestFit="1" customWidth="1"/>
  </cols>
  <sheetData>
    <row r="3" spans="2:16" x14ac:dyDescent="0.45">
      <c r="B3" s="2" t="s">
        <v>19</v>
      </c>
      <c r="C3">
        <v>2024</v>
      </c>
      <c r="D3" s="7"/>
      <c r="K3" s="6"/>
      <c r="M3" s="6"/>
      <c r="O3" s="2"/>
      <c r="P3" s="1"/>
    </row>
    <row r="4" spans="2:16" ht="14.65" thickBot="1" x14ac:dyDescent="0.5">
      <c r="P4" s="1"/>
    </row>
    <row r="5" spans="2:16" x14ac:dyDescent="0.45">
      <c r="B5" s="28" t="s">
        <v>43</v>
      </c>
      <c r="C5" s="29"/>
      <c r="D5" s="13"/>
      <c r="E5" s="14"/>
      <c r="F5" s="13"/>
      <c r="G5" s="15"/>
      <c r="H5" s="13" t="s">
        <v>2</v>
      </c>
      <c r="I5" s="15"/>
      <c r="J5" s="15"/>
      <c r="K5" s="13" t="s">
        <v>3</v>
      </c>
      <c r="L5" s="14"/>
      <c r="M5" s="15"/>
      <c r="N5" s="16"/>
      <c r="P5" s="1"/>
    </row>
    <row r="6" spans="2:16" x14ac:dyDescent="0.45">
      <c r="B6" s="17" t="s">
        <v>26</v>
      </c>
      <c r="C6" s="2" t="s">
        <v>15</v>
      </c>
      <c r="D6" s="2" t="s">
        <v>39</v>
      </c>
      <c r="E6" s="7" t="s">
        <v>0</v>
      </c>
      <c r="F6" s="2" t="s">
        <v>21</v>
      </c>
      <c r="G6" s="2"/>
      <c r="H6" s="2" t="s">
        <v>24</v>
      </c>
      <c r="I6" s="2" t="s">
        <v>0</v>
      </c>
      <c r="J6" s="2"/>
      <c r="K6" s="2" t="s">
        <v>15</v>
      </c>
      <c r="L6" s="7" t="s">
        <v>25</v>
      </c>
      <c r="M6" s="2" t="s">
        <v>23</v>
      </c>
      <c r="N6" s="18" t="s">
        <v>21</v>
      </c>
      <c r="P6" s="1"/>
    </row>
    <row r="7" spans="2:16" x14ac:dyDescent="0.45">
      <c r="B7" s="17" t="s">
        <v>13</v>
      </c>
      <c r="C7" t="s">
        <v>27</v>
      </c>
      <c r="D7">
        <v>200</v>
      </c>
      <c r="E7" s="6">
        <v>60</v>
      </c>
      <c r="F7" s="3">
        <f t="shared" ref="F7:F13" si="0">(E7*12)*D7</f>
        <v>144000</v>
      </c>
      <c r="H7" t="s">
        <v>3</v>
      </c>
      <c r="I7" s="6">
        <f>N20</f>
        <v>477260</v>
      </c>
      <c r="K7" t="s">
        <v>7</v>
      </c>
      <c r="L7" s="6">
        <f>22000*1.36</f>
        <v>29920.000000000004</v>
      </c>
      <c r="M7">
        <v>3</v>
      </c>
      <c r="N7" s="18">
        <f>M7*L7</f>
        <v>89760.000000000015</v>
      </c>
      <c r="P7" s="6">
        <f>22000*1.36</f>
        <v>29920.000000000004</v>
      </c>
    </row>
    <row r="8" spans="2:16" x14ac:dyDescent="0.45">
      <c r="B8" s="17"/>
      <c r="C8" t="s">
        <v>28</v>
      </c>
      <c r="D8">
        <v>200</v>
      </c>
      <c r="E8" s="6">
        <v>150</v>
      </c>
      <c r="F8" s="3">
        <f t="shared" si="0"/>
        <v>360000</v>
      </c>
      <c r="H8" t="s">
        <v>22</v>
      </c>
      <c r="I8" s="6">
        <v>60000</v>
      </c>
      <c r="J8" s="6"/>
      <c r="K8" t="s">
        <v>14</v>
      </c>
      <c r="L8" s="6">
        <f>P8</f>
        <v>24300</v>
      </c>
      <c r="M8">
        <v>2</v>
      </c>
      <c r="N8" s="18">
        <f>M8*L8</f>
        <v>48600</v>
      </c>
      <c r="P8" s="6">
        <f>18000*1.35</f>
        <v>24300</v>
      </c>
    </row>
    <row r="9" spans="2:16" x14ac:dyDescent="0.45">
      <c r="B9" s="17"/>
      <c r="C9" t="s">
        <v>29</v>
      </c>
      <c r="D9">
        <v>50</v>
      </c>
      <c r="E9" s="6">
        <v>350</v>
      </c>
      <c r="F9" s="3">
        <f t="shared" si="0"/>
        <v>210000</v>
      </c>
      <c r="H9" t="s">
        <v>4</v>
      </c>
      <c r="I9" s="6">
        <v>35000</v>
      </c>
      <c r="J9" s="6"/>
      <c r="K9" t="s">
        <v>10</v>
      </c>
      <c r="L9" s="6">
        <f>P9</f>
        <v>27200.000000000004</v>
      </c>
      <c r="M9">
        <v>2</v>
      </c>
      <c r="N9" s="18">
        <f>M9*L9</f>
        <v>54400.000000000007</v>
      </c>
      <c r="P9" s="6">
        <f>20000*1.36</f>
        <v>27200.000000000004</v>
      </c>
    </row>
    <row r="10" spans="2:16" x14ac:dyDescent="0.45">
      <c r="B10" s="17"/>
      <c r="C10" t="s">
        <v>30</v>
      </c>
      <c r="D10">
        <v>10</v>
      </c>
      <c r="E10" s="6">
        <v>550</v>
      </c>
      <c r="F10" s="3">
        <f t="shared" si="0"/>
        <v>66000</v>
      </c>
      <c r="H10" t="s">
        <v>5</v>
      </c>
      <c r="I10" s="3">
        <v>10000</v>
      </c>
      <c r="J10" s="3"/>
      <c r="K10" t="s">
        <v>8</v>
      </c>
      <c r="L10" s="6">
        <f>P10</f>
        <v>54400.000000000007</v>
      </c>
      <c r="M10">
        <v>2</v>
      </c>
      <c r="N10" s="18">
        <f>M10*L10</f>
        <v>108800.00000000001</v>
      </c>
      <c r="P10" s="6">
        <f>40000*1.36</f>
        <v>54400.000000000007</v>
      </c>
    </row>
    <row r="11" spans="2:16" x14ac:dyDescent="0.45">
      <c r="B11" s="19"/>
      <c r="C11" t="s">
        <v>35</v>
      </c>
      <c r="D11" s="5">
        <v>1</v>
      </c>
      <c r="E11" s="6">
        <v>1000</v>
      </c>
      <c r="F11" s="3">
        <f t="shared" si="0"/>
        <v>12000</v>
      </c>
      <c r="G11" s="5"/>
      <c r="H11" t="s">
        <v>6</v>
      </c>
      <c r="I11" s="6">
        <v>30000</v>
      </c>
      <c r="J11" s="6"/>
      <c r="K11" t="s">
        <v>17</v>
      </c>
      <c r="L11" s="6">
        <f>P11</f>
        <v>36720</v>
      </c>
      <c r="M11">
        <v>2</v>
      </c>
      <c r="N11" s="18">
        <f t="shared" ref="N11:N15" si="1">M11*L11</f>
        <v>73440</v>
      </c>
      <c r="P11" s="6">
        <f>27000*1.36</f>
        <v>36720</v>
      </c>
    </row>
    <row r="12" spans="2:16" x14ac:dyDescent="0.45">
      <c r="B12" s="17" t="s">
        <v>34</v>
      </c>
      <c r="C12" t="s">
        <v>28</v>
      </c>
      <c r="D12" s="5">
        <v>100</v>
      </c>
      <c r="E12" s="6">
        <v>30</v>
      </c>
      <c r="F12" s="6">
        <f t="shared" si="0"/>
        <v>36000</v>
      </c>
      <c r="G12" s="5"/>
      <c r="H12" t="s">
        <v>42</v>
      </c>
      <c r="I12" s="6">
        <v>60000</v>
      </c>
      <c r="J12" s="6"/>
      <c r="K12" t="s">
        <v>12</v>
      </c>
      <c r="L12" s="6">
        <f>30000*1.35</f>
        <v>40500</v>
      </c>
      <c r="M12">
        <v>1</v>
      </c>
      <c r="N12" s="18">
        <f t="shared" si="1"/>
        <v>40500</v>
      </c>
      <c r="P12" s="6">
        <v>20000</v>
      </c>
    </row>
    <row r="13" spans="2:16" x14ac:dyDescent="0.45">
      <c r="B13" s="17"/>
      <c r="C13" t="s">
        <v>36</v>
      </c>
      <c r="D13">
        <v>50</v>
      </c>
      <c r="E13" s="6">
        <v>125</v>
      </c>
      <c r="F13" s="6">
        <f t="shared" si="0"/>
        <v>75000</v>
      </c>
      <c r="H13" t="s">
        <v>10</v>
      </c>
      <c r="I13" s="6">
        <v>200000</v>
      </c>
      <c r="J13" s="6"/>
      <c r="K13" t="s">
        <v>9</v>
      </c>
      <c r="L13" s="6">
        <v>40000</v>
      </c>
      <c r="M13">
        <v>1</v>
      </c>
      <c r="N13" s="20">
        <f t="shared" si="1"/>
        <v>40000</v>
      </c>
      <c r="P13" s="6">
        <v>35100</v>
      </c>
    </row>
    <row r="14" spans="2:16" x14ac:dyDescent="0.45">
      <c r="B14" s="17" t="s">
        <v>16</v>
      </c>
      <c r="C14" t="s">
        <v>31</v>
      </c>
      <c r="D14">
        <v>100</v>
      </c>
      <c r="E14" s="6">
        <v>2000</v>
      </c>
      <c r="F14" s="6">
        <f>E14*D14</f>
        <v>200000</v>
      </c>
      <c r="I14" s="12"/>
      <c r="K14" t="s">
        <v>18</v>
      </c>
      <c r="L14" s="6">
        <f>P14</f>
        <v>21760</v>
      </c>
      <c r="M14">
        <v>1</v>
      </c>
      <c r="N14" s="20">
        <f t="shared" si="1"/>
        <v>21760</v>
      </c>
      <c r="P14" s="6">
        <f>16000*1.36</f>
        <v>21760</v>
      </c>
    </row>
    <row r="15" spans="2:16" x14ac:dyDescent="0.45">
      <c r="B15" s="19"/>
      <c r="C15" t="s">
        <v>32</v>
      </c>
      <c r="D15" s="5">
        <f>(D10+D9)*0.65</f>
        <v>39</v>
      </c>
      <c r="E15" s="6">
        <v>250</v>
      </c>
      <c r="F15" s="6">
        <f>E15*12*D15</f>
        <v>117000</v>
      </c>
      <c r="G15" s="5"/>
      <c r="I15" s="3"/>
      <c r="L15" s="6"/>
      <c r="N15" s="18">
        <f t="shared" si="1"/>
        <v>0</v>
      </c>
      <c r="P15" s="6">
        <v>24300</v>
      </c>
    </row>
    <row r="16" spans="2:16" x14ac:dyDescent="0.45">
      <c r="B16" s="17"/>
      <c r="C16" t="s">
        <v>33</v>
      </c>
      <c r="D16">
        <f>(D9+D10+D11)*0.65</f>
        <v>39.65</v>
      </c>
      <c r="E16" s="6">
        <v>5000</v>
      </c>
      <c r="F16" s="6">
        <f>E16*D16</f>
        <v>198250</v>
      </c>
      <c r="N16" s="21"/>
    </row>
    <row r="17" spans="2:16" x14ac:dyDescent="0.45">
      <c r="B17" s="17" t="s">
        <v>11</v>
      </c>
      <c r="C17" t="s">
        <v>37</v>
      </c>
      <c r="D17" s="5">
        <f>D11</f>
        <v>1</v>
      </c>
      <c r="E17" s="6">
        <f>300</f>
        <v>300</v>
      </c>
      <c r="F17" s="6">
        <f>E17*12*D17</f>
        <v>3600</v>
      </c>
      <c r="G17" s="5"/>
      <c r="L17" s="6"/>
      <c r="N17" s="18"/>
    </row>
    <row r="18" spans="2:16" x14ac:dyDescent="0.45">
      <c r="B18" s="19"/>
      <c r="C18" t="s">
        <v>38</v>
      </c>
      <c r="D18">
        <v>2000</v>
      </c>
      <c r="E18" s="6">
        <f>1.5</f>
        <v>1.5</v>
      </c>
      <c r="F18" s="6">
        <f>E18*12*D18</f>
        <v>36000</v>
      </c>
      <c r="L18" s="6"/>
      <c r="N18" s="18"/>
    </row>
    <row r="19" spans="2:16" x14ac:dyDescent="0.45">
      <c r="B19" s="19"/>
      <c r="E19" s="6"/>
      <c r="F19" s="6"/>
      <c r="L19" s="6"/>
      <c r="N19" s="18"/>
    </row>
    <row r="20" spans="2:16" x14ac:dyDescent="0.45">
      <c r="B20" s="17"/>
      <c r="C20" t="s">
        <v>20</v>
      </c>
      <c r="E20" s="6"/>
      <c r="F20" s="7">
        <f>SUM(F7:F19)</f>
        <v>1457850</v>
      </c>
      <c r="H20" t="s">
        <v>20</v>
      </c>
      <c r="I20" s="12">
        <f>SUM(I7:I14)</f>
        <v>872260</v>
      </c>
      <c r="L20" s="2" t="s">
        <v>20</v>
      </c>
      <c r="M20">
        <f>SUM(M7:M19)</f>
        <v>14</v>
      </c>
      <c r="N20" s="22">
        <f>SUM(N7:N19)</f>
        <v>477260</v>
      </c>
    </row>
    <row r="21" spans="2:16" x14ac:dyDescent="0.45">
      <c r="B21" s="19"/>
      <c r="E21" s="8"/>
      <c r="F21" s="6"/>
      <c r="N21" s="21"/>
    </row>
    <row r="22" spans="2:16" x14ac:dyDescent="0.45">
      <c r="B22" s="19"/>
      <c r="C22" t="s">
        <v>39</v>
      </c>
      <c r="D22" s="5">
        <f>(D7+D8+D9+D10+D11+D12+D13)</f>
        <v>611</v>
      </c>
      <c r="E22" s="8"/>
      <c r="F22" s="6"/>
      <c r="N22" s="21"/>
    </row>
    <row r="23" spans="2:16" ht="14.65" thickBot="1" x14ac:dyDescent="0.5">
      <c r="B23" s="23"/>
      <c r="C23" s="24"/>
      <c r="D23" s="25"/>
      <c r="E23" s="26"/>
      <c r="F23" s="26"/>
      <c r="G23" s="24"/>
      <c r="H23" s="24"/>
      <c r="I23" s="24"/>
      <c r="J23" s="24"/>
      <c r="K23" s="24"/>
      <c r="L23" s="24"/>
      <c r="M23" s="24"/>
      <c r="N23" s="27"/>
    </row>
    <row r="24" spans="2:16" x14ac:dyDescent="0.45">
      <c r="E24" s="7"/>
      <c r="F24" s="3"/>
      <c r="G24" s="12"/>
    </row>
    <row r="25" spans="2:16" ht="14.65" thickBot="1" x14ac:dyDescent="0.5">
      <c r="E25" s="6"/>
    </row>
    <row r="26" spans="2:16" x14ac:dyDescent="0.45">
      <c r="B26" s="28" t="s">
        <v>44</v>
      </c>
      <c r="C26" s="29"/>
      <c r="D26" s="13"/>
      <c r="E26" s="14"/>
      <c r="F26" s="13"/>
      <c r="G26" s="15"/>
      <c r="H26" s="13" t="s">
        <v>2</v>
      </c>
      <c r="I26" s="15"/>
      <c r="J26" s="15"/>
      <c r="K26" s="13" t="s">
        <v>3</v>
      </c>
      <c r="L26" s="14"/>
      <c r="M26" s="15"/>
      <c r="N26" s="16"/>
    </row>
    <row r="27" spans="2:16" x14ac:dyDescent="0.45">
      <c r="B27" s="17" t="s">
        <v>26</v>
      </c>
      <c r="C27" s="2" t="s">
        <v>15</v>
      </c>
      <c r="D27" s="2" t="s">
        <v>39</v>
      </c>
      <c r="E27" s="7" t="s">
        <v>0</v>
      </c>
      <c r="F27" s="2" t="s">
        <v>21</v>
      </c>
      <c r="G27" s="2"/>
      <c r="H27" s="2" t="s">
        <v>24</v>
      </c>
      <c r="I27" s="2" t="s">
        <v>0</v>
      </c>
      <c r="J27" s="2"/>
      <c r="K27" s="2" t="s">
        <v>15</v>
      </c>
      <c r="L27" s="7" t="s">
        <v>25</v>
      </c>
      <c r="M27" s="2" t="s">
        <v>23</v>
      </c>
      <c r="N27" s="18" t="s">
        <v>21</v>
      </c>
    </row>
    <row r="28" spans="2:16" x14ac:dyDescent="0.45">
      <c r="B28" s="17" t="s">
        <v>13</v>
      </c>
      <c r="C28" t="s">
        <v>27</v>
      </c>
      <c r="D28">
        <v>50</v>
      </c>
      <c r="E28" s="6">
        <v>60</v>
      </c>
      <c r="F28" s="3">
        <f t="shared" ref="F28:F34" si="2">(E28*12)*D28</f>
        <v>36000</v>
      </c>
      <c r="H28" t="s">
        <v>3</v>
      </c>
      <c r="I28" s="6">
        <f>N41</f>
        <v>169820</v>
      </c>
      <c r="K28" t="s">
        <v>7</v>
      </c>
      <c r="L28" s="6">
        <f>22000*1.36</f>
        <v>29920.000000000004</v>
      </c>
      <c r="M28">
        <v>2</v>
      </c>
      <c r="N28" s="18">
        <f>M28*L28</f>
        <v>59840.000000000007</v>
      </c>
      <c r="P28" s="6">
        <f>22000*1.36</f>
        <v>29920.000000000004</v>
      </c>
    </row>
    <row r="29" spans="2:16" x14ac:dyDescent="0.45">
      <c r="B29" s="17"/>
      <c r="C29" t="s">
        <v>28</v>
      </c>
      <c r="D29">
        <v>50</v>
      </c>
      <c r="E29" s="6">
        <v>150</v>
      </c>
      <c r="F29" s="3">
        <f t="shared" si="2"/>
        <v>90000</v>
      </c>
      <c r="H29" t="s">
        <v>22</v>
      </c>
      <c r="I29" s="6">
        <v>25000</v>
      </c>
      <c r="K29" t="s">
        <v>14</v>
      </c>
      <c r="L29" s="6">
        <f>P29</f>
        <v>24300</v>
      </c>
      <c r="M29">
        <v>1</v>
      </c>
      <c r="N29" s="18">
        <f>M29*L29</f>
        <v>24300</v>
      </c>
      <c r="P29" s="6">
        <f>18000*1.35</f>
        <v>24300</v>
      </c>
    </row>
    <row r="30" spans="2:16" x14ac:dyDescent="0.45">
      <c r="B30" s="17"/>
      <c r="C30" t="s">
        <v>29</v>
      </c>
      <c r="D30">
        <v>10</v>
      </c>
      <c r="E30" s="6">
        <v>350</v>
      </c>
      <c r="F30" s="3">
        <f t="shared" si="2"/>
        <v>42000</v>
      </c>
      <c r="H30" t="s">
        <v>4</v>
      </c>
      <c r="I30" s="6">
        <v>20000</v>
      </c>
      <c r="K30" t="s">
        <v>10</v>
      </c>
      <c r="L30" s="6">
        <f>P30</f>
        <v>27200.000000000004</v>
      </c>
      <c r="M30">
        <v>1</v>
      </c>
      <c r="N30" s="18">
        <f>M30*L30</f>
        <v>27200.000000000004</v>
      </c>
      <c r="P30" s="6">
        <f>20000*1.36</f>
        <v>27200.000000000004</v>
      </c>
    </row>
    <row r="31" spans="2:16" x14ac:dyDescent="0.45">
      <c r="B31" s="17"/>
      <c r="C31" t="s">
        <v>30</v>
      </c>
      <c r="D31">
        <v>2</v>
      </c>
      <c r="E31" s="6">
        <v>550</v>
      </c>
      <c r="F31" s="3">
        <f t="shared" si="2"/>
        <v>13200</v>
      </c>
      <c r="H31" t="s">
        <v>5</v>
      </c>
      <c r="I31" s="3">
        <v>0</v>
      </c>
      <c r="K31" t="s">
        <v>8</v>
      </c>
      <c r="L31" s="6">
        <f>P31</f>
        <v>54400.000000000007</v>
      </c>
      <c r="M31">
        <v>0</v>
      </c>
      <c r="N31" s="18">
        <f>M31*L31</f>
        <v>0</v>
      </c>
      <c r="P31" s="6">
        <f>40000*1.36</f>
        <v>54400.000000000007</v>
      </c>
    </row>
    <row r="32" spans="2:16" x14ac:dyDescent="0.45">
      <c r="B32" s="19"/>
      <c r="C32" t="s">
        <v>35</v>
      </c>
      <c r="D32" s="5">
        <v>0</v>
      </c>
      <c r="E32" s="6">
        <v>1000</v>
      </c>
      <c r="F32" s="3">
        <f t="shared" si="2"/>
        <v>0</v>
      </c>
      <c r="G32" s="5"/>
      <c r="H32" t="s">
        <v>6</v>
      </c>
      <c r="I32" s="6">
        <v>20000</v>
      </c>
      <c r="K32" t="s">
        <v>17</v>
      </c>
      <c r="L32" s="6">
        <f>P32</f>
        <v>36720</v>
      </c>
      <c r="M32">
        <v>1</v>
      </c>
      <c r="N32" s="18">
        <f t="shared" ref="N32:N36" si="3">M32*L32</f>
        <v>36720</v>
      </c>
      <c r="P32" s="6">
        <f>27000*1.36</f>
        <v>36720</v>
      </c>
    </row>
    <row r="33" spans="2:16" x14ac:dyDescent="0.45">
      <c r="B33" s="17" t="s">
        <v>34</v>
      </c>
      <c r="C33" t="s">
        <v>28</v>
      </c>
      <c r="D33" s="5">
        <v>10</v>
      </c>
      <c r="E33" s="6">
        <v>30</v>
      </c>
      <c r="F33" s="6">
        <f t="shared" si="2"/>
        <v>3600</v>
      </c>
      <c r="G33" s="5"/>
      <c r="H33" t="s">
        <v>42</v>
      </c>
      <c r="I33" s="6">
        <v>30000</v>
      </c>
      <c r="K33" t="s">
        <v>12</v>
      </c>
      <c r="L33" s="6">
        <f>30000*1.35</f>
        <v>40500</v>
      </c>
      <c r="M33">
        <v>0</v>
      </c>
      <c r="N33" s="18">
        <f t="shared" si="3"/>
        <v>0</v>
      </c>
      <c r="P33" s="6">
        <v>20000</v>
      </c>
    </row>
    <row r="34" spans="2:16" x14ac:dyDescent="0.45">
      <c r="B34" s="17"/>
      <c r="C34" t="s">
        <v>36</v>
      </c>
      <c r="D34">
        <v>5</v>
      </c>
      <c r="E34" s="6">
        <v>125</v>
      </c>
      <c r="F34" s="6">
        <f t="shared" si="2"/>
        <v>7500</v>
      </c>
      <c r="H34" t="s">
        <v>10</v>
      </c>
      <c r="I34" s="6">
        <v>25000</v>
      </c>
      <c r="K34" t="s">
        <v>9</v>
      </c>
      <c r="L34" s="6">
        <v>40000</v>
      </c>
      <c r="M34">
        <v>0</v>
      </c>
      <c r="N34" s="20">
        <f t="shared" si="3"/>
        <v>0</v>
      </c>
      <c r="P34" s="6">
        <v>35100</v>
      </c>
    </row>
    <row r="35" spans="2:16" x14ac:dyDescent="0.45">
      <c r="B35" s="17" t="s">
        <v>16</v>
      </c>
      <c r="C35" t="s">
        <v>31</v>
      </c>
      <c r="D35">
        <v>40</v>
      </c>
      <c r="E35" s="6">
        <v>2000</v>
      </c>
      <c r="F35" s="6">
        <f>E35*D35</f>
        <v>80000</v>
      </c>
      <c r="I35" s="12"/>
      <c r="K35" t="s">
        <v>18</v>
      </c>
      <c r="L35" s="6">
        <f>P35</f>
        <v>21760</v>
      </c>
      <c r="M35">
        <v>1</v>
      </c>
      <c r="N35" s="20">
        <f t="shared" si="3"/>
        <v>21760</v>
      </c>
      <c r="P35" s="6">
        <f>16000*1.36</f>
        <v>21760</v>
      </c>
    </row>
    <row r="36" spans="2:16" x14ac:dyDescent="0.45">
      <c r="B36" s="19"/>
      <c r="C36" t="s">
        <v>32</v>
      </c>
      <c r="D36" s="5">
        <v>1</v>
      </c>
      <c r="E36" s="6">
        <v>250</v>
      </c>
      <c r="F36" s="6">
        <f>E36*12*D36</f>
        <v>3000</v>
      </c>
      <c r="G36" s="5"/>
      <c r="I36" s="3"/>
      <c r="L36" s="6"/>
      <c r="N36" s="18">
        <f t="shared" si="3"/>
        <v>0</v>
      </c>
      <c r="P36" s="6">
        <v>24300</v>
      </c>
    </row>
    <row r="37" spans="2:16" x14ac:dyDescent="0.45">
      <c r="B37" s="17"/>
      <c r="C37" t="s">
        <v>33</v>
      </c>
      <c r="D37">
        <v>5</v>
      </c>
      <c r="E37" s="6">
        <v>5000</v>
      </c>
      <c r="F37" s="6">
        <f>E37*D37</f>
        <v>25000</v>
      </c>
      <c r="N37" s="21"/>
    </row>
    <row r="38" spans="2:16" x14ac:dyDescent="0.45">
      <c r="B38" s="17" t="s">
        <v>11</v>
      </c>
      <c r="C38" t="s">
        <v>37</v>
      </c>
      <c r="D38" s="5">
        <v>1</v>
      </c>
      <c r="E38" s="6">
        <f>300</f>
        <v>300</v>
      </c>
      <c r="F38" s="6">
        <f>E38*12*D38</f>
        <v>3600</v>
      </c>
      <c r="G38" s="5"/>
      <c r="L38" s="6"/>
      <c r="N38" s="18"/>
    </row>
    <row r="39" spans="2:16" x14ac:dyDescent="0.45">
      <c r="B39" s="19"/>
      <c r="C39" t="s">
        <v>38</v>
      </c>
      <c r="D39">
        <v>500</v>
      </c>
      <c r="E39" s="6">
        <f>1.5</f>
        <v>1.5</v>
      </c>
      <c r="F39" s="6">
        <f>E39*12*D39</f>
        <v>9000</v>
      </c>
      <c r="L39" s="6"/>
      <c r="N39" s="18"/>
    </row>
    <row r="40" spans="2:16" x14ac:dyDescent="0.45">
      <c r="B40" s="19"/>
      <c r="E40" s="6"/>
      <c r="F40" s="6"/>
      <c r="L40" s="6"/>
      <c r="N40" s="18"/>
    </row>
    <row r="41" spans="2:16" x14ac:dyDescent="0.45">
      <c r="B41" s="17"/>
      <c r="C41" t="s">
        <v>20</v>
      </c>
      <c r="E41" s="6"/>
      <c r="F41" s="7">
        <f>SUM(F28:F40)</f>
        <v>312900</v>
      </c>
      <c r="H41" t="s">
        <v>20</v>
      </c>
      <c r="I41" s="12">
        <f>SUM(I28:I35)</f>
        <v>289820</v>
      </c>
      <c r="L41" s="2" t="s">
        <v>20</v>
      </c>
      <c r="M41">
        <f>SUM(M28:M40)</f>
        <v>6</v>
      </c>
      <c r="N41" s="22">
        <f>SUM(N28:N40)</f>
        <v>169820</v>
      </c>
    </row>
    <row r="42" spans="2:16" x14ac:dyDescent="0.45">
      <c r="B42" s="19"/>
      <c r="E42" s="8"/>
      <c r="F42" s="6"/>
      <c r="N42" s="21"/>
    </row>
    <row r="43" spans="2:16" x14ac:dyDescent="0.45">
      <c r="B43" s="19"/>
      <c r="C43" t="s">
        <v>39</v>
      </c>
      <c r="D43" s="5">
        <f>(D28+D29+D30+D31+D32+D33+D34)</f>
        <v>127</v>
      </c>
      <c r="E43" s="8"/>
      <c r="F43" s="6"/>
      <c r="N43" s="21"/>
    </row>
    <row r="44" spans="2:16" ht="14.65" thickBot="1" x14ac:dyDescent="0.5">
      <c r="B44" s="23"/>
      <c r="C44" s="24"/>
      <c r="D44" s="25"/>
      <c r="E44" s="26"/>
      <c r="F44" s="26"/>
      <c r="G44" s="24"/>
      <c r="H44" s="24"/>
      <c r="I44" s="24"/>
      <c r="J44" s="24"/>
      <c r="K44" s="24"/>
      <c r="L44" s="24"/>
      <c r="M44" s="24"/>
      <c r="N44" s="27"/>
    </row>
  </sheetData>
  <mergeCells count="2">
    <mergeCell ref="B5:C5"/>
    <mergeCell ref="B26:C2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AB58-1B14-45C4-B33A-F77F6218D838}">
  <dimension ref="B3:P44"/>
  <sheetViews>
    <sheetView topLeftCell="B4" zoomScale="150" zoomScaleNormal="150" workbookViewId="0">
      <selection activeCell="M7" sqref="M7:M14"/>
    </sheetView>
  </sheetViews>
  <sheetFormatPr baseColWidth="10" defaultRowHeight="14.25" x14ac:dyDescent="0.45"/>
  <cols>
    <col min="2" max="2" width="27.796875" bestFit="1" customWidth="1"/>
    <col min="3" max="3" width="21.73046875" bestFit="1" customWidth="1"/>
    <col min="4" max="4" width="14.46484375" bestFit="1" customWidth="1"/>
    <col min="5" max="6" width="13.9296875" bestFit="1" customWidth="1"/>
    <col min="8" max="8" width="16.53125" bestFit="1" customWidth="1"/>
    <col min="9" max="9" width="13.9296875" bestFit="1" customWidth="1"/>
    <col min="10" max="10" width="12.3984375" customWidth="1"/>
    <col min="11" max="11" width="16.59765625" customWidth="1"/>
    <col min="12" max="12" width="11.73046875" bestFit="1" customWidth="1"/>
    <col min="14" max="14" width="14" bestFit="1" customWidth="1"/>
    <col min="16" max="16" width="11.33203125" bestFit="1" customWidth="1"/>
  </cols>
  <sheetData>
    <row r="3" spans="2:16" x14ac:dyDescent="0.45">
      <c r="B3" s="2" t="s">
        <v>19</v>
      </c>
      <c r="C3">
        <v>2024</v>
      </c>
      <c r="D3" s="7"/>
      <c r="K3" s="6"/>
      <c r="M3" s="6"/>
      <c r="O3" s="2"/>
      <c r="P3" s="1"/>
    </row>
    <row r="4" spans="2:16" ht="14.65" thickBot="1" x14ac:dyDescent="0.5">
      <c r="P4" s="1"/>
    </row>
    <row r="5" spans="2:16" x14ac:dyDescent="0.45">
      <c r="B5" s="28" t="s">
        <v>43</v>
      </c>
      <c r="C5" s="29"/>
      <c r="D5" s="13"/>
      <c r="E5" s="14"/>
      <c r="F5" s="13"/>
      <c r="G5" s="15"/>
      <c r="H5" s="13" t="s">
        <v>2</v>
      </c>
      <c r="I5" s="15"/>
      <c r="J5" s="15"/>
      <c r="K5" s="13" t="s">
        <v>3</v>
      </c>
      <c r="L5" s="14"/>
      <c r="M5" s="15"/>
      <c r="N5" s="16"/>
      <c r="P5" s="1"/>
    </row>
    <row r="6" spans="2:16" x14ac:dyDescent="0.45">
      <c r="B6" s="17" t="s">
        <v>26</v>
      </c>
      <c r="C6" s="2" t="s">
        <v>15</v>
      </c>
      <c r="D6" s="2" t="s">
        <v>39</v>
      </c>
      <c r="E6" s="7" t="s">
        <v>0</v>
      </c>
      <c r="F6" s="2" t="s">
        <v>21</v>
      </c>
      <c r="G6" s="2"/>
      <c r="H6" s="2" t="s">
        <v>24</v>
      </c>
      <c r="I6" s="2" t="s">
        <v>0</v>
      </c>
      <c r="J6" s="2"/>
      <c r="K6" s="2" t="s">
        <v>15</v>
      </c>
      <c r="L6" s="7" t="s">
        <v>25</v>
      </c>
      <c r="M6" s="2" t="s">
        <v>23</v>
      </c>
      <c r="N6" s="18" t="s">
        <v>21</v>
      </c>
      <c r="P6" s="1"/>
    </row>
    <row r="7" spans="2:16" x14ac:dyDescent="0.45">
      <c r="B7" s="17" t="s">
        <v>13</v>
      </c>
      <c r="C7" t="s">
        <v>27</v>
      </c>
      <c r="D7">
        <v>800</v>
      </c>
      <c r="E7" s="6">
        <v>60</v>
      </c>
      <c r="F7" s="3">
        <f t="shared" ref="F7:F13" si="0">(E7*12)*D7</f>
        <v>576000</v>
      </c>
      <c r="H7" t="s">
        <v>3</v>
      </c>
      <c r="I7" s="6">
        <f>N20</f>
        <v>1802800</v>
      </c>
      <c r="K7" t="s">
        <v>7</v>
      </c>
      <c r="L7" s="6">
        <f>22000*1.36</f>
        <v>29920.000000000004</v>
      </c>
      <c r="M7">
        <v>8</v>
      </c>
      <c r="N7" s="18">
        <f>M7*L7</f>
        <v>239360.00000000003</v>
      </c>
      <c r="P7" s="6">
        <f>22000*1.36</f>
        <v>29920.000000000004</v>
      </c>
    </row>
    <row r="8" spans="2:16" x14ac:dyDescent="0.45">
      <c r="B8" s="17"/>
      <c r="C8" t="s">
        <v>28</v>
      </c>
      <c r="D8">
        <v>800</v>
      </c>
      <c r="E8" s="6">
        <v>150</v>
      </c>
      <c r="F8" s="3">
        <f t="shared" si="0"/>
        <v>1440000</v>
      </c>
      <c r="H8" t="s">
        <v>22</v>
      </c>
      <c r="I8" s="6">
        <v>400000</v>
      </c>
      <c r="J8" s="6"/>
      <c r="K8" t="s">
        <v>14</v>
      </c>
      <c r="L8" s="6">
        <f>P8</f>
        <v>24300</v>
      </c>
      <c r="M8">
        <v>10</v>
      </c>
      <c r="N8" s="18">
        <f>M8*L8</f>
        <v>243000</v>
      </c>
      <c r="P8" s="6">
        <f>18000*1.35</f>
        <v>24300</v>
      </c>
    </row>
    <row r="9" spans="2:16" x14ac:dyDescent="0.45">
      <c r="B9" s="17"/>
      <c r="C9" t="s">
        <v>29</v>
      </c>
      <c r="D9">
        <v>150</v>
      </c>
      <c r="E9" s="6">
        <v>350</v>
      </c>
      <c r="F9" s="3">
        <f t="shared" si="0"/>
        <v>630000</v>
      </c>
      <c r="H9" t="s">
        <v>4</v>
      </c>
      <c r="I9" s="6">
        <v>400000</v>
      </c>
      <c r="J9" s="6"/>
      <c r="K9" t="s">
        <v>10</v>
      </c>
      <c r="L9" s="6">
        <f>P9</f>
        <v>27200.000000000004</v>
      </c>
      <c r="M9">
        <v>6</v>
      </c>
      <c r="N9" s="18">
        <f>M9*L9</f>
        <v>163200.00000000003</v>
      </c>
      <c r="P9" s="6">
        <f>20000*1.36</f>
        <v>27200.000000000004</v>
      </c>
    </row>
    <row r="10" spans="2:16" x14ac:dyDescent="0.45">
      <c r="B10" s="17"/>
      <c r="C10" t="s">
        <v>30</v>
      </c>
      <c r="D10">
        <v>35</v>
      </c>
      <c r="E10" s="6">
        <v>550</v>
      </c>
      <c r="F10" s="3">
        <f t="shared" si="0"/>
        <v>231000</v>
      </c>
      <c r="H10" t="s">
        <v>5</v>
      </c>
      <c r="I10" s="3">
        <v>100000</v>
      </c>
      <c r="J10" s="3"/>
      <c r="K10" t="s">
        <v>8</v>
      </c>
      <c r="L10" s="6">
        <f>P10</f>
        <v>54400.000000000007</v>
      </c>
      <c r="M10">
        <v>8</v>
      </c>
      <c r="N10" s="18">
        <f>M10*L10</f>
        <v>435200.00000000006</v>
      </c>
      <c r="P10" s="6">
        <f>40000*1.36</f>
        <v>54400.000000000007</v>
      </c>
    </row>
    <row r="11" spans="2:16" x14ac:dyDescent="0.45">
      <c r="B11" s="19"/>
      <c r="C11" t="s">
        <v>35</v>
      </c>
      <c r="D11" s="5">
        <v>3</v>
      </c>
      <c r="E11" s="6">
        <v>1000</v>
      </c>
      <c r="F11" s="3">
        <f t="shared" si="0"/>
        <v>36000</v>
      </c>
      <c r="G11" s="5"/>
      <c r="H11" t="s">
        <v>6</v>
      </c>
      <c r="I11" s="6">
        <v>70000</v>
      </c>
      <c r="J11" s="6"/>
      <c r="K11" t="s">
        <v>17</v>
      </c>
      <c r="L11" s="6">
        <f>P11</f>
        <v>36720</v>
      </c>
      <c r="M11">
        <v>8</v>
      </c>
      <c r="N11" s="18">
        <f t="shared" ref="N11:N15" si="1">M11*L11</f>
        <v>293760</v>
      </c>
      <c r="P11" s="6">
        <f>27000*1.36</f>
        <v>36720</v>
      </c>
    </row>
    <row r="12" spans="2:16" x14ac:dyDescent="0.45">
      <c r="B12" s="17" t="s">
        <v>34</v>
      </c>
      <c r="C12" t="s">
        <v>28</v>
      </c>
      <c r="D12" s="5">
        <v>600</v>
      </c>
      <c r="E12" s="6">
        <v>30</v>
      </c>
      <c r="F12" s="6">
        <f t="shared" si="0"/>
        <v>216000</v>
      </c>
      <c r="G12" s="5"/>
      <c r="H12" t="s">
        <v>42</v>
      </c>
      <c r="I12" s="6">
        <v>300000</v>
      </c>
      <c r="J12" s="6"/>
      <c r="K12" t="s">
        <v>12</v>
      </c>
      <c r="L12" s="6">
        <f>30000*1.35</f>
        <v>40500</v>
      </c>
      <c r="M12">
        <v>6</v>
      </c>
      <c r="N12" s="18">
        <f t="shared" si="1"/>
        <v>243000</v>
      </c>
      <c r="P12" s="6">
        <v>20000</v>
      </c>
    </row>
    <row r="13" spans="2:16" x14ac:dyDescent="0.45">
      <c r="B13" s="17"/>
      <c r="C13" t="s">
        <v>36</v>
      </c>
      <c r="D13">
        <v>200</v>
      </c>
      <c r="E13" s="6">
        <v>125</v>
      </c>
      <c r="F13" s="6">
        <f t="shared" si="0"/>
        <v>300000</v>
      </c>
      <c r="H13" t="s">
        <v>10</v>
      </c>
      <c r="I13" s="6">
        <v>600000</v>
      </c>
      <c r="J13" s="6"/>
      <c r="K13" t="s">
        <v>9</v>
      </c>
      <c r="L13" s="6">
        <v>40000</v>
      </c>
      <c r="M13">
        <v>3</v>
      </c>
      <c r="N13" s="20">
        <f t="shared" si="1"/>
        <v>120000</v>
      </c>
      <c r="P13" s="6">
        <v>35100</v>
      </c>
    </row>
    <row r="14" spans="2:16" x14ac:dyDescent="0.45">
      <c r="B14" s="17" t="s">
        <v>16</v>
      </c>
      <c r="C14" t="s">
        <v>31</v>
      </c>
      <c r="D14">
        <v>800</v>
      </c>
      <c r="E14" s="6">
        <v>2000</v>
      </c>
      <c r="F14" s="6">
        <f>E14*D14</f>
        <v>1600000</v>
      </c>
      <c r="I14" s="12"/>
      <c r="K14" t="s">
        <v>18</v>
      </c>
      <c r="L14" s="6">
        <f>P14</f>
        <v>21760</v>
      </c>
      <c r="M14">
        <v>3</v>
      </c>
      <c r="N14" s="20">
        <f t="shared" si="1"/>
        <v>65280</v>
      </c>
      <c r="P14" s="6">
        <f>16000*1.36</f>
        <v>21760</v>
      </c>
    </row>
    <row r="15" spans="2:16" x14ac:dyDescent="0.45">
      <c r="B15" s="19"/>
      <c r="C15" t="s">
        <v>32</v>
      </c>
      <c r="D15" s="5">
        <f>(D10+D9)*0.65</f>
        <v>120.25</v>
      </c>
      <c r="E15" s="6">
        <v>250</v>
      </c>
      <c r="F15" s="6">
        <f>E15*12*D15</f>
        <v>360750</v>
      </c>
      <c r="G15" s="5"/>
      <c r="I15" s="3"/>
      <c r="L15" s="6"/>
      <c r="N15" s="18">
        <f t="shared" si="1"/>
        <v>0</v>
      </c>
      <c r="P15" s="6">
        <v>24300</v>
      </c>
    </row>
    <row r="16" spans="2:16" x14ac:dyDescent="0.45">
      <c r="B16" s="17"/>
      <c r="C16" t="s">
        <v>33</v>
      </c>
      <c r="D16">
        <f>(D9+D10+D11)*0.65</f>
        <v>122.2</v>
      </c>
      <c r="E16" s="6">
        <v>5000</v>
      </c>
      <c r="F16" s="6">
        <f>E16*D16</f>
        <v>611000</v>
      </c>
      <c r="N16" s="21"/>
    </row>
    <row r="17" spans="2:16" x14ac:dyDescent="0.45">
      <c r="B17" s="17" t="s">
        <v>11</v>
      </c>
      <c r="C17" t="s">
        <v>37</v>
      </c>
      <c r="D17" s="5">
        <f>D11</f>
        <v>3</v>
      </c>
      <c r="E17" s="6">
        <f>300</f>
        <v>300</v>
      </c>
      <c r="F17" s="6">
        <f>E17*12*D17</f>
        <v>10800</v>
      </c>
      <c r="G17" s="5"/>
      <c r="L17" s="6"/>
      <c r="N17" s="18"/>
    </row>
    <row r="18" spans="2:16" x14ac:dyDescent="0.45">
      <c r="B18" s="19"/>
      <c r="C18" t="s">
        <v>38</v>
      </c>
      <c r="D18">
        <v>10000</v>
      </c>
      <c r="E18" s="6">
        <f>1.5</f>
        <v>1.5</v>
      </c>
      <c r="F18" s="6">
        <f>E18*12*D18</f>
        <v>180000</v>
      </c>
      <c r="L18" s="6"/>
      <c r="N18" s="18"/>
    </row>
    <row r="19" spans="2:16" x14ac:dyDescent="0.45">
      <c r="B19" s="19"/>
      <c r="E19" s="6"/>
      <c r="F19" s="6"/>
      <c r="L19" s="6"/>
      <c r="N19" s="18"/>
    </row>
    <row r="20" spans="2:16" x14ac:dyDescent="0.45">
      <c r="B20" s="17"/>
      <c r="C20" s="2" t="s">
        <v>20</v>
      </c>
      <c r="E20" s="6"/>
      <c r="F20" s="7">
        <f>SUM(F7:F19)</f>
        <v>6191550</v>
      </c>
      <c r="H20" s="2" t="s">
        <v>20</v>
      </c>
      <c r="I20" s="12">
        <f>SUM(I7:I14)</f>
        <v>3672800</v>
      </c>
      <c r="L20" s="2" t="s">
        <v>20</v>
      </c>
      <c r="M20">
        <f>SUM(M7:M19)</f>
        <v>52</v>
      </c>
      <c r="N20" s="22">
        <f>SUM(N7:N19)</f>
        <v>1802800</v>
      </c>
    </row>
    <row r="21" spans="2:16" x14ac:dyDescent="0.45">
      <c r="B21" s="19"/>
      <c r="E21" s="8"/>
      <c r="F21" s="6"/>
      <c r="N21" s="21"/>
    </row>
    <row r="22" spans="2:16" x14ac:dyDescent="0.45">
      <c r="B22" s="19"/>
      <c r="C22" t="s">
        <v>39</v>
      </c>
      <c r="D22" s="5">
        <f>(D7+D8+D9+D10+D11+D12+D13)</f>
        <v>2588</v>
      </c>
      <c r="E22" s="8"/>
      <c r="F22" s="6"/>
      <c r="N22" s="21"/>
    </row>
    <row r="23" spans="2:16" ht="14.65" thickBot="1" x14ac:dyDescent="0.5">
      <c r="B23" s="23"/>
      <c r="C23" s="24"/>
      <c r="D23" s="25"/>
      <c r="E23" s="26"/>
      <c r="F23" s="26"/>
      <c r="G23" s="24"/>
      <c r="H23" s="24"/>
      <c r="I23" s="24"/>
      <c r="J23" s="24"/>
      <c r="K23" s="24"/>
      <c r="L23" s="24"/>
      <c r="M23" s="24"/>
      <c r="N23" s="27"/>
    </row>
    <row r="24" spans="2:16" x14ac:dyDescent="0.45">
      <c r="E24" s="7"/>
      <c r="F24" s="3"/>
      <c r="G24" s="12"/>
    </row>
    <row r="25" spans="2:16" ht="14.65" thickBot="1" x14ac:dyDescent="0.5">
      <c r="E25" s="6"/>
    </row>
    <row r="26" spans="2:16" x14ac:dyDescent="0.45">
      <c r="B26" s="28" t="s">
        <v>44</v>
      </c>
      <c r="C26" s="29"/>
      <c r="D26" s="13"/>
      <c r="E26" s="14"/>
      <c r="F26" s="13"/>
      <c r="G26" s="15"/>
      <c r="H26" s="13" t="s">
        <v>2</v>
      </c>
      <c r="I26" s="15"/>
      <c r="J26" s="15"/>
      <c r="K26" s="13" t="s">
        <v>3</v>
      </c>
      <c r="L26" s="14"/>
      <c r="M26" s="15"/>
      <c r="N26" s="16"/>
    </row>
    <row r="27" spans="2:16" x14ac:dyDescent="0.45">
      <c r="B27" s="17" t="s">
        <v>26</v>
      </c>
      <c r="C27" s="2" t="s">
        <v>15</v>
      </c>
      <c r="D27" s="2" t="s">
        <v>39</v>
      </c>
      <c r="E27" s="7" t="s">
        <v>0</v>
      </c>
      <c r="F27" s="2" t="s">
        <v>21</v>
      </c>
      <c r="G27" s="2"/>
      <c r="H27" s="2" t="s">
        <v>24</v>
      </c>
      <c r="I27" s="2" t="s">
        <v>0</v>
      </c>
      <c r="J27" s="2"/>
      <c r="K27" s="2" t="s">
        <v>15</v>
      </c>
      <c r="L27" s="7" t="s">
        <v>25</v>
      </c>
      <c r="M27" s="2" t="s">
        <v>23</v>
      </c>
      <c r="N27" s="18" t="s">
        <v>21</v>
      </c>
    </row>
    <row r="28" spans="2:16" x14ac:dyDescent="0.45">
      <c r="B28" s="17" t="s">
        <v>13</v>
      </c>
      <c r="C28" t="s">
        <v>27</v>
      </c>
      <c r="D28">
        <v>100</v>
      </c>
      <c r="E28" s="6">
        <v>60</v>
      </c>
      <c r="F28" s="3">
        <f t="shared" ref="F28:F34" si="2">(E28*12)*D28</f>
        <v>72000</v>
      </c>
      <c r="H28" t="s">
        <v>3</v>
      </c>
      <c r="I28" s="6">
        <f>N41</f>
        <v>334640</v>
      </c>
      <c r="K28" t="s">
        <v>7</v>
      </c>
      <c r="L28" s="6">
        <f>22000*1.36</f>
        <v>29920.000000000004</v>
      </c>
      <c r="M28">
        <v>3</v>
      </c>
      <c r="N28" s="18">
        <f>M28*L28</f>
        <v>89760.000000000015</v>
      </c>
      <c r="P28" s="6">
        <f>22000*1.36</f>
        <v>29920.000000000004</v>
      </c>
    </row>
    <row r="29" spans="2:16" x14ac:dyDescent="0.45">
      <c r="B29" s="17"/>
      <c r="C29" t="s">
        <v>28</v>
      </c>
      <c r="D29">
        <v>100</v>
      </c>
      <c r="E29" s="6">
        <v>150</v>
      </c>
      <c r="F29" s="3">
        <f t="shared" si="2"/>
        <v>180000</v>
      </c>
      <c r="H29" t="s">
        <v>22</v>
      </c>
      <c r="I29" s="6">
        <v>35000</v>
      </c>
      <c r="K29" t="s">
        <v>14</v>
      </c>
      <c r="L29" s="6">
        <f>P29</f>
        <v>24300</v>
      </c>
      <c r="M29">
        <v>1</v>
      </c>
      <c r="N29" s="18">
        <f>M29*L29</f>
        <v>24300</v>
      </c>
      <c r="P29" s="6">
        <f>18000*1.35</f>
        <v>24300</v>
      </c>
    </row>
    <row r="30" spans="2:16" x14ac:dyDescent="0.45">
      <c r="B30" s="17"/>
      <c r="C30" t="s">
        <v>29</v>
      </c>
      <c r="D30">
        <v>20</v>
      </c>
      <c r="E30" s="6">
        <v>350</v>
      </c>
      <c r="F30" s="3">
        <f t="shared" si="2"/>
        <v>84000</v>
      </c>
      <c r="H30" t="s">
        <v>4</v>
      </c>
      <c r="I30" s="6">
        <v>25000</v>
      </c>
      <c r="K30" t="s">
        <v>10</v>
      </c>
      <c r="L30" s="6">
        <f>P30</f>
        <v>27200.000000000004</v>
      </c>
      <c r="M30">
        <v>1</v>
      </c>
      <c r="N30" s="18">
        <f>M30*L30</f>
        <v>27200.000000000004</v>
      </c>
      <c r="P30" s="6">
        <f>20000*1.36</f>
        <v>27200.000000000004</v>
      </c>
    </row>
    <row r="31" spans="2:16" x14ac:dyDescent="0.45">
      <c r="B31" s="17"/>
      <c r="C31" t="s">
        <v>30</v>
      </c>
      <c r="D31">
        <v>4</v>
      </c>
      <c r="E31" s="6">
        <v>550</v>
      </c>
      <c r="F31" s="3">
        <f t="shared" si="2"/>
        <v>26400</v>
      </c>
      <c r="H31" t="s">
        <v>5</v>
      </c>
      <c r="I31" s="3">
        <v>0</v>
      </c>
      <c r="K31" t="s">
        <v>8</v>
      </c>
      <c r="L31" s="6">
        <f>P31</f>
        <v>54400.000000000007</v>
      </c>
      <c r="M31">
        <v>1</v>
      </c>
      <c r="N31" s="18">
        <f>M31*L31</f>
        <v>54400.000000000007</v>
      </c>
      <c r="P31" s="6">
        <f>40000*1.36</f>
        <v>54400.000000000007</v>
      </c>
    </row>
    <row r="32" spans="2:16" x14ac:dyDescent="0.45">
      <c r="B32" s="19"/>
      <c r="C32" t="s">
        <v>35</v>
      </c>
      <c r="D32" s="5">
        <v>1</v>
      </c>
      <c r="E32" s="6">
        <v>1000</v>
      </c>
      <c r="F32" s="3">
        <f t="shared" si="2"/>
        <v>12000</v>
      </c>
      <c r="G32" s="5"/>
      <c r="H32" t="s">
        <v>6</v>
      </c>
      <c r="I32" s="6">
        <v>20000</v>
      </c>
      <c r="K32" t="s">
        <v>17</v>
      </c>
      <c r="L32" s="6">
        <f>P32</f>
        <v>36720</v>
      </c>
      <c r="M32">
        <v>1</v>
      </c>
      <c r="N32" s="18">
        <f t="shared" ref="N32:N36" si="3">M32*L32</f>
        <v>36720</v>
      </c>
      <c r="P32" s="6">
        <f>27000*1.36</f>
        <v>36720</v>
      </c>
    </row>
    <row r="33" spans="2:16" x14ac:dyDescent="0.45">
      <c r="B33" s="17" t="s">
        <v>34</v>
      </c>
      <c r="C33" t="s">
        <v>28</v>
      </c>
      <c r="D33" s="5">
        <v>50</v>
      </c>
      <c r="E33" s="6">
        <v>30</v>
      </c>
      <c r="F33" s="6">
        <f t="shared" si="2"/>
        <v>18000</v>
      </c>
      <c r="G33" s="5"/>
      <c r="H33" t="s">
        <v>42</v>
      </c>
      <c r="I33" s="6">
        <v>45000</v>
      </c>
      <c r="K33" t="s">
        <v>12</v>
      </c>
      <c r="L33" s="6">
        <f>30000*1.35</f>
        <v>40500</v>
      </c>
      <c r="M33">
        <v>1</v>
      </c>
      <c r="N33" s="18">
        <f t="shared" si="3"/>
        <v>40500</v>
      </c>
      <c r="P33" s="6">
        <v>20000</v>
      </c>
    </row>
    <row r="34" spans="2:16" x14ac:dyDescent="0.45">
      <c r="B34" s="17"/>
      <c r="C34" t="s">
        <v>36</v>
      </c>
      <c r="D34">
        <v>25</v>
      </c>
      <c r="E34" s="6">
        <v>125</v>
      </c>
      <c r="F34" s="6">
        <f t="shared" si="2"/>
        <v>37500</v>
      </c>
      <c r="H34" t="s">
        <v>10</v>
      </c>
      <c r="I34" s="6">
        <v>50000</v>
      </c>
      <c r="K34" t="s">
        <v>9</v>
      </c>
      <c r="L34" s="6">
        <v>40000</v>
      </c>
      <c r="M34">
        <v>1</v>
      </c>
      <c r="N34" s="20">
        <f t="shared" si="3"/>
        <v>40000</v>
      </c>
      <c r="P34" s="6">
        <v>35100</v>
      </c>
    </row>
    <row r="35" spans="2:16" x14ac:dyDescent="0.45">
      <c r="B35" s="17" t="s">
        <v>16</v>
      </c>
      <c r="C35" t="s">
        <v>31</v>
      </c>
      <c r="D35">
        <v>40</v>
      </c>
      <c r="E35" s="6">
        <v>2000</v>
      </c>
      <c r="F35" s="6">
        <f>E35*D35</f>
        <v>80000</v>
      </c>
      <c r="I35" s="12"/>
      <c r="K35" t="s">
        <v>18</v>
      </c>
      <c r="L35" s="6">
        <f>P35</f>
        <v>21760</v>
      </c>
      <c r="M35">
        <v>1</v>
      </c>
      <c r="N35" s="20">
        <f t="shared" si="3"/>
        <v>21760</v>
      </c>
      <c r="P35" s="6">
        <f>16000*1.36</f>
        <v>21760</v>
      </c>
    </row>
    <row r="36" spans="2:16" x14ac:dyDescent="0.45">
      <c r="B36" s="19"/>
      <c r="C36" t="s">
        <v>32</v>
      </c>
      <c r="D36" s="5">
        <v>1</v>
      </c>
      <c r="E36" s="6">
        <v>250</v>
      </c>
      <c r="F36" s="6">
        <f>E36*12*D36</f>
        <v>3000</v>
      </c>
      <c r="G36" s="5"/>
      <c r="I36" s="3"/>
      <c r="L36" s="6"/>
      <c r="N36" s="18">
        <f t="shared" si="3"/>
        <v>0</v>
      </c>
      <c r="P36" s="6">
        <v>24300</v>
      </c>
    </row>
    <row r="37" spans="2:16" x14ac:dyDescent="0.45">
      <c r="B37" s="17"/>
      <c r="C37" t="s">
        <v>33</v>
      </c>
      <c r="D37">
        <v>10</v>
      </c>
      <c r="E37" s="6">
        <v>5000</v>
      </c>
      <c r="F37" s="6">
        <f>E37*D37</f>
        <v>50000</v>
      </c>
      <c r="N37" s="21"/>
    </row>
    <row r="38" spans="2:16" x14ac:dyDescent="0.45">
      <c r="B38" s="17" t="s">
        <v>11</v>
      </c>
      <c r="C38" t="s">
        <v>37</v>
      </c>
      <c r="D38" s="5">
        <v>1</v>
      </c>
      <c r="E38" s="6">
        <f>300</f>
        <v>300</v>
      </c>
      <c r="F38" s="6">
        <f>E38*12*D38</f>
        <v>3600</v>
      </c>
      <c r="G38" s="5"/>
      <c r="L38" s="6"/>
      <c r="N38" s="18"/>
    </row>
    <row r="39" spans="2:16" x14ac:dyDescent="0.45">
      <c r="B39" s="19"/>
      <c r="C39" t="s">
        <v>38</v>
      </c>
      <c r="D39">
        <v>500</v>
      </c>
      <c r="E39" s="6">
        <f>1.5</f>
        <v>1.5</v>
      </c>
      <c r="F39" s="6">
        <f>E39*12*D39</f>
        <v>9000</v>
      </c>
      <c r="L39" s="6"/>
      <c r="N39" s="18"/>
    </row>
    <row r="40" spans="2:16" x14ac:dyDescent="0.45">
      <c r="B40" s="19"/>
      <c r="E40" s="6"/>
      <c r="F40" s="6"/>
      <c r="L40" s="6"/>
      <c r="N40" s="18"/>
    </row>
    <row r="41" spans="2:16" x14ac:dyDescent="0.45">
      <c r="B41" s="17"/>
      <c r="C41" t="s">
        <v>20</v>
      </c>
      <c r="E41" s="6"/>
      <c r="F41" s="7">
        <f>SUM(F28:F40)</f>
        <v>575500</v>
      </c>
      <c r="H41" t="s">
        <v>20</v>
      </c>
      <c r="I41" s="12">
        <f>SUM(I28:I35)</f>
        <v>509640</v>
      </c>
      <c r="L41" s="2" t="s">
        <v>20</v>
      </c>
      <c r="M41">
        <f>SUM(M28:M40)</f>
        <v>10</v>
      </c>
      <c r="N41" s="22">
        <f>SUM(N28:N40)</f>
        <v>334640</v>
      </c>
    </row>
    <row r="42" spans="2:16" x14ac:dyDescent="0.45">
      <c r="B42" s="19"/>
      <c r="E42" s="8"/>
      <c r="F42" s="6"/>
      <c r="N42" s="21"/>
    </row>
    <row r="43" spans="2:16" x14ac:dyDescent="0.45">
      <c r="B43" s="19"/>
      <c r="C43" t="s">
        <v>39</v>
      </c>
      <c r="D43" s="5">
        <f>(D28+D29+D30+D31+D32+D33+D34)</f>
        <v>300</v>
      </c>
      <c r="E43" s="8"/>
      <c r="F43" s="6"/>
      <c r="N43" s="21"/>
    </row>
    <row r="44" spans="2:16" ht="14.65" thickBot="1" x14ac:dyDescent="0.5">
      <c r="B44" s="23"/>
      <c r="C44" s="24"/>
      <c r="D44" s="25"/>
      <c r="E44" s="26"/>
      <c r="F44" s="26"/>
      <c r="G44" s="24"/>
      <c r="H44" s="24"/>
      <c r="I44" s="24"/>
      <c r="J44" s="24"/>
      <c r="K44" s="24"/>
      <c r="L44" s="24"/>
      <c r="M44" s="24"/>
      <c r="N44" s="27"/>
    </row>
  </sheetData>
  <mergeCells count="2">
    <mergeCell ref="B5:C5"/>
    <mergeCell ref="B26:C26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98BA6-1B18-4E53-A009-34C33D1C4FE4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5E60-25CD-42C5-9D71-7322EAC18C27}">
  <dimension ref="B3:P44"/>
  <sheetViews>
    <sheetView topLeftCell="B4" zoomScale="150" zoomScaleNormal="150" workbookViewId="0">
      <selection activeCell="M35" sqref="M35"/>
    </sheetView>
  </sheetViews>
  <sheetFormatPr baseColWidth="10" defaultRowHeight="14.25" x14ac:dyDescent="0.45"/>
  <cols>
    <col min="2" max="2" width="27.796875" bestFit="1" customWidth="1"/>
    <col min="3" max="3" width="21.73046875" bestFit="1" customWidth="1"/>
    <col min="4" max="4" width="14.46484375" bestFit="1" customWidth="1"/>
    <col min="5" max="5" width="13.9296875" bestFit="1" customWidth="1"/>
    <col min="6" max="6" width="15.06640625" bestFit="1" customWidth="1"/>
    <col min="8" max="8" width="16.53125" bestFit="1" customWidth="1"/>
    <col min="9" max="9" width="13.9296875" bestFit="1" customWidth="1"/>
    <col min="10" max="10" width="12.3984375" customWidth="1"/>
    <col min="11" max="11" width="16.59765625" customWidth="1"/>
    <col min="12" max="12" width="12.3984375" bestFit="1" customWidth="1"/>
    <col min="14" max="14" width="14" bestFit="1" customWidth="1"/>
    <col min="16" max="16" width="11.33203125" bestFit="1" customWidth="1"/>
  </cols>
  <sheetData>
    <row r="3" spans="2:16" x14ac:dyDescent="0.45">
      <c r="B3" s="2" t="s">
        <v>19</v>
      </c>
      <c r="C3">
        <v>2024</v>
      </c>
      <c r="D3" s="7"/>
      <c r="K3" s="6"/>
      <c r="M3" s="6"/>
      <c r="O3" s="2"/>
      <c r="P3" s="1"/>
    </row>
    <row r="4" spans="2:16" ht="14.65" thickBot="1" x14ac:dyDescent="0.5">
      <c r="P4" s="1"/>
    </row>
    <row r="5" spans="2:16" x14ac:dyDescent="0.45">
      <c r="B5" s="28" t="s">
        <v>43</v>
      </c>
      <c r="C5" s="29"/>
      <c r="D5" s="13"/>
      <c r="E5" s="14"/>
      <c r="F5" s="13"/>
      <c r="G5" s="15"/>
      <c r="H5" s="13" t="s">
        <v>2</v>
      </c>
      <c r="I5" s="15"/>
      <c r="J5" s="15"/>
      <c r="K5" s="13" t="s">
        <v>3</v>
      </c>
      <c r="L5" s="14"/>
      <c r="M5" s="15"/>
      <c r="N5" s="16"/>
      <c r="P5" s="1"/>
    </row>
    <row r="6" spans="2:16" x14ac:dyDescent="0.45">
      <c r="B6" s="17" t="s">
        <v>26</v>
      </c>
      <c r="C6" s="2" t="s">
        <v>15</v>
      </c>
      <c r="D6" s="2" t="s">
        <v>39</v>
      </c>
      <c r="E6" s="7" t="s">
        <v>0</v>
      </c>
      <c r="F6" s="2" t="s">
        <v>21</v>
      </c>
      <c r="G6" s="2"/>
      <c r="H6" s="2" t="s">
        <v>24</v>
      </c>
      <c r="I6" s="2" t="s">
        <v>0</v>
      </c>
      <c r="J6" s="2"/>
      <c r="K6" s="2" t="s">
        <v>15</v>
      </c>
      <c r="L6" s="7" t="s">
        <v>25</v>
      </c>
      <c r="M6" s="2" t="s">
        <v>23</v>
      </c>
      <c r="N6" s="18" t="s">
        <v>21</v>
      </c>
      <c r="P6" s="1"/>
    </row>
    <row r="7" spans="2:16" x14ac:dyDescent="0.45">
      <c r="B7" s="17" t="s">
        <v>13</v>
      </c>
      <c r="C7" t="s">
        <v>27</v>
      </c>
      <c r="D7">
        <v>1500</v>
      </c>
      <c r="E7" s="6">
        <v>60</v>
      </c>
      <c r="F7" s="3">
        <f t="shared" ref="F7:F13" si="0">(E7*12)*D7</f>
        <v>1080000</v>
      </c>
      <c r="H7" t="s">
        <v>3</v>
      </c>
      <c r="I7" s="6">
        <f>N20</f>
        <v>3430280</v>
      </c>
      <c r="K7" t="s">
        <v>7</v>
      </c>
      <c r="L7" s="6">
        <f>22000*1.36</f>
        <v>29920.000000000004</v>
      </c>
      <c r="M7">
        <v>15</v>
      </c>
      <c r="N7" s="18">
        <f>M7*L7</f>
        <v>448800.00000000006</v>
      </c>
      <c r="P7" s="6">
        <f>22000*1.36</f>
        <v>29920.000000000004</v>
      </c>
    </row>
    <row r="8" spans="2:16" x14ac:dyDescent="0.45">
      <c r="B8" s="17"/>
      <c r="C8" t="s">
        <v>28</v>
      </c>
      <c r="D8">
        <v>1500</v>
      </c>
      <c r="E8" s="6">
        <v>150</v>
      </c>
      <c r="F8" s="3">
        <f t="shared" si="0"/>
        <v>2700000</v>
      </c>
      <c r="H8" t="s">
        <v>22</v>
      </c>
      <c r="I8" s="6">
        <v>600000</v>
      </c>
      <c r="J8" s="6"/>
      <c r="K8" t="s">
        <v>14</v>
      </c>
      <c r="L8" s="6">
        <f>P8</f>
        <v>24300</v>
      </c>
      <c r="M8">
        <v>10</v>
      </c>
      <c r="N8" s="18">
        <f>M8*L8</f>
        <v>243000</v>
      </c>
      <c r="P8" s="6">
        <f>18000*1.35</f>
        <v>24300</v>
      </c>
    </row>
    <row r="9" spans="2:16" x14ac:dyDescent="0.45">
      <c r="B9" s="17"/>
      <c r="C9" t="s">
        <v>29</v>
      </c>
      <c r="D9">
        <v>300</v>
      </c>
      <c r="E9" s="6">
        <v>350</v>
      </c>
      <c r="F9" s="3">
        <f t="shared" si="0"/>
        <v>1260000</v>
      </c>
      <c r="H9" t="s">
        <v>4</v>
      </c>
      <c r="I9" s="6">
        <v>500000</v>
      </c>
      <c r="J9" s="6"/>
      <c r="K9" t="s">
        <v>10</v>
      </c>
      <c r="L9" s="6">
        <f>P9</f>
        <v>27200.000000000004</v>
      </c>
      <c r="M9">
        <v>6</v>
      </c>
      <c r="N9" s="18">
        <f>M9*L9</f>
        <v>163200.00000000003</v>
      </c>
      <c r="P9" s="6">
        <f>20000*1.36</f>
        <v>27200.000000000004</v>
      </c>
    </row>
    <row r="10" spans="2:16" x14ac:dyDescent="0.45">
      <c r="B10" s="17"/>
      <c r="C10" t="s">
        <v>30</v>
      </c>
      <c r="D10">
        <v>100</v>
      </c>
      <c r="E10" s="6">
        <v>550</v>
      </c>
      <c r="F10" s="3">
        <f t="shared" si="0"/>
        <v>660000</v>
      </c>
      <c r="H10" t="s">
        <v>5</v>
      </c>
      <c r="I10" s="3">
        <v>400000</v>
      </c>
      <c r="J10" s="3"/>
      <c r="K10" t="s">
        <v>8</v>
      </c>
      <c r="L10" s="6">
        <v>70000</v>
      </c>
      <c r="M10">
        <v>15</v>
      </c>
      <c r="N10" s="18">
        <f>M10*L10</f>
        <v>1050000</v>
      </c>
      <c r="P10" s="6">
        <f>40000*1.36</f>
        <v>54400.000000000007</v>
      </c>
    </row>
    <row r="11" spans="2:16" x14ac:dyDescent="0.45">
      <c r="B11" s="19"/>
      <c r="C11" t="s">
        <v>35</v>
      </c>
      <c r="D11" s="5">
        <v>5</v>
      </c>
      <c r="E11" s="6">
        <v>1000</v>
      </c>
      <c r="F11" s="3">
        <f t="shared" si="0"/>
        <v>60000</v>
      </c>
      <c r="G11" s="5"/>
      <c r="H11" t="s">
        <v>6</v>
      </c>
      <c r="I11" s="6">
        <v>100000</v>
      </c>
      <c r="J11" s="6"/>
      <c r="K11" t="s">
        <v>17</v>
      </c>
      <c r="L11" s="6">
        <v>40000</v>
      </c>
      <c r="M11">
        <v>10</v>
      </c>
      <c r="N11" s="18">
        <f t="shared" ref="N11:N15" si="1">M11*L11</f>
        <v>400000</v>
      </c>
      <c r="P11" s="6">
        <f>27000*1.36</f>
        <v>36720</v>
      </c>
    </row>
    <row r="12" spans="2:16" x14ac:dyDescent="0.45">
      <c r="B12" s="17" t="s">
        <v>34</v>
      </c>
      <c r="C12" t="s">
        <v>28</v>
      </c>
      <c r="D12" s="5">
        <v>1000</v>
      </c>
      <c r="E12" s="6">
        <v>30</v>
      </c>
      <c r="F12" s="6">
        <f t="shared" si="0"/>
        <v>360000</v>
      </c>
      <c r="G12" s="5"/>
      <c r="H12" t="s">
        <v>42</v>
      </c>
      <c r="I12" s="6">
        <v>600000</v>
      </c>
      <c r="J12" s="6"/>
      <c r="K12" t="s">
        <v>12</v>
      </c>
      <c r="L12" s="6">
        <v>70000</v>
      </c>
      <c r="M12">
        <v>8</v>
      </c>
      <c r="N12" s="18">
        <f t="shared" si="1"/>
        <v>560000</v>
      </c>
      <c r="P12" s="6">
        <v>20000</v>
      </c>
    </row>
    <row r="13" spans="2:16" x14ac:dyDescent="0.45">
      <c r="B13" s="17"/>
      <c r="C13" t="s">
        <v>36</v>
      </c>
      <c r="D13">
        <v>400</v>
      </c>
      <c r="E13" s="6">
        <v>125</v>
      </c>
      <c r="F13" s="6">
        <f t="shared" si="0"/>
        <v>600000</v>
      </c>
      <c r="H13" t="s">
        <v>10</v>
      </c>
      <c r="I13" s="6">
        <v>1000000</v>
      </c>
      <c r="J13" s="6"/>
      <c r="K13" t="s">
        <v>9</v>
      </c>
      <c r="L13" s="6">
        <v>125000</v>
      </c>
      <c r="M13">
        <v>4</v>
      </c>
      <c r="N13" s="20">
        <f t="shared" si="1"/>
        <v>500000</v>
      </c>
      <c r="P13" s="6">
        <v>35100</v>
      </c>
    </row>
    <row r="14" spans="2:16" x14ac:dyDescent="0.45">
      <c r="B14" s="17" t="s">
        <v>16</v>
      </c>
      <c r="C14" t="s">
        <v>31</v>
      </c>
      <c r="D14">
        <v>800</v>
      </c>
      <c r="E14" s="6">
        <v>2000</v>
      </c>
      <c r="F14" s="6">
        <f>E14*D14</f>
        <v>1600000</v>
      </c>
      <c r="I14" s="12"/>
      <c r="K14" t="s">
        <v>18</v>
      </c>
      <c r="L14" s="6">
        <f>P14</f>
        <v>21760</v>
      </c>
      <c r="M14">
        <v>3</v>
      </c>
      <c r="N14" s="20">
        <f t="shared" si="1"/>
        <v>65280</v>
      </c>
      <c r="P14" s="6">
        <f>16000*1.36</f>
        <v>21760</v>
      </c>
    </row>
    <row r="15" spans="2:16" x14ac:dyDescent="0.45">
      <c r="B15" s="19"/>
      <c r="C15" t="s">
        <v>32</v>
      </c>
      <c r="D15" s="5">
        <f>(D10+D9)*0.65</f>
        <v>260</v>
      </c>
      <c r="E15" s="6">
        <v>250</v>
      </c>
      <c r="F15" s="6">
        <f>E15*12*D15</f>
        <v>780000</v>
      </c>
      <c r="G15" s="5"/>
      <c r="I15" s="3"/>
      <c r="L15" s="6"/>
      <c r="N15" s="18">
        <f t="shared" si="1"/>
        <v>0</v>
      </c>
      <c r="P15" s="6">
        <v>24300</v>
      </c>
    </row>
    <row r="16" spans="2:16" x14ac:dyDescent="0.45">
      <c r="B16" s="17"/>
      <c r="C16" t="s">
        <v>33</v>
      </c>
      <c r="D16">
        <f>(D9+D10+D11)*0.65</f>
        <v>263.25</v>
      </c>
      <c r="E16" s="6">
        <v>5000</v>
      </c>
      <c r="F16" s="6">
        <f>E16*D16</f>
        <v>1316250</v>
      </c>
      <c r="N16" s="21"/>
    </row>
    <row r="17" spans="2:16" x14ac:dyDescent="0.45">
      <c r="B17" s="17" t="s">
        <v>11</v>
      </c>
      <c r="C17" t="s">
        <v>37</v>
      </c>
      <c r="D17" s="5">
        <v>10</v>
      </c>
      <c r="E17" s="6">
        <f>300</f>
        <v>300</v>
      </c>
      <c r="F17" s="6">
        <f>E17*12*D17</f>
        <v>36000</v>
      </c>
      <c r="G17" s="5"/>
      <c r="L17" s="6"/>
      <c r="N17" s="18"/>
    </row>
    <row r="18" spans="2:16" x14ac:dyDescent="0.45">
      <c r="B18" s="19"/>
      <c r="C18" t="s">
        <v>38</v>
      </c>
      <c r="D18">
        <v>20000</v>
      </c>
      <c r="E18" s="6">
        <f>1.5</f>
        <v>1.5</v>
      </c>
      <c r="F18" s="6">
        <f>E18*12*D18</f>
        <v>360000</v>
      </c>
      <c r="L18" s="6"/>
      <c r="N18" s="18"/>
    </row>
    <row r="19" spans="2:16" x14ac:dyDescent="0.45">
      <c r="B19" s="19"/>
      <c r="E19" s="6"/>
      <c r="F19" s="6"/>
      <c r="L19" s="6"/>
      <c r="N19" s="18"/>
    </row>
    <row r="20" spans="2:16" x14ac:dyDescent="0.45">
      <c r="B20" s="17"/>
      <c r="C20" s="2" t="s">
        <v>20</v>
      </c>
      <c r="E20" s="6"/>
      <c r="F20" s="7">
        <f>SUM(F7:F19)</f>
        <v>10812250</v>
      </c>
      <c r="H20" s="2" t="s">
        <v>20</v>
      </c>
      <c r="I20" s="12">
        <f>SUM(I7:I14)</f>
        <v>6630280</v>
      </c>
      <c r="L20" s="2" t="s">
        <v>20</v>
      </c>
      <c r="M20">
        <f>SUM(M7:M19)</f>
        <v>71</v>
      </c>
      <c r="N20" s="22">
        <f>SUM(N7:N19)</f>
        <v>3430280</v>
      </c>
    </row>
    <row r="21" spans="2:16" x14ac:dyDescent="0.45">
      <c r="B21" s="19"/>
      <c r="E21" s="8"/>
      <c r="F21" s="6"/>
      <c r="N21" s="21"/>
    </row>
    <row r="22" spans="2:16" x14ac:dyDescent="0.45">
      <c r="B22" s="19"/>
      <c r="C22" t="s">
        <v>39</v>
      </c>
      <c r="D22" s="5">
        <f>(D7+D8+D9+D10+D11+D12+D13)</f>
        <v>4805</v>
      </c>
      <c r="E22" s="8"/>
      <c r="F22" s="6"/>
      <c r="N22" s="21"/>
    </row>
    <row r="23" spans="2:16" ht="14.65" thickBot="1" x14ac:dyDescent="0.5">
      <c r="B23" s="23"/>
      <c r="C23" s="24"/>
      <c r="D23" s="25"/>
      <c r="E23" s="26"/>
      <c r="F23" s="26"/>
      <c r="G23" s="24"/>
      <c r="H23" s="24"/>
      <c r="I23" s="24"/>
      <c r="J23" s="24"/>
      <c r="K23" s="24"/>
      <c r="L23" s="24"/>
      <c r="M23" s="24"/>
      <c r="N23" s="27"/>
    </row>
    <row r="24" spans="2:16" x14ac:dyDescent="0.45">
      <c r="E24" s="7"/>
      <c r="F24" s="3"/>
      <c r="G24" s="12"/>
    </row>
    <row r="25" spans="2:16" ht="14.65" thickBot="1" x14ac:dyDescent="0.5">
      <c r="E25" s="6"/>
    </row>
    <row r="26" spans="2:16" x14ac:dyDescent="0.45">
      <c r="B26" s="28" t="s">
        <v>44</v>
      </c>
      <c r="C26" s="29"/>
      <c r="D26" s="13"/>
      <c r="E26" s="14"/>
      <c r="F26" s="13"/>
      <c r="G26" s="15"/>
      <c r="H26" s="13" t="s">
        <v>2</v>
      </c>
      <c r="I26" s="15"/>
      <c r="J26" s="15"/>
      <c r="K26" s="13" t="s">
        <v>3</v>
      </c>
      <c r="L26" s="14"/>
      <c r="M26" s="15"/>
      <c r="N26" s="16"/>
    </row>
    <row r="27" spans="2:16" x14ac:dyDescent="0.45">
      <c r="B27" s="17" t="s">
        <v>26</v>
      </c>
      <c r="C27" s="2" t="s">
        <v>15</v>
      </c>
      <c r="D27" s="2" t="s">
        <v>39</v>
      </c>
      <c r="E27" s="7" t="s">
        <v>0</v>
      </c>
      <c r="F27" s="2" t="s">
        <v>21</v>
      </c>
      <c r="G27" s="2"/>
      <c r="H27" s="2" t="s">
        <v>24</v>
      </c>
      <c r="I27" s="2" t="s">
        <v>0</v>
      </c>
      <c r="J27" s="2"/>
      <c r="K27" s="2" t="s">
        <v>15</v>
      </c>
      <c r="L27" s="7" t="s">
        <v>25</v>
      </c>
      <c r="M27" s="2" t="s">
        <v>23</v>
      </c>
      <c r="N27" s="18" t="s">
        <v>21</v>
      </c>
    </row>
    <row r="28" spans="2:16" x14ac:dyDescent="0.45">
      <c r="B28" s="17" t="s">
        <v>13</v>
      </c>
      <c r="C28" t="s">
        <v>27</v>
      </c>
      <c r="D28">
        <v>300</v>
      </c>
      <c r="E28" s="6">
        <v>60</v>
      </c>
      <c r="F28" s="3">
        <f t="shared" ref="F28:F34" si="2">(E28*12)*D28</f>
        <v>216000</v>
      </c>
      <c r="H28" t="s">
        <v>3</v>
      </c>
      <c r="I28" s="6">
        <f>N41</f>
        <v>587680</v>
      </c>
      <c r="K28" t="s">
        <v>7</v>
      </c>
      <c r="L28" s="6">
        <f>22000*1.36</f>
        <v>29920.000000000004</v>
      </c>
      <c r="M28">
        <v>4</v>
      </c>
      <c r="N28" s="18">
        <f>M28*L28</f>
        <v>119680.00000000001</v>
      </c>
      <c r="P28" s="6">
        <f>22000*1.36</f>
        <v>29920.000000000004</v>
      </c>
    </row>
    <row r="29" spans="2:16" x14ac:dyDescent="0.45">
      <c r="B29" s="17"/>
      <c r="C29" t="s">
        <v>28</v>
      </c>
      <c r="D29">
        <v>300</v>
      </c>
      <c r="E29" s="6">
        <v>150</v>
      </c>
      <c r="F29" s="3">
        <f t="shared" si="2"/>
        <v>540000</v>
      </c>
      <c r="H29" t="s">
        <v>22</v>
      </c>
      <c r="I29" s="6">
        <v>125000</v>
      </c>
      <c r="K29" t="s">
        <v>14</v>
      </c>
      <c r="L29" s="6">
        <f>P29</f>
        <v>24300</v>
      </c>
      <c r="M29">
        <v>2</v>
      </c>
      <c r="N29" s="18">
        <f>M29*L29</f>
        <v>48600</v>
      </c>
      <c r="P29" s="6">
        <f>18000*1.35</f>
        <v>24300</v>
      </c>
    </row>
    <row r="30" spans="2:16" x14ac:dyDescent="0.45">
      <c r="B30" s="17"/>
      <c r="C30" t="s">
        <v>29</v>
      </c>
      <c r="D30">
        <v>40</v>
      </c>
      <c r="E30" s="6">
        <v>350</v>
      </c>
      <c r="F30" s="3">
        <f t="shared" si="2"/>
        <v>168000</v>
      </c>
      <c r="H30" t="s">
        <v>4</v>
      </c>
      <c r="I30" s="6">
        <v>50000</v>
      </c>
      <c r="K30" t="s">
        <v>10</v>
      </c>
      <c r="L30" s="6">
        <f>P30</f>
        <v>27200.000000000004</v>
      </c>
      <c r="M30">
        <v>2</v>
      </c>
      <c r="N30" s="18">
        <f>M30*L30</f>
        <v>54400.000000000007</v>
      </c>
      <c r="P30" s="6">
        <f>20000*1.36</f>
        <v>27200.000000000004</v>
      </c>
    </row>
    <row r="31" spans="2:16" x14ac:dyDescent="0.45">
      <c r="B31" s="17"/>
      <c r="C31" t="s">
        <v>30</v>
      </c>
      <c r="D31">
        <v>10</v>
      </c>
      <c r="E31" s="6">
        <v>550</v>
      </c>
      <c r="F31" s="3">
        <f t="shared" si="2"/>
        <v>66000</v>
      </c>
      <c r="H31" t="s">
        <v>5</v>
      </c>
      <c r="I31" s="3">
        <v>30000</v>
      </c>
      <c r="K31" t="s">
        <v>8</v>
      </c>
      <c r="L31" s="6">
        <f>P31</f>
        <v>54400.000000000007</v>
      </c>
      <c r="M31">
        <v>2</v>
      </c>
      <c r="N31" s="18">
        <f>M31*L31</f>
        <v>108800.00000000001</v>
      </c>
      <c r="P31" s="6">
        <f>40000*1.36</f>
        <v>54400.000000000007</v>
      </c>
    </row>
    <row r="32" spans="2:16" x14ac:dyDescent="0.45">
      <c r="B32" s="19"/>
      <c r="C32" t="s">
        <v>35</v>
      </c>
      <c r="D32" s="5">
        <v>1</v>
      </c>
      <c r="E32" s="6">
        <v>1000</v>
      </c>
      <c r="F32" s="3">
        <f t="shared" si="2"/>
        <v>12000</v>
      </c>
      <c r="G32" s="5"/>
      <c r="H32" t="s">
        <v>6</v>
      </c>
      <c r="I32" s="6">
        <v>20000</v>
      </c>
      <c r="K32" t="s">
        <v>17</v>
      </c>
      <c r="L32" s="6">
        <f>P32</f>
        <v>36720</v>
      </c>
      <c r="M32">
        <v>2</v>
      </c>
      <c r="N32" s="18">
        <f t="shared" ref="N32:N36" si="3">M32*L32</f>
        <v>73440</v>
      </c>
      <c r="P32" s="6">
        <f>27000*1.36</f>
        <v>36720</v>
      </c>
    </row>
    <row r="33" spans="2:16" x14ac:dyDescent="0.45">
      <c r="B33" s="17" t="s">
        <v>34</v>
      </c>
      <c r="C33" t="s">
        <v>28</v>
      </c>
      <c r="D33" s="5">
        <v>150</v>
      </c>
      <c r="E33" s="6">
        <v>30</v>
      </c>
      <c r="F33" s="6">
        <f t="shared" si="2"/>
        <v>54000</v>
      </c>
      <c r="G33" s="5"/>
      <c r="H33" t="s">
        <v>42</v>
      </c>
      <c r="I33" s="6">
        <v>45000</v>
      </c>
      <c r="K33" t="s">
        <v>12</v>
      </c>
      <c r="L33" s="6">
        <f>30000*1.35</f>
        <v>40500</v>
      </c>
      <c r="M33">
        <v>2</v>
      </c>
      <c r="N33" s="18">
        <f t="shared" si="3"/>
        <v>81000</v>
      </c>
      <c r="P33" s="6">
        <v>20000</v>
      </c>
    </row>
    <row r="34" spans="2:16" x14ac:dyDescent="0.45">
      <c r="B34" s="17"/>
      <c r="C34" t="s">
        <v>36</v>
      </c>
      <c r="D34">
        <v>50</v>
      </c>
      <c r="E34" s="6">
        <v>125</v>
      </c>
      <c r="F34" s="6">
        <f t="shared" si="2"/>
        <v>75000</v>
      </c>
      <c r="H34" t="s">
        <v>10</v>
      </c>
      <c r="I34" s="6">
        <v>100000</v>
      </c>
      <c r="K34" t="s">
        <v>9</v>
      </c>
      <c r="L34" s="6">
        <v>40000</v>
      </c>
      <c r="M34">
        <v>2</v>
      </c>
      <c r="N34" s="20">
        <f t="shared" si="3"/>
        <v>80000</v>
      </c>
      <c r="P34" s="6">
        <v>35100</v>
      </c>
    </row>
    <row r="35" spans="2:16" x14ac:dyDescent="0.45">
      <c r="B35" s="17" t="s">
        <v>16</v>
      </c>
      <c r="C35" t="s">
        <v>31</v>
      </c>
      <c r="D35">
        <v>100</v>
      </c>
      <c r="E35" s="6">
        <v>2000</v>
      </c>
      <c r="F35" s="6">
        <f>E35*D35</f>
        <v>200000</v>
      </c>
      <c r="I35" s="12"/>
      <c r="K35" t="s">
        <v>18</v>
      </c>
      <c r="L35" s="6">
        <f>P35</f>
        <v>21760</v>
      </c>
      <c r="M35">
        <v>1</v>
      </c>
      <c r="N35" s="20">
        <f t="shared" si="3"/>
        <v>21760</v>
      </c>
      <c r="P35" s="6">
        <f>16000*1.36</f>
        <v>21760</v>
      </c>
    </row>
    <row r="36" spans="2:16" x14ac:dyDescent="0.45">
      <c r="B36" s="19"/>
      <c r="C36" t="s">
        <v>32</v>
      </c>
      <c r="D36" s="5">
        <v>1</v>
      </c>
      <c r="E36" s="6">
        <v>250</v>
      </c>
      <c r="F36" s="6">
        <f>E36*12*D36</f>
        <v>3000</v>
      </c>
      <c r="G36" s="5"/>
      <c r="I36" s="3"/>
      <c r="L36" s="6"/>
      <c r="N36" s="18">
        <f t="shared" si="3"/>
        <v>0</v>
      </c>
      <c r="P36" s="6">
        <v>24300</v>
      </c>
    </row>
    <row r="37" spans="2:16" x14ac:dyDescent="0.45">
      <c r="B37" s="17"/>
      <c r="C37" t="s">
        <v>33</v>
      </c>
      <c r="D37">
        <v>10</v>
      </c>
      <c r="E37" s="6">
        <v>5000</v>
      </c>
      <c r="F37" s="6">
        <f>E37*D37</f>
        <v>50000</v>
      </c>
      <c r="N37" s="21"/>
    </row>
    <row r="38" spans="2:16" x14ac:dyDescent="0.45">
      <c r="B38" s="17" t="s">
        <v>11</v>
      </c>
      <c r="C38" t="s">
        <v>37</v>
      </c>
      <c r="D38" s="5">
        <v>1</v>
      </c>
      <c r="E38" s="6">
        <f>300</f>
        <v>300</v>
      </c>
      <c r="F38" s="6">
        <f>E38*12*D38</f>
        <v>3600</v>
      </c>
      <c r="G38" s="5"/>
      <c r="L38" s="6"/>
      <c r="N38" s="18"/>
    </row>
    <row r="39" spans="2:16" x14ac:dyDescent="0.45">
      <c r="B39" s="19"/>
      <c r="C39" t="s">
        <v>38</v>
      </c>
      <c r="D39">
        <v>500</v>
      </c>
      <c r="E39" s="6">
        <f>1.5</f>
        <v>1.5</v>
      </c>
      <c r="F39" s="6">
        <f>E39*12*D39</f>
        <v>9000</v>
      </c>
      <c r="L39" s="6"/>
      <c r="N39" s="18"/>
    </row>
    <row r="40" spans="2:16" x14ac:dyDescent="0.45">
      <c r="B40" s="19"/>
      <c r="E40" s="6"/>
      <c r="F40" s="6"/>
      <c r="L40" s="6"/>
      <c r="N40" s="18"/>
    </row>
    <row r="41" spans="2:16" x14ac:dyDescent="0.45">
      <c r="B41" s="17"/>
      <c r="C41" t="s">
        <v>20</v>
      </c>
      <c r="E41" s="6"/>
      <c r="F41" s="7">
        <f>SUM(F28:F40)</f>
        <v>1396600</v>
      </c>
      <c r="H41" t="s">
        <v>20</v>
      </c>
      <c r="I41" s="12">
        <f>SUM(I28:I35)</f>
        <v>957680</v>
      </c>
      <c r="L41" s="2" t="s">
        <v>20</v>
      </c>
      <c r="M41">
        <f>SUM(M28:M40)</f>
        <v>17</v>
      </c>
      <c r="N41" s="22">
        <f>SUM(N28:N40)</f>
        <v>587680</v>
      </c>
    </row>
    <row r="42" spans="2:16" x14ac:dyDescent="0.45">
      <c r="B42" s="19"/>
      <c r="E42" s="8"/>
      <c r="F42" s="6"/>
      <c r="N42" s="21"/>
    </row>
    <row r="43" spans="2:16" x14ac:dyDescent="0.45">
      <c r="B43" s="19"/>
      <c r="C43" t="s">
        <v>39</v>
      </c>
      <c r="D43" s="5">
        <f>(D28+D29+D30+D31+D32+D33+D34)</f>
        <v>851</v>
      </c>
      <c r="E43" s="8"/>
      <c r="F43" s="6"/>
      <c r="N43" s="21"/>
    </row>
    <row r="44" spans="2:16" ht="14.65" thickBot="1" x14ac:dyDescent="0.5">
      <c r="B44" s="23"/>
      <c r="C44" s="24"/>
      <c r="D44" s="25"/>
      <c r="E44" s="26"/>
      <c r="F44" s="26"/>
      <c r="G44" s="24"/>
      <c r="H44" s="24"/>
      <c r="I44" s="24"/>
      <c r="J44" s="24"/>
      <c r="K44" s="24"/>
      <c r="L44" s="24"/>
      <c r="M44" s="24"/>
      <c r="N44" s="27"/>
    </row>
  </sheetData>
  <mergeCells count="2">
    <mergeCell ref="B5:C5"/>
    <mergeCell ref="B26:C2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0F7F-BEFA-4AAF-A290-95F40D7A9D48}">
  <dimension ref="B3:P44"/>
  <sheetViews>
    <sheetView topLeftCell="B4" zoomScale="150" zoomScaleNormal="150" workbookViewId="0">
      <selection activeCell="L7" sqref="L7"/>
    </sheetView>
  </sheetViews>
  <sheetFormatPr baseColWidth="10" defaultRowHeight="14.25" x14ac:dyDescent="0.45"/>
  <cols>
    <col min="2" max="2" width="27.796875" bestFit="1" customWidth="1"/>
    <col min="3" max="3" width="21.73046875" bestFit="1" customWidth="1"/>
    <col min="4" max="4" width="14.46484375" bestFit="1" customWidth="1"/>
    <col min="5" max="5" width="13.9296875" bestFit="1" customWidth="1"/>
    <col min="6" max="6" width="15.06640625" bestFit="1" customWidth="1"/>
    <col min="8" max="8" width="16.53125" bestFit="1" customWidth="1"/>
    <col min="9" max="9" width="15.06640625" bestFit="1" customWidth="1"/>
    <col min="10" max="10" width="12.3984375" customWidth="1"/>
    <col min="11" max="11" width="16.59765625" customWidth="1"/>
    <col min="12" max="12" width="12.3984375" bestFit="1" customWidth="1"/>
    <col min="14" max="14" width="14" bestFit="1" customWidth="1"/>
    <col min="16" max="16" width="11.33203125" bestFit="1" customWidth="1"/>
  </cols>
  <sheetData>
    <row r="3" spans="2:16" x14ac:dyDescent="0.45">
      <c r="B3" s="2" t="s">
        <v>19</v>
      </c>
      <c r="C3">
        <v>2024</v>
      </c>
      <c r="D3" s="7"/>
      <c r="K3" s="6"/>
      <c r="M3" s="6"/>
      <c r="O3" s="2"/>
      <c r="P3" s="1"/>
    </row>
    <row r="4" spans="2:16" ht="14.65" thickBot="1" x14ac:dyDescent="0.5">
      <c r="P4" s="1"/>
    </row>
    <row r="5" spans="2:16" x14ac:dyDescent="0.45">
      <c r="B5" s="28" t="s">
        <v>43</v>
      </c>
      <c r="C5" s="29"/>
      <c r="D5" s="13"/>
      <c r="E5" s="14"/>
      <c r="F5" s="13"/>
      <c r="G5" s="15"/>
      <c r="H5" s="13" t="s">
        <v>2</v>
      </c>
      <c r="I5" s="15"/>
      <c r="J5" s="15"/>
      <c r="K5" s="13" t="s">
        <v>3</v>
      </c>
      <c r="L5" s="14"/>
      <c r="M5" s="15"/>
      <c r="N5" s="16"/>
      <c r="P5" s="1"/>
    </row>
    <row r="6" spans="2:16" x14ac:dyDescent="0.45">
      <c r="B6" s="17" t="s">
        <v>26</v>
      </c>
      <c r="C6" s="2" t="s">
        <v>15</v>
      </c>
      <c r="D6" s="2" t="s">
        <v>39</v>
      </c>
      <c r="E6" s="7" t="s">
        <v>0</v>
      </c>
      <c r="F6" s="2" t="s">
        <v>21</v>
      </c>
      <c r="G6" s="2"/>
      <c r="H6" s="2" t="s">
        <v>24</v>
      </c>
      <c r="I6" s="2" t="s">
        <v>0</v>
      </c>
      <c r="J6" s="2"/>
      <c r="K6" s="2" t="s">
        <v>15</v>
      </c>
      <c r="L6" s="7" t="s">
        <v>25</v>
      </c>
      <c r="M6" s="2" t="s">
        <v>23</v>
      </c>
      <c r="N6" s="18" t="s">
        <v>21</v>
      </c>
      <c r="P6" s="1"/>
    </row>
    <row r="7" spans="2:16" x14ac:dyDescent="0.45">
      <c r="B7" s="17" t="s">
        <v>13</v>
      </c>
      <c r="C7" t="s">
        <v>27</v>
      </c>
      <c r="D7">
        <v>3000</v>
      </c>
      <c r="E7" s="6">
        <v>60</v>
      </c>
      <c r="F7" s="3">
        <f t="shared" ref="F7:F13" si="0">(E7*12)*D7</f>
        <v>2160000</v>
      </c>
      <c r="H7" t="s">
        <v>3</v>
      </c>
      <c r="I7" s="6">
        <f>N20</f>
        <v>5169040</v>
      </c>
      <c r="K7" t="s">
        <v>7</v>
      </c>
      <c r="L7" s="6">
        <f>22000*1.36</f>
        <v>29920.000000000004</v>
      </c>
      <c r="M7">
        <v>20</v>
      </c>
      <c r="N7" s="18">
        <f>M7*L7</f>
        <v>598400.00000000012</v>
      </c>
      <c r="P7" s="6">
        <f>22000*1.36</f>
        <v>29920.000000000004</v>
      </c>
    </row>
    <row r="8" spans="2:16" x14ac:dyDescent="0.45">
      <c r="B8" s="17"/>
      <c r="C8" t="s">
        <v>28</v>
      </c>
      <c r="D8">
        <v>3000</v>
      </c>
      <c r="E8" s="6">
        <v>150</v>
      </c>
      <c r="F8" s="3">
        <f t="shared" si="0"/>
        <v>5400000</v>
      </c>
      <c r="H8" t="s">
        <v>22</v>
      </c>
      <c r="I8" s="6">
        <v>1000000</v>
      </c>
      <c r="J8" s="6"/>
      <c r="K8" t="s">
        <v>14</v>
      </c>
      <c r="L8" s="6">
        <f>P8</f>
        <v>24300</v>
      </c>
      <c r="M8">
        <v>20</v>
      </c>
      <c r="N8" s="18">
        <f>M8*L8</f>
        <v>486000</v>
      </c>
      <c r="P8" s="6">
        <f>18000*1.35</f>
        <v>24300</v>
      </c>
    </row>
    <row r="9" spans="2:16" x14ac:dyDescent="0.45">
      <c r="B9" s="17"/>
      <c r="C9" t="s">
        <v>29</v>
      </c>
      <c r="D9">
        <v>500</v>
      </c>
      <c r="E9" s="6">
        <v>350</v>
      </c>
      <c r="F9" s="3">
        <f t="shared" si="0"/>
        <v>2100000</v>
      </c>
      <c r="H9" t="s">
        <v>4</v>
      </c>
      <c r="I9" s="6">
        <v>800000</v>
      </c>
      <c r="J9" s="6"/>
      <c r="K9" t="s">
        <v>10</v>
      </c>
      <c r="L9" s="6">
        <f>P9</f>
        <v>27200.000000000004</v>
      </c>
      <c r="M9">
        <v>8</v>
      </c>
      <c r="N9" s="18">
        <f>M9*L9</f>
        <v>217600.00000000003</v>
      </c>
      <c r="P9" s="6">
        <f>20000*1.36</f>
        <v>27200.000000000004</v>
      </c>
    </row>
    <row r="10" spans="2:16" x14ac:dyDescent="0.45">
      <c r="B10" s="17"/>
      <c r="C10" t="s">
        <v>30</v>
      </c>
      <c r="D10">
        <v>200</v>
      </c>
      <c r="E10" s="6">
        <v>550</v>
      </c>
      <c r="F10" s="3">
        <f t="shared" si="0"/>
        <v>1320000</v>
      </c>
      <c r="H10" t="s">
        <v>5</v>
      </c>
      <c r="I10" s="3">
        <v>800000</v>
      </c>
      <c r="J10" s="3"/>
      <c r="K10" t="s">
        <v>8</v>
      </c>
      <c r="L10" s="6">
        <v>70000</v>
      </c>
      <c r="M10">
        <v>20</v>
      </c>
      <c r="N10" s="18">
        <f>M10*L10</f>
        <v>1400000</v>
      </c>
      <c r="P10" s="6">
        <f>40000*1.36</f>
        <v>54400.000000000007</v>
      </c>
    </row>
    <row r="11" spans="2:16" x14ac:dyDescent="0.45">
      <c r="B11" s="19"/>
      <c r="C11" t="s">
        <v>35</v>
      </c>
      <c r="D11" s="5">
        <v>10</v>
      </c>
      <c r="E11" s="6">
        <v>1000</v>
      </c>
      <c r="F11" s="3">
        <f t="shared" si="0"/>
        <v>120000</v>
      </c>
      <c r="G11" s="5"/>
      <c r="H11" t="s">
        <v>6</v>
      </c>
      <c r="I11" s="6">
        <v>150000</v>
      </c>
      <c r="J11" s="6"/>
      <c r="K11" t="s">
        <v>17</v>
      </c>
      <c r="L11" s="6">
        <v>40000</v>
      </c>
      <c r="M11">
        <v>15</v>
      </c>
      <c r="N11" s="18">
        <f t="shared" ref="N11:N15" si="1">M11*L11</f>
        <v>600000</v>
      </c>
      <c r="P11" s="6">
        <f>27000*1.36</f>
        <v>36720</v>
      </c>
    </row>
    <row r="12" spans="2:16" x14ac:dyDescent="0.45">
      <c r="B12" s="17" t="s">
        <v>34</v>
      </c>
      <c r="C12" t="s">
        <v>28</v>
      </c>
      <c r="D12" s="5">
        <v>2000</v>
      </c>
      <c r="E12" s="6">
        <v>30</v>
      </c>
      <c r="F12" s="6">
        <f t="shared" si="0"/>
        <v>720000</v>
      </c>
      <c r="G12" s="5"/>
      <c r="H12" t="s">
        <v>42</v>
      </c>
      <c r="I12" s="6">
        <v>1000000</v>
      </c>
      <c r="J12" s="6"/>
      <c r="K12" t="s">
        <v>12</v>
      </c>
      <c r="L12" s="6">
        <v>70000</v>
      </c>
      <c r="M12">
        <v>10</v>
      </c>
      <c r="N12" s="18">
        <f t="shared" si="1"/>
        <v>700000</v>
      </c>
      <c r="P12" s="6">
        <v>20000</v>
      </c>
    </row>
    <row r="13" spans="2:16" x14ac:dyDescent="0.45">
      <c r="B13" s="17"/>
      <c r="C13" t="s">
        <v>36</v>
      </c>
      <c r="D13">
        <v>700</v>
      </c>
      <c r="E13" s="6">
        <v>125</v>
      </c>
      <c r="F13" s="6">
        <f t="shared" si="0"/>
        <v>1050000</v>
      </c>
      <c r="H13" t="s">
        <v>10</v>
      </c>
      <c r="I13" s="6">
        <v>1300000</v>
      </c>
      <c r="J13" s="6"/>
      <c r="K13" t="s">
        <v>9</v>
      </c>
      <c r="L13" s="6">
        <v>180000</v>
      </c>
      <c r="M13">
        <v>6</v>
      </c>
      <c r="N13" s="20">
        <f t="shared" si="1"/>
        <v>1080000</v>
      </c>
      <c r="P13" s="6">
        <v>35100</v>
      </c>
    </row>
    <row r="14" spans="2:16" x14ac:dyDescent="0.45">
      <c r="B14" s="17" t="s">
        <v>16</v>
      </c>
      <c r="C14" t="s">
        <v>31</v>
      </c>
      <c r="D14">
        <v>1500</v>
      </c>
      <c r="E14" s="6">
        <v>2000</v>
      </c>
      <c r="F14" s="6">
        <f>E14*D14</f>
        <v>3000000</v>
      </c>
      <c r="I14" s="12"/>
      <c r="K14" t="s">
        <v>18</v>
      </c>
      <c r="L14" s="6">
        <f>P14</f>
        <v>21760</v>
      </c>
      <c r="M14">
        <v>4</v>
      </c>
      <c r="N14" s="20">
        <f t="shared" si="1"/>
        <v>87040</v>
      </c>
      <c r="P14" s="6">
        <f>16000*1.36</f>
        <v>21760</v>
      </c>
    </row>
    <row r="15" spans="2:16" x14ac:dyDescent="0.45">
      <c r="B15" s="19"/>
      <c r="C15" t="s">
        <v>32</v>
      </c>
      <c r="D15" s="5">
        <f>(D10+D9)*0.65</f>
        <v>455</v>
      </c>
      <c r="E15" s="6">
        <v>250</v>
      </c>
      <c r="F15" s="6">
        <f>E15*12*D15</f>
        <v>1365000</v>
      </c>
      <c r="G15" s="5"/>
      <c r="I15" s="3"/>
      <c r="L15" s="6"/>
      <c r="N15" s="18">
        <f t="shared" si="1"/>
        <v>0</v>
      </c>
      <c r="P15" s="6">
        <v>24300</v>
      </c>
    </row>
    <row r="16" spans="2:16" x14ac:dyDescent="0.45">
      <c r="B16" s="17"/>
      <c r="C16" t="s">
        <v>33</v>
      </c>
      <c r="D16">
        <f>(D9+D10+D11)*0.65</f>
        <v>461.5</v>
      </c>
      <c r="E16" s="6">
        <v>5000</v>
      </c>
      <c r="F16" s="6">
        <f>E16*D16</f>
        <v>2307500</v>
      </c>
      <c r="N16" s="21"/>
    </row>
    <row r="17" spans="2:16" x14ac:dyDescent="0.45">
      <c r="B17" s="17" t="s">
        <v>11</v>
      </c>
      <c r="C17" t="s">
        <v>37</v>
      </c>
      <c r="D17" s="5">
        <v>10</v>
      </c>
      <c r="E17" s="6">
        <f>300</f>
        <v>300</v>
      </c>
      <c r="F17" s="6">
        <f>E17*12*D17</f>
        <v>36000</v>
      </c>
      <c r="G17" s="5"/>
      <c r="L17" s="6"/>
      <c r="N17" s="18"/>
    </row>
    <row r="18" spans="2:16" x14ac:dyDescent="0.45">
      <c r="B18" s="19"/>
      <c r="C18" t="s">
        <v>38</v>
      </c>
      <c r="D18">
        <v>20000</v>
      </c>
      <c r="E18" s="6">
        <f>1.5</f>
        <v>1.5</v>
      </c>
      <c r="F18" s="6">
        <f>E18*12*D18</f>
        <v>360000</v>
      </c>
      <c r="L18" s="6"/>
      <c r="N18" s="18"/>
    </row>
    <row r="19" spans="2:16" x14ac:dyDescent="0.45">
      <c r="B19" s="19"/>
      <c r="E19" s="6"/>
      <c r="F19" s="6"/>
      <c r="L19" s="6"/>
      <c r="N19" s="18"/>
    </row>
    <row r="20" spans="2:16" x14ac:dyDescent="0.45">
      <c r="B20" s="17"/>
      <c r="C20" s="2" t="s">
        <v>20</v>
      </c>
      <c r="E20" s="6"/>
      <c r="F20" s="7">
        <f>SUM(F7:F19)</f>
        <v>19938500</v>
      </c>
      <c r="H20" s="2" t="s">
        <v>20</v>
      </c>
      <c r="I20" s="12">
        <f>SUM(I7:I14)</f>
        <v>10219040</v>
      </c>
      <c r="L20" s="2" t="s">
        <v>20</v>
      </c>
      <c r="M20">
        <f>SUM(M7:M19)</f>
        <v>103</v>
      </c>
      <c r="N20" s="22">
        <f>SUM(N7:N19)</f>
        <v>5169040</v>
      </c>
    </row>
    <row r="21" spans="2:16" x14ac:dyDescent="0.45">
      <c r="B21" s="19"/>
      <c r="E21" s="8"/>
      <c r="F21" s="6"/>
      <c r="N21" s="21"/>
    </row>
    <row r="22" spans="2:16" x14ac:dyDescent="0.45">
      <c r="B22" s="19"/>
      <c r="C22" t="s">
        <v>39</v>
      </c>
      <c r="D22" s="5">
        <f>(D7+D8+D9+D10+D11+D12+D13)</f>
        <v>9410</v>
      </c>
      <c r="E22" s="8"/>
      <c r="F22" s="6"/>
      <c r="N22" s="21"/>
    </row>
    <row r="23" spans="2:16" ht="14.65" thickBot="1" x14ac:dyDescent="0.5">
      <c r="B23" s="23"/>
      <c r="C23" s="24"/>
      <c r="D23" s="25"/>
      <c r="E23" s="26"/>
      <c r="F23" s="26"/>
      <c r="G23" s="24"/>
      <c r="H23" s="24"/>
      <c r="I23" s="24"/>
      <c r="J23" s="24"/>
      <c r="K23" s="24"/>
      <c r="L23" s="24"/>
      <c r="M23" s="24"/>
      <c r="N23" s="27"/>
    </row>
    <row r="24" spans="2:16" x14ac:dyDescent="0.45">
      <c r="E24" s="7"/>
      <c r="F24" s="3"/>
      <c r="G24" s="12"/>
    </row>
    <row r="25" spans="2:16" ht="14.65" thickBot="1" x14ac:dyDescent="0.5">
      <c r="E25" s="6"/>
    </row>
    <row r="26" spans="2:16" x14ac:dyDescent="0.45">
      <c r="B26" s="28" t="s">
        <v>44</v>
      </c>
      <c r="C26" s="29"/>
      <c r="D26" s="13"/>
      <c r="E26" s="14"/>
      <c r="F26" s="13"/>
      <c r="G26" s="15"/>
      <c r="H26" s="13" t="s">
        <v>2</v>
      </c>
      <c r="I26" s="15"/>
      <c r="J26" s="15"/>
      <c r="K26" s="13" t="s">
        <v>3</v>
      </c>
      <c r="L26" s="14"/>
      <c r="M26" s="15"/>
      <c r="N26" s="16"/>
    </row>
    <row r="27" spans="2:16" x14ac:dyDescent="0.45">
      <c r="B27" s="17" t="s">
        <v>26</v>
      </c>
      <c r="C27" s="2" t="s">
        <v>15</v>
      </c>
      <c r="D27" s="2" t="s">
        <v>39</v>
      </c>
      <c r="E27" s="7" t="s">
        <v>0</v>
      </c>
      <c r="F27" s="2" t="s">
        <v>21</v>
      </c>
      <c r="G27" s="2"/>
      <c r="H27" s="2" t="s">
        <v>24</v>
      </c>
      <c r="I27" s="2" t="s">
        <v>0</v>
      </c>
      <c r="J27" s="2"/>
      <c r="K27" s="2" t="s">
        <v>15</v>
      </c>
      <c r="L27" s="7" t="s">
        <v>25</v>
      </c>
      <c r="M27" s="2" t="s">
        <v>23</v>
      </c>
      <c r="N27" s="18" t="s">
        <v>21</v>
      </c>
    </row>
    <row r="28" spans="2:16" x14ac:dyDescent="0.45">
      <c r="B28" s="17" t="s">
        <v>13</v>
      </c>
      <c r="C28" t="s">
        <v>27</v>
      </c>
      <c r="D28">
        <v>500</v>
      </c>
      <c r="E28" s="6">
        <v>60</v>
      </c>
      <c r="F28" s="3">
        <f t="shared" ref="F28:F34" si="2">(E28*12)*D28</f>
        <v>360000</v>
      </c>
      <c r="H28" t="s">
        <v>3</v>
      </c>
      <c r="I28" s="6">
        <f>N41</f>
        <v>944100.00000000012</v>
      </c>
      <c r="K28" t="s">
        <v>7</v>
      </c>
      <c r="L28" s="6">
        <f>22000*1.36</f>
        <v>29920.000000000004</v>
      </c>
      <c r="M28">
        <v>5</v>
      </c>
      <c r="N28" s="18">
        <f>M28*L28</f>
        <v>149600.00000000003</v>
      </c>
      <c r="P28" s="6">
        <f>22000*1.36</f>
        <v>29920.000000000004</v>
      </c>
    </row>
    <row r="29" spans="2:16" x14ac:dyDescent="0.45">
      <c r="B29" s="17"/>
      <c r="C29" t="s">
        <v>28</v>
      </c>
      <c r="D29">
        <v>500</v>
      </c>
      <c r="E29" s="6">
        <v>150</v>
      </c>
      <c r="F29" s="3">
        <f t="shared" si="2"/>
        <v>900000</v>
      </c>
      <c r="H29" t="s">
        <v>22</v>
      </c>
      <c r="I29" s="6">
        <v>300000</v>
      </c>
      <c r="K29" t="s">
        <v>14</v>
      </c>
      <c r="L29" s="6">
        <f>P29</f>
        <v>24300</v>
      </c>
      <c r="M29">
        <v>3</v>
      </c>
      <c r="N29" s="18">
        <f>M29*L29</f>
        <v>72900</v>
      </c>
      <c r="P29" s="6">
        <f>18000*1.35</f>
        <v>24300</v>
      </c>
    </row>
    <row r="30" spans="2:16" x14ac:dyDescent="0.45">
      <c r="B30" s="17"/>
      <c r="C30" t="s">
        <v>29</v>
      </c>
      <c r="D30">
        <v>80</v>
      </c>
      <c r="E30" s="6">
        <v>350</v>
      </c>
      <c r="F30" s="3">
        <f t="shared" si="2"/>
        <v>336000</v>
      </c>
      <c r="H30" t="s">
        <v>4</v>
      </c>
      <c r="I30" s="6">
        <v>350000</v>
      </c>
      <c r="K30" t="s">
        <v>10</v>
      </c>
      <c r="L30" s="6">
        <f>P30</f>
        <v>27200.000000000004</v>
      </c>
      <c r="M30">
        <v>2</v>
      </c>
      <c r="N30" s="18">
        <f>M30*L30</f>
        <v>54400.000000000007</v>
      </c>
      <c r="P30" s="6">
        <f>20000*1.36</f>
        <v>27200.000000000004</v>
      </c>
    </row>
    <row r="31" spans="2:16" x14ac:dyDescent="0.45">
      <c r="B31" s="17"/>
      <c r="C31" t="s">
        <v>30</v>
      </c>
      <c r="D31">
        <v>20</v>
      </c>
      <c r="E31" s="6">
        <v>550</v>
      </c>
      <c r="F31" s="3">
        <f t="shared" si="2"/>
        <v>132000</v>
      </c>
      <c r="H31" t="s">
        <v>5</v>
      </c>
      <c r="I31" s="3">
        <v>150000</v>
      </c>
      <c r="K31" t="s">
        <v>8</v>
      </c>
      <c r="L31" s="6">
        <f>P31</f>
        <v>54400.000000000007</v>
      </c>
      <c r="M31">
        <v>5</v>
      </c>
      <c r="N31" s="18">
        <f>M31*L31</f>
        <v>272000.00000000006</v>
      </c>
      <c r="P31" s="6">
        <f>40000*1.36</f>
        <v>54400.000000000007</v>
      </c>
    </row>
    <row r="32" spans="2:16" x14ac:dyDescent="0.45">
      <c r="B32" s="19"/>
      <c r="C32" t="s">
        <v>35</v>
      </c>
      <c r="D32" s="5">
        <v>5</v>
      </c>
      <c r="E32" s="6">
        <v>1000</v>
      </c>
      <c r="F32" s="3">
        <f t="shared" si="2"/>
        <v>60000</v>
      </c>
      <c r="G32" s="5"/>
      <c r="H32" t="s">
        <v>6</v>
      </c>
      <c r="I32" s="6">
        <v>400000</v>
      </c>
      <c r="K32" t="s">
        <v>17</v>
      </c>
      <c r="L32" s="6">
        <f>P32</f>
        <v>36720</v>
      </c>
      <c r="M32">
        <v>2</v>
      </c>
      <c r="N32" s="18">
        <f t="shared" ref="N32:N36" si="3">M32*L32</f>
        <v>73440</v>
      </c>
      <c r="P32" s="6">
        <f>27000*1.36</f>
        <v>36720</v>
      </c>
    </row>
    <row r="33" spans="2:16" x14ac:dyDescent="0.45">
      <c r="B33" s="17" t="s">
        <v>34</v>
      </c>
      <c r="C33" t="s">
        <v>28</v>
      </c>
      <c r="D33" s="5">
        <v>300</v>
      </c>
      <c r="E33" s="6">
        <v>30</v>
      </c>
      <c r="F33" s="6">
        <f t="shared" si="2"/>
        <v>108000</v>
      </c>
      <c r="G33" s="5"/>
      <c r="H33" t="s">
        <v>42</v>
      </c>
      <c r="I33" s="6">
        <v>100000</v>
      </c>
      <c r="K33" t="s">
        <v>12</v>
      </c>
      <c r="L33" s="6">
        <v>60000</v>
      </c>
      <c r="M33">
        <v>3</v>
      </c>
      <c r="N33" s="18">
        <f t="shared" si="3"/>
        <v>180000</v>
      </c>
      <c r="P33" s="6">
        <v>20000</v>
      </c>
    </row>
    <row r="34" spans="2:16" x14ac:dyDescent="0.45">
      <c r="B34" s="17"/>
      <c r="C34" t="s">
        <v>36</v>
      </c>
      <c r="D34">
        <v>150</v>
      </c>
      <c r="E34" s="6">
        <v>125</v>
      </c>
      <c r="F34" s="6">
        <f t="shared" si="2"/>
        <v>225000</v>
      </c>
      <c r="H34" t="s">
        <v>10</v>
      </c>
      <c r="I34" s="6">
        <v>300000</v>
      </c>
      <c r="K34" t="s">
        <v>9</v>
      </c>
      <c r="L34" s="6">
        <v>60000</v>
      </c>
      <c r="M34">
        <v>2</v>
      </c>
      <c r="N34" s="20">
        <f t="shared" si="3"/>
        <v>120000</v>
      </c>
      <c r="P34" s="6">
        <v>35100</v>
      </c>
    </row>
    <row r="35" spans="2:16" x14ac:dyDescent="0.45">
      <c r="B35" s="17" t="s">
        <v>16</v>
      </c>
      <c r="C35" t="s">
        <v>31</v>
      </c>
      <c r="D35">
        <v>500</v>
      </c>
      <c r="E35" s="6">
        <v>2000</v>
      </c>
      <c r="F35" s="6">
        <f>E35*D35</f>
        <v>1000000</v>
      </c>
      <c r="I35" s="12"/>
      <c r="K35" t="s">
        <v>18</v>
      </c>
      <c r="L35" s="6">
        <f>P35</f>
        <v>21760</v>
      </c>
      <c r="M35">
        <v>1</v>
      </c>
      <c r="N35" s="20">
        <f t="shared" si="3"/>
        <v>21760</v>
      </c>
      <c r="P35" s="6">
        <f>16000*1.36</f>
        <v>21760</v>
      </c>
    </row>
    <row r="36" spans="2:16" x14ac:dyDescent="0.45">
      <c r="B36" s="19"/>
      <c r="C36" t="s">
        <v>32</v>
      </c>
      <c r="D36" s="5">
        <v>1</v>
      </c>
      <c r="E36" s="6">
        <v>250</v>
      </c>
      <c r="F36" s="6">
        <f>E36*12*D36</f>
        <v>3000</v>
      </c>
      <c r="G36" s="5"/>
      <c r="I36" s="3"/>
      <c r="L36" s="6"/>
      <c r="N36" s="18">
        <f t="shared" si="3"/>
        <v>0</v>
      </c>
      <c r="P36" s="6">
        <v>24300</v>
      </c>
    </row>
    <row r="37" spans="2:16" x14ac:dyDescent="0.45">
      <c r="B37" s="17"/>
      <c r="C37" t="s">
        <v>33</v>
      </c>
      <c r="D37">
        <v>10</v>
      </c>
      <c r="E37" s="6">
        <v>5000</v>
      </c>
      <c r="F37" s="6">
        <f>E37*D37</f>
        <v>50000</v>
      </c>
      <c r="N37" s="21"/>
    </row>
    <row r="38" spans="2:16" x14ac:dyDescent="0.45">
      <c r="B38" s="17" t="s">
        <v>11</v>
      </c>
      <c r="C38" t="s">
        <v>37</v>
      </c>
      <c r="D38" s="5">
        <v>6</v>
      </c>
      <c r="E38" s="6">
        <f>300</f>
        <v>300</v>
      </c>
      <c r="F38" s="6">
        <f>E38*12*D38</f>
        <v>21600</v>
      </c>
      <c r="G38" s="5"/>
      <c r="L38" s="6"/>
      <c r="N38" s="18"/>
    </row>
    <row r="39" spans="2:16" x14ac:dyDescent="0.45">
      <c r="B39" s="19"/>
      <c r="C39" t="s">
        <v>38</v>
      </c>
      <c r="D39">
        <v>10000</v>
      </c>
      <c r="E39" s="6">
        <f>1.5</f>
        <v>1.5</v>
      </c>
      <c r="F39" s="6">
        <f>E39*12*D39</f>
        <v>180000</v>
      </c>
      <c r="L39" s="6"/>
      <c r="N39" s="18"/>
    </row>
    <row r="40" spans="2:16" x14ac:dyDescent="0.45">
      <c r="B40" s="19"/>
      <c r="E40" s="6"/>
      <c r="F40" s="6"/>
      <c r="L40" s="6"/>
      <c r="N40" s="18"/>
    </row>
    <row r="41" spans="2:16" x14ac:dyDescent="0.45">
      <c r="B41" s="17"/>
      <c r="C41" t="s">
        <v>20</v>
      </c>
      <c r="E41" s="6"/>
      <c r="F41" s="7">
        <f>SUM(F28:F40)</f>
        <v>3375600</v>
      </c>
      <c r="H41" t="s">
        <v>20</v>
      </c>
      <c r="I41" s="12">
        <f>SUM(I28:I35)</f>
        <v>2544100</v>
      </c>
      <c r="L41" s="2" t="s">
        <v>20</v>
      </c>
      <c r="M41">
        <f>SUM(M28:M40)</f>
        <v>23</v>
      </c>
      <c r="N41" s="22">
        <f>SUM(N28:N40)</f>
        <v>944100.00000000012</v>
      </c>
    </row>
    <row r="42" spans="2:16" x14ac:dyDescent="0.45">
      <c r="B42" s="19"/>
      <c r="E42" s="8"/>
      <c r="F42" s="6"/>
      <c r="N42" s="21"/>
    </row>
    <row r="43" spans="2:16" x14ac:dyDescent="0.45">
      <c r="B43" s="19"/>
      <c r="C43" t="s">
        <v>39</v>
      </c>
      <c r="D43" s="5">
        <f>(D28+D29+D30+D31+D32+D33+D34)</f>
        <v>1555</v>
      </c>
      <c r="E43" s="8"/>
      <c r="F43" s="6"/>
      <c r="N43" s="21"/>
    </row>
    <row r="44" spans="2:16" ht="14.65" thickBot="1" x14ac:dyDescent="0.5">
      <c r="B44" s="23"/>
      <c r="C44" s="24"/>
      <c r="D44" s="25"/>
      <c r="E44" s="26"/>
      <c r="F44" s="26"/>
      <c r="G44" s="24"/>
      <c r="H44" s="24"/>
      <c r="I44" s="24"/>
      <c r="J44" s="24"/>
      <c r="K44" s="24"/>
      <c r="L44" s="24"/>
      <c r="M44" s="24"/>
      <c r="N44" s="27"/>
    </row>
  </sheetData>
  <mergeCells count="2">
    <mergeCell ref="B5:C5"/>
    <mergeCell ref="B26:C2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55DB4BDE82E534A93BC923AD3C307B1" ma:contentTypeVersion="13" ma:contentTypeDescription="Crear nuevo documento." ma:contentTypeScope="" ma:versionID="f3f8a5234f6abcd52d05913155a47952">
  <xsd:schema xmlns:xsd="http://www.w3.org/2001/XMLSchema" xmlns:xs="http://www.w3.org/2001/XMLSchema" xmlns:p="http://schemas.microsoft.com/office/2006/metadata/properties" xmlns:ns2="fd1e0065-fd2f-48b5-bd2a-64460df06554" xmlns:ns3="9ab98c40-1ac0-48c9-ad5c-efe9d5b77a58" targetNamespace="http://schemas.microsoft.com/office/2006/metadata/properties" ma:root="true" ma:fieldsID="e6a899341f654e16ee25feab9098bf78" ns2:_="" ns3:_="">
    <xsd:import namespace="fd1e0065-fd2f-48b5-bd2a-64460df06554"/>
    <xsd:import namespace="9ab98c40-1ac0-48c9-ad5c-efe9d5b77a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1e0065-fd2f-48b5-bd2a-64460df065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bf2984f8-6f94-4af6-9388-8922f2b042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98c40-1ac0-48c9-ad5c-efe9d5b77a5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0b3d7b8-c253-4e22-8341-809009bd28d3}" ma:internalName="TaxCatchAll" ma:showField="CatchAllData" ma:web="9ab98c40-1ac0-48c9-ad5c-efe9d5b77a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1e0065-fd2f-48b5-bd2a-64460df06554">
      <Terms xmlns="http://schemas.microsoft.com/office/infopath/2007/PartnerControls"/>
    </lcf76f155ced4ddcb4097134ff3c332f>
    <TaxCatchAll xmlns="9ab98c40-1ac0-48c9-ad5c-efe9d5b77a5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C8290D-8F18-4035-A79C-32A73829F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1e0065-fd2f-48b5-bd2a-64460df06554"/>
    <ds:schemaRef ds:uri="9ab98c40-1ac0-48c9-ad5c-efe9d5b77a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B3C7F2-CFFF-4C14-9EEF-24D0214D7EF2}">
  <ds:schemaRefs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02103582-eeab-4183-a7e7-54b0089f8e7a"/>
    <ds:schemaRef ds:uri="02428dcb-22cd-4beb-a3e8-f60eb208b5d8"/>
    <ds:schemaRef ds:uri="http://purl.org/dc/dcmitype/"/>
    <ds:schemaRef ds:uri="http://purl.org/dc/terms/"/>
    <ds:schemaRef ds:uri="fd1e0065-fd2f-48b5-bd2a-64460df06554"/>
    <ds:schemaRef ds:uri="9ab98c40-1ac0-48c9-ad5c-efe9d5b77a58"/>
  </ds:schemaRefs>
</ds:datastoreItem>
</file>

<file path=customXml/itemProps3.xml><?xml version="1.0" encoding="utf-8"?>
<ds:datastoreItem xmlns:ds="http://schemas.openxmlformats.org/officeDocument/2006/customXml" ds:itemID="{15D57A18-F9CD-419C-9A4B-E457A2A12B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2023</vt:lpstr>
      <vt:lpstr>2024</vt:lpstr>
      <vt:lpstr>2025</vt:lpstr>
      <vt:lpstr>Hoja1</vt:lpstr>
      <vt:lpstr>2026</vt:lpstr>
      <vt:lpstr>2027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zontisa</dc:creator>
  <cp:lastModifiedBy>Manuel Gonzalez</cp:lastModifiedBy>
  <dcterms:created xsi:type="dcterms:W3CDTF">2022-12-08T19:53:09Z</dcterms:created>
  <dcterms:modified xsi:type="dcterms:W3CDTF">2023-03-16T16:09:39Z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0x010100755DB4BDE82E534A93BC923AD3C307B1</vt:lpwstr>
  </property>
  <property fmtid="{D5CDD505-2E9C-101B-9397-08002B2CF9AE}" pid="3" name="MediaServiceImageTags">
    <vt:lpwstr/>
  </property>
</Properties>
</file>