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tisa\Documents\"/>
    </mc:Choice>
  </mc:AlternateContent>
  <xr:revisionPtr revIDLastSave="0" documentId="13_ncr:40009_{D5FCEA85-6B3E-4328-945B-AABF90D5754F}" xr6:coauthVersionLast="45" xr6:coauthVersionMax="45" xr10:uidLastSave="{00000000-0000-0000-0000-000000000000}"/>
  <bookViews>
    <workbookView xWindow="38290" yWindow="1790" windowWidth="38620" windowHeight="21220" activeTab="1"/>
  </bookViews>
  <sheets>
    <sheet name="Año 1" sheetId="1" r:id="rId1"/>
    <sheet name="Año 2" sheetId="2" r:id="rId2"/>
    <sheet name="Añ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9" i="3" l="1"/>
  <c r="F88" i="3"/>
  <c r="F87" i="3"/>
  <c r="F76" i="2"/>
  <c r="F75" i="2"/>
  <c r="F74" i="2"/>
  <c r="F46" i="1"/>
  <c r="F45" i="1"/>
  <c r="F47" i="1"/>
  <c r="I14" i="1"/>
  <c r="C63" i="3"/>
  <c r="D63" i="3" s="1"/>
  <c r="E63" i="3" s="1"/>
  <c r="I63" i="3" s="1"/>
  <c r="C61" i="3"/>
  <c r="D61" i="3" s="1"/>
  <c r="E61" i="3" s="1"/>
  <c r="I61" i="3" s="1"/>
  <c r="C55" i="3"/>
  <c r="D55" i="3" s="1"/>
  <c r="E55" i="3" s="1"/>
  <c r="I55" i="3" s="1"/>
  <c r="C54" i="3"/>
  <c r="D54" i="3" s="1"/>
  <c r="E54" i="3" s="1"/>
  <c r="I54" i="3" s="1"/>
  <c r="C45" i="3"/>
  <c r="D45" i="3" s="1"/>
  <c r="E45" i="3" s="1"/>
  <c r="I41" i="2"/>
  <c r="E41" i="2"/>
  <c r="D41" i="2"/>
  <c r="C41" i="2"/>
  <c r="D19" i="3"/>
  <c r="E19" i="3" s="1"/>
  <c r="C18" i="3"/>
  <c r="D18" i="3" s="1"/>
  <c r="E18" i="3" s="1"/>
  <c r="I18" i="3" s="1"/>
  <c r="C13" i="3"/>
  <c r="D13" i="3" s="1"/>
  <c r="E13" i="3" s="1"/>
  <c r="I13" i="3" s="1"/>
  <c r="C60" i="3"/>
  <c r="D60" i="3" s="1"/>
  <c r="E60" i="3" s="1"/>
  <c r="I60" i="3" s="1"/>
  <c r="C53" i="3"/>
  <c r="D53" i="3" s="1"/>
  <c r="E53" i="3" s="1"/>
  <c r="I53" i="3" s="1"/>
  <c r="C59" i="3"/>
  <c r="D59" i="3" s="1"/>
  <c r="E59" i="3" s="1"/>
  <c r="I59" i="3" s="1"/>
  <c r="C52" i="3"/>
  <c r="D52" i="3" s="1"/>
  <c r="E52" i="3" s="1"/>
  <c r="I52" i="3" s="1"/>
  <c r="C51" i="3"/>
  <c r="D51" i="3" s="1"/>
  <c r="E51" i="3" s="1"/>
  <c r="I51" i="3" s="1"/>
  <c r="D44" i="3"/>
  <c r="E44" i="3" s="1"/>
  <c r="E77" i="3"/>
  <c r="I77" i="3" s="1"/>
  <c r="I76" i="3"/>
  <c r="E75" i="3"/>
  <c r="I75" i="3" s="1"/>
  <c r="I78" i="3" s="1"/>
  <c r="E72" i="3"/>
  <c r="I72" i="3" s="1"/>
  <c r="E71" i="3"/>
  <c r="I71" i="3" s="1"/>
  <c r="E70" i="3"/>
  <c r="I70" i="3" s="1"/>
  <c r="E69" i="3"/>
  <c r="I69" i="3" s="1"/>
  <c r="E68" i="3"/>
  <c r="I68" i="3" s="1"/>
  <c r="E67" i="3"/>
  <c r="I67" i="3" s="1"/>
  <c r="I73" i="3" s="1"/>
  <c r="C62" i="3"/>
  <c r="D62" i="3" s="1"/>
  <c r="E62" i="3" s="1"/>
  <c r="I62" i="3" s="1"/>
  <c r="C58" i="3"/>
  <c r="D58" i="3" s="1"/>
  <c r="E58" i="3" s="1"/>
  <c r="I58" i="3" s="1"/>
  <c r="C57" i="3"/>
  <c r="D57" i="3" s="1"/>
  <c r="E57" i="3" s="1"/>
  <c r="I57" i="3" s="1"/>
  <c r="C56" i="3"/>
  <c r="D56" i="3" s="1"/>
  <c r="E56" i="3" s="1"/>
  <c r="C50" i="3"/>
  <c r="D50" i="3" s="1"/>
  <c r="E50" i="3" s="1"/>
  <c r="I50" i="3" s="1"/>
  <c r="C49" i="3"/>
  <c r="D49" i="3" s="1"/>
  <c r="E49" i="3" s="1"/>
  <c r="I49" i="3" s="1"/>
  <c r="C48" i="3"/>
  <c r="D48" i="3" s="1"/>
  <c r="E48" i="3" s="1"/>
  <c r="I48" i="3" s="1"/>
  <c r="C47" i="3"/>
  <c r="D47" i="3" s="1"/>
  <c r="E47" i="3" s="1"/>
  <c r="C46" i="3"/>
  <c r="D46" i="3" s="1"/>
  <c r="E46" i="3" s="1"/>
  <c r="I42" i="3" s="1"/>
  <c r="D43" i="3"/>
  <c r="E43" i="3" s="1"/>
  <c r="D42" i="3"/>
  <c r="E42" i="3" s="1"/>
  <c r="I41" i="3" s="1"/>
  <c r="D41" i="3"/>
  <c r="E41" i="3" s="1"/>
  <c r="I40" i="3" s="1"/>
  <c r="D40" i="3"/>
  <c r="E40" i="3" s="1"/>
  <c r="I39" i="3" s="1"/>
  <c r="D39" i="3"/>
  <c r="E39" i="3" s="1"/>
  <c r="C35" i="3"/>
  <c r="D35" i="3" s="1"/>
  <c r="E35" i="3" s="1"/>
  <c r="C34" i="3"/>
  <c r="D34" i="3" s="1"/>
  <c r="E34" i="3" s="1"/>
  <c r="I33" i="3" s="1"/>
  <c r="C33" i="3"/>
  <c r="D33" i="3" s="1"/>
  <c r="E33" i="3" s="1"/>
  <c r="I32" i="3" s="1"/>
  <c r="C32" i="3"/>
  <c r="D32" i="3" s="1"/>
  <c r="E32" i="3" s="1"/>
  <c r="I31" i="3" s="1"/>
  <c r="C31" i="3"/>
  <c r="D31" i="3" s="1"/>
  <c r="E31" i="3" s="1"/>
  <c r="I30" i="3" s="1"/>
  <c r="D30" i="3"/>
  <c r="E30" i="3" s="1"/>
  <c r="I29" i="3" s="1"/>
  <c r="C30" i="3"/>
  <c r="C29" i="3"/>
  <c r="D29" i="3" s="1"/>
  <c r="E29" i="3" s="1"/>
  <c r="I28" i="3" s="1"/>
  <c r="C28" i="3"/>
  <c r="D28" i="3" s="1"/>
  <c r="E28" i="3" s="1"/>
  <c r="C27" i="3"/>
  <c r="D27" i="3" s="1"/>
  <c r="E27" i="3" s="1"/>
  <c r="I27" i="3" s="1"/>
  <c r="C26" i="3"/>
  <c r="D26" i="3" s="1"/>
  <c r="E26" i="3" s="1"/>
  <c r="I26" i="3" s="1"/>
  <c r="C25" i="3"/>
  <c r="D25" i="3" s="1"/>
  <c r="E25" i="3" s="1"/>
  <c r="I25" i="3" s="1"/>
  <c r="D23" i="3"/>
  <c r="E23" i="3" s="1"/>
  <c r="I23" i="3" s="1"/>
  <c r="D22" i="3"/>
  <c r="E22" i="3" s="1"/>
  <c r="I22" i="3" s="1"/>
  <c r="D21" i="3"/>
  <c r="E21" i="3" s="1"/>
  <c r="D20" i="3"/>
  <c r="E20" i="3" s="1"/>
  <c r="I19" i="3" s="1"/>
  <c r="C17" i="3"/>
  <c r="D17" i="3" s="1"/>
  <c r="E17" i="3" s="1"/>
  <c r="I17" i="3" s="1"/>
  <c r="C16" i="3"/>
  <c r="D16" i="3" s="1"/>
  <c r="E16" i="3" s="1"/>
  <c r="I16" i="3" s="1"/>
  <c r="C15" i="3"/>
  <c r="D15" i="3" s="1"/>
  <c r="E15" i="3" s="1"/>
  <c r="I15" i="3" s="1"/>
  <c r="C14" i="3"/>
  <c r="D14" i="3" s="1"/>
  <c r="E14" i="3" s="1"/>
  <c r="I14" i="3" s="1"/>
  <c r="C12" i="3"/>
  <c r="D12" i="3" s="1"/>
  <c r="E12" i="3" s="1"/>
  <c r="I12" i="3" s="1"/>
  <c r="D10" i="3"/>
  <c r="E10" i="3" s="1"/>
  <c r="I10" i="3" s="1"/>
  <c r="I11" i="3" s="1"/>
  <c r="E7" i="3"/>
  <c r="I7" i="3" s="1"/>
  <c r="C6" i="3"/>
  <c r="D6" i="3" s="1"/>
  <c r="E6" i="3" s="1"/>
  <c r="I6" i="3" s="1"/>
  <c r="C5" i="3"/>
  <c r="D5" i="3" s="1"/>
  <c r="E5" i="3" s="1"/>
  <c r="I5" i="3" s="1"/>
  <c r="C4" i="3"/>
  <c r="D4" i="3" s="1"/>
  <c r="E4" i="3" s="1"/>
  <c r="I4" i="3" s="1"/>
  <c r="D3" i="3"/>
  <c r="E3" i="3" s="1"/>
  <c r="I3" i="3" s="1"/>
  <c r="D2" i="3"/>
  <c r="E2" i="3" s="1"/>
  <c r="I2" i="3" s="1"/>
  <c r="I65" i="2"/>
  <c r="I60" i="2"/>
  <c r="I59" i="2"/>
  <c r="I58" i="2"/>
  <c r="I57" i="2"/>
  <c r="I56" i="2"/>
  <c r="I55" i="2"/>
  <c r="I54" i="2"/>
  <c r="I63" i="2"/>
  <c r="I51" i="2"/>
  <c r="I50" i="2"/>
  <c r="C50" i="2"/>
  <c r="D50" i="2" s="1"/>
  <c r="E50" i="2" s="1"/>
  <c r="I49" i="2"/>
  <c r="I48" i="2"/>
  <c r="I47" i="2"/>
  <c r="I46" i="2"/>
  <c r="I45" i="2"/>
  <c r="I44" i="2"/>
  <c r="I40" i="2"/>
  <c r="D40" i="2"/>
  <c r="E40" i="2" s="1"/>
  <c r="C49" i="2"/>
  <c r="D49" i="2" s="1"/>
  <c r="E49" i="2" s="1"/>
  <c r="D46" i="2"/>
  <c r="E46" i="2" s="1"/>
  <c r="C46" i="2"/>
  <c r="C48" i="2"/>
  <c r="D48" i="2" s="1"/>
  <c r="E48" i="2" s="1"/>
  <c r="D10" i="2"/>
  <c r="E10" i="2" s="1"/>
  <c r="I10" i="2" s="1"/>
  <c r="I11" i="2" s="1"/>
  <c r="D2" i="2"/>
  <c r="C45" i="2"/>
  <c r="D45" i="2" s="1"/>
  <c r="E45" i="2" s="1"/>
  <c r="C44" i="2"/>
  <c r="D44" i="2" s="1"/>
  <c r="E44" i="2" s="1"/>
  <c r="D20" i="2"/>
  <c r="E20" i="2" s="1"/>
  <c r="I20" i="2" s="1"/>
  <c r="D19" i="2"/>
  <c r="E19" i="2" s="1"/>
  <c r="I19" i="2" s="1"/>
  <c r="C23" i="2"/>
  <c r="D23" i="2" s="1"/>
  <c r="E23" i="2" s="1"/>
  <c r="I23" i="2" s="1"/>
  <c r="C25" i="2"/>
  <c r="D25" i="2" s="1"/>
  <c r="E25" i="2" s="1"/>
  <c r="C29" i="2"/>
  <c r="D29" i="2" s="1"/>
  <c r="E29" i="2" s="1"/>
  <c r="I28" i="2" s="1"/>
  <c r="C28" i="2"/>
  <c r="D28" i="2" s="1"/>
  <c r="E28" i="2" s="1"/>
  <c r="I27" i="2" s="1"/>
  <c r="C32" i="2"/>
  <c r="D32" i="2" s="1"/>
  <c r="E32" i="2" s="1"/>
  <c r="I31" i="2" s="1"/>
  <c r="C31" i="2"/>
  <c r="D31" i="2" s="1"/>
  <c r="E31" i="2" s="1"/>
  <c r="I30" i="2" s="1"/>
  <c r="C30" i="2"/>
  <c r="D30" i="2" s="1"/>
  <c r="E30" i="2" s="1"/>
  <c r="I29" i="2" s="1"/>
  <c r="E7" i="2"/>
  <c r="I7" i="2" s="1"/>
  <c r="C6" i="2"/>
  <c r="D6" i="2" s="1"/>
  <c r="E6" i="2" s="1"/>
  <c r="I6" i="2" s="1"/>
  <c r="C5" i="2"/>
  <c r="D5" i="2" s="1"/>
  <c r="E5" i="2" s="1"/>
  <c r="I5" i="2" s="1"/>
  <c r="C4" i="2"/>
  <c r="D4" i="2" s="1"/>
  <c r="E4" i="2" s="1"/>
  <c r="I4" i="2" s="1"/>
  <c r="C16" i="2"/>
  <c r="D16" i="2" s="1"/>
  <c r="E16" i="2" s="1"/>
  <c r="I16" i="2" s="1"/>
  <c r="C15" i="2"/>
  <c r="D15" i="2" s="1"/>
  <c r="E15" i="2" s="1"/>
  <c r="I15" i="2" s="1"/>
  <c r="D18" i="2"/>
  <c r="E18" i="2" s="1"/>
  <c r="I18" i="2" s="1"/>
  <c r="E64" i="2"/>
  <c r="I64" i="2" s="1"/>
  <c r="E62" i="2"/>
  <c r="I62" i="2" s="1"/>
  <c r="E59" i="2"/>
  <c r="E58" i="2"/>
  <c r="E57" i="2"/>
  <c r="E56" i="2"/>
  <c r="E55" i="2"/>
  <c r="E54" i="2"/>
  <c r="C47" i="2"/>
  <c r="D47" i="2" s="1"/>
  <c r="E47" i="2" s="1"/>
  <c r="I43" i="2" s="1"/>
  <c r="C43" i="2"/>
  <c r="D43" i="2" s="1"/>
  <c r="E43" i="2" s="1"/>
  <c r="I42" i="2" s="1"/>
  <c r="C42" i="2"/>
  <c r="D42" i="2" s="1"/>
  <c r="E42" i="2" s="1"/>
  <c r="I39" i="2" s="1"/>
  <c r="D39" i="2"/>
  <c r="E39" i="2" s="1"/>
  <c r="I38" i="2" s="1"/>
  <c r="D38" i="2"/>
  <c r="E38" i="2" s="1"/>
  <c r="I37" i="2" s="1"/>
  <c r="D37" i="2"/>
  <c r="E37" i="2" s="1"/>
  <c r="I36" i="2" s="1"/>
  <c r="D36" i="2"/>
  <c r="E36" i="2" s="1"/>
  <c r="D17" i="2"/>
  <c r="E17" i="2" s="1"/>
  <c r="C27" i="2"/>
  <c r="D27" i="2" s="1"/>
  <c r="E27" i="2" s="1"/>
  <c r="I26" i="2" s="1"/>
  <c r="C26" i="2"/>
  <c r="D26" i="2" s="1"/>
  <c r="E26" i="2" s="1"/>
  <c r="I25" i="2" s="1"/>
  <c r="C24" i="2"/>
  <c r="D24" i="2" s="1"/>
  <c r="E24" i="2" s="1"/>
  <c r="I24" i="2" s="1"/>
  <c r="C22" i="2"/>
  <c r="D22" i="2" s="1"/>
  <c r="E22" i="2" s="1"/>
  <c r="I22" i="2" s="1"/>
  <c r="C14" i="2"/>
  <c r="D14" i="2" s="1"/>
  <c r="E14" i="2" s="1"/>
  <c r="I14" i="2" s="1"/>
  <c r="C13" i="2"/>
  <c r="D13" i="2" s="1"/>
  <c r="E13" i="2" s="1"/>
  <c r="I13" i="2" s="1"/>
  <c r="C12" i="2"/>
  <c r="D12" i="2" s="1"/>
  <c r="E12" i="2" s="1"/>
  <c r="I12" i="2" s="1"/>
  <c r="D3" i="2"/>
  <c r="E3" i="2" s="1"/>
  <c r="I3" i="2" s="1"/>
  <c r="E2" i="2"/>
  <c r="I2" i="2" s="1"/>
  <c r="I13" i="1"/>
  <c r="I39" i="1" s="1"/>
  <c r="E13" i="1"/>
  <c r="D13" i="1"/>
  <c r="I37" i="1"/>
  <c r="I36" i="1"/>
  <c r="I35" i="1"/>
  <c r="I34" i="1"/>
  <c r="E36" i="1"/>
  <c r="E34" i="1"/>
  <c r="I31" i="1"/>
  <c r="I30" i="1"/>
  <c r="I28" i="1"/>
  <c r="E31" i="1"/>
  <c r="E30" i="1"/>
  <c r="E29" i="1"/>
  <c r="I29" i="1" s="1"/>
  <c r="I32" i="1" s="1"/>
  <c r="E28" i="1"/>
  <c r="I27" i="1"/>
  <c r="E27" i="1"/>
  <c r="I26" i="1"/>
  <c r="E26" i="1"/>
  <c r="I23" i="1"/>
  <c r="I22" i="1"/>
  <c r="E22" i="1"/>
  <c r="D22" i="1"/>
  <c r="C22" i="1"/>
  <c r="I21" i="1"/>
  <c r="C21" i="1"/>
  <c r="D21" i="1" s="1"/>
  <c r="E21" i="1" s="1"/>
  <c r="I20" i="1"/>
  <c r="D20" i="1"/>
  <c r="E20" i="1" s="1"/>
  <c r="C20" i="1"/>
  <c r="I19" i="1"/>
  <c r="E19" i="1"/>
  <c r="D19" i="1"/>
  <c r="I18" i="1"/>
  <c r="I17" i="1"/>
  <c r="E18" i="1"/>
  <c r="D18" i="1"/>
  <c r="E17" i="1"/>
  <c r="D17" i="1"/>
  <c r="D16" i="1"/>
  <c r="E16" i="1" s="1"/>
  <c r="I16" i="1" s="1"/>
  <c r="I12" i="1"/>
  <c r="I11" i="1"/>
  <c r="I10" i="1"/>
  <c r="I9" i="1"/>
  <c r="I8" i="1"/>
  <c r="I7" i="1"/>
  <c r="I6" i="1"/>
  <c r="I5" i="1"/>
  <c r="I4" i="1"/>
  <c r="I3" i="1"/>
  <c r="I2" i="1"/>
  <c r="C12" i="1"/>
  <c r="D12" i="1" s="1"/>
  <c r="E12" i="1" s="1"/>
  <c r="C8" i="1"/>
  <c r="D8" i="1" s="1"/>
  <c r="E8" i="1" s="1"/>
  <c r="C7" i="1"/>
  <c r="D7" i="1" s="1"/>
  <c r="E7" i="1" s="1"/>
  <c r="C11" i="1"/>
  <c r="D11" i="1" s="1"/>
  <c r="E11" i="1" s="1"/>
  <c r="C10" i="1"/>
  <c r="D10" i="1" s="1"/>
  <c r="E10" i="1" s="1"/>
  <c r="C9" i="1"/>
  <c r="D9" i="1" s="1"/>
  <c r="E9" i="1" s="1"/>
  <c r="C6" i="1"/>
  <c r="D6" i="1" s="1"/>
  <c r="E6" i="1" s="1"/>
  <c r="E5" i="1"/>
  <c r="D4" i="1"/>
  <c r="E4" i="1" s="1"/>
  <c r="D3" i="1"/>
  <c r="E3" i="1" s="1"/>
  <c r="E2" i="1"/>
  <c r="F91" i="3" l="1"/>
  <c r="F78" i="2"/>
  <c r="F49" i="1"/>
  <c r="I45" i="3"/>
  <c r="I44" i="3"/>
  <c r="I8" i="3"/>
  <c r="I20" i="3"/>
  <c r="I24" i="3" s="1"/>
  <c r="I21" i="3"/>
  <c r="I43" i="3"/>
  <c r="I65" i="3" s="1"/>
  <c r="I46" i="3"/>
  <c r="I35" i="3"/>
  <c r="I34" i="3"/>
  <c r="I36" i="3" s="1"/>
  <c r="I56" i="3"/>
  <c r="I47" i="3"/>
  <c r="I17" i="2"/>
  <c r="I21" i="2" s="1"/>
  <c r="I32" i="2"/>
  <c r="I33" i="2" s="1"/>
  <c r="I8" i="2"/>
  <c r="I37" i="3" l="1"/>
  <c r="I80" i="3" s="1"/>
  <c r="I34" i="2"/>
  <c r="I67" i="2" s="1"/>
</calcChain>
</file>

<file path=xl/sharedStrings.xml><?xml version="1.0" encoding="utf-8"?>
<sst xmlns="http://schemas.openxmlformats.org/spreadsheetml/2006/main" count="649" uniqueCount="69">
  <si>
    <t>Recurso</t>
  </si>
  <si>
    <t>Cargo</t>
  </si>
  <si>
    <t>Bruce Hopskins</t>
  </si>
  <si>
    <t>Maryam Gahderi</t>
  </si>
  <si>
    <t>Sergei Sinenkov</t>
  </si>
  <si>
    <t>Neto Mensual</t>
  </si>
  <si>
    <t>Bruto Anual</t>
  </si>
  <si>
    <t>Arquitecto IDI</t>
  </si>
  <si>
    <t>Dra. Lingüística</t>
  </si>
  <si>
    <t>Developer Semantic</t>
  </si>
  <si>
    <t>Departamento</t>
  </si>
  <si>
    <t>I+D+i</t>
  </si>
  <si>
    <t>Manuel Gonzalez</t>
  </si>
  <si>
    <t>CIO</t>
  </si>
  <si>
    <t>Admin Sistemas</t>
  </si>
  <si>
    <t>Administrador</t>
  </si>
  <si>
    <t>Arquitecto Senior</t>
  </si>
  <si>
    <t>Arquitecto Junior</t>
  </si>
  <si>
    <t>Sistemas</t>
  </si>
  <si>
    <t>Producto</t>
  </si>
  <si>
    <t>Desarrollador Senior</t>
  </si>
  <si>
    <t>Coste Presupuesto</t>
  </si>
  <si>
    <t>Operador</t>
  </si>
  <si>
    <t>Dedicacion</t>
  </si>
  <si>
    <t>Bruto Mensual</t>
  </si>
  <si>
    <t>Joaquin Martin</t>
  </si>
  <si>
    <t>CFO</t>
  </si>
  <si>
    <t>Josep Lopez</t>
  </si>
  <si>
    <t>COO</t>
  </si>
  <si>
    <t>Direccion</t>
  </si>
  <si>
    <t>Lesandra Mega</t>
  </si>
  <si>
    <t>Contabilidad</t>
  </si>
  <si>
    <t>Administracion</t>
  </si>
  <si>
    <t>Administrativo</t>
  </si>
  <si>
    <t>Marketing</t>
  </si>
  <si>
    <t>SAC</t>
  </si>
  <si>
    <t>A. Cliente/Comercial</t>
  </si>
  <si>
    <t>Servidores OVH</t>
  </si>
  <si>
    <t>Oficinas</t>
  </si>
  <si>
    <t>Gastos Telf/inter…</t>
  </si>
  <si>
    <t>Asesoreamiento legal</t>
  </si>
  <si>
    <t>Seguros</t>
  </si>
  <si>
    <t>Software/licencias</t>
  </si>
  <si>
    <t>Partida Presupuestaria</t>
  </si>
  <si>
    <t>Produccion</t>
  </si>
  <si>
    <t>Gestion</t>
  </si>
  <si>
    <t>Comercial</t>
  </si>
  <si>
    <t>Otros costes</t>
  </si>
  <si>
    <t>Publicidad Online</t>
  </si>
  <si>
    <t>Exposiciones</t>
  </si>
  <si>
    <t>Redes sociales</t>
  </si>
  <si>
    <t>Total</t>
  </si>
  <si>
    <t>Tecnico Soporte</t>
  </si>
  <si>
    <t>Soporte</t>
  </si>
  <si>
    <t>Desarrollador</t>
  </si>
  <si>
    <t>IT</t>
  </si>
  <si>
    <t>Servicios Externos Traductores</t>
  </si>
  <si>
    <t>Analista Negocio</t>
  </si>
  <si>
    <t>Productos/Verticales</t>
  </si>
  <si>
    <t>Desarrollo</t>
  </si>
  <si>
    <t>Desarrollador Junior</t>
  </si>
  <si>
    <t>Diseño/Video</t>
  </si>
  <si>
    <t>RRHH</t>
  </si>
  <si>
    <t>Ventas Suscripciones</t>
  </si>
  <si>
    <t>Usuario Final</t>
  </si>
  <si>
    <t>Licencia Servidor (Empresa)</t>
  </si>
  <si>
    <t>Ticket Medio Anual</t>
  </si>
  <si>
    <t>Suscriptores</t>
  </si>
  <si>
    <t>Servicios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</si>
</sst>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44" fontId="3" fillId="0" borderId="0" xfId="2" applyFont="1"/>
    <xf numFmtId="0" fontId="4" fillId="0" borderId="0" xfId="0" applyFont="1"/>
    <xf numFmtId="44" fontId="4" fillId="0" borderId="0" xfId="2" applyFont="1"/>
    <xf numFmtId="0" fontId="4" fillId="0" borderId="0" xfId="0" applyFont="1" applyAlignment="1">
      <alignment horizontal="center"/>
    </xf>
    <xf numFmtId="44" fontId="3" fillId="0" borderId="0" xfId="0" applyNumberFormat="1" applyFont="1"/>
    <xf numFmtId="0" fontId="0" fillId="0" borderId="0" xfId="0" applyFont="1"/>
    <xf numFmtId="0" fontId="2" fillId="0" borderId="0" xfId="3" applyFill="1"/>
    <xf numFmtId="44" fontId="2" fillId="0" borderId="0" xfId="3" applyNumberFormat="1" applyFill="1"/>
    <xf numFmtId="0" fontId="0" fillId="0" borderId="0" xfId="0" applyFill="1"/>
    <xf numFmtId="0" fontId="3" fillId="0" borderId="0" xfId="0" applyFont="1" applyAlignment="1">
      <alignment horizontal="center"/>
    </xf>
    <xf numFmtId="44" fontId="0" fillId="0" borderId="0" xfId="0" applyNumberFormat="1" applyFont="1"/>
    <xf numFmtId="44" fontId="5" fillId="0" borderId="0" xfId="3" applyNumberFormat="1" applyFont="1" applyFill="1"/>
    <xf numFmtId="0" fontId="0" fillId="0" borderId="0" xfId="0" applyFill="1" applyAlignment="1">
      <alignment horizontal="center"/>
    </xf>
    <xf numFmtId="0" fontId="5" fillId="0" borderId="0" xfId="0" applyFont="1"/>
    <xf numFmtId="43" fontId="0" fillId="0" borderId="0" xfId="1" applyFont="1"/>
  </cellXfs>
  <cellStyles count="4">
    <cellStyle name="Millares" xfId="1" builtinId="3"/>
    <cellStyle name="Moneda" xfId="2" builtinId="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A59" sqref="A59"/>
    </sheetView>
  </sheetViews>
  <sheetFormatPr baseColWidth="10" defaultRowHeight="14.25" x14ac:dyDescent="0.45"/>
  <cols>
    <col min="1" max="1" width="18.1328125" customWidth="1"/>
    <col min="2" max="2" width="16.86328125" bestFit="1" customWidth="1"/>
    <col min="3" max="3" width="12.19921875" bestFit="1" customWidth="1"/>
    <col min="4" max="4" width="13.3984375" bestFit="1" customWidth="1"/>
    <col min="5" max="5" width="12.33203125" style="1" bestFit="1" customWidth="1"/>
    <col min="6" max="6" width="13.1328125" customWidth="1"/>
    <col min="8" max="8" width="11.33203125" bestFit="1" customWidth="1"/>
    <col min="9" max="9" width="16" bestFit="1" customWidth="1"/>
    <col min="10" max="10" width="31" bestFit="1" customWidth="1"/>
  </cols>
  <sheetData>
    <row r="1" spans="1:11" x14ac:dyDescent="0.45">
      <c r="A1" s="4" t="s">
        <v>0</v>
      </c>
      <c r="B1" s="4" t="s">
        <v>1</v>
      </c>
      <c r="C1" s="4" t="s">
        <v>5</v>
      </c>
      <c r="D1" s="4" t="s">
        <v>24</v>
      </c>
      <c r="E1" s="5" t="s">
        <v>6</v>
      </c>
      <c r="F1" s="4" t="s">
        <v>10</v>
      </c>
      <c r="H1" s="4" t="s">
        <v>23</v>
      </c>
      <c r="I1" s="4" t="s">
        <v>21</v>
      </c>
      <c r="J1" s="4" t="s">
        <v>43</v>
      </c>
    </row>
    <row r="2" spans="1:11" x14ac:dyDescent="0.45">
      <c r="A2" s="6" t="s">
        <v>2</v>
      </c>
      <c r="B2" s="6" t="s">
        <v>7</v>
      </c>
      <c r="C2" s="7">
        <v>3500</v>
      </c>
      <c r="D2" s="7">
        <v>3500</v>
      </c>
      <c r="E2" s="7">
        <f>D2*12</f>
        <v>42000</v>
      </c>
      <c r="F2" s="3" t="s">
        <v>11</v>
      </c>
      <c r="H2">
        <v>12</v>
      </c>
      <c r="I2" s="2">
        <f>(E2/12)*H2</f>
        <v>42000</v>
      </c>
      <c r="J2" t="s">
        <v>44</v>
      </c>
      <c r="K2" s="3" t="s">
        <v>55</v>
      </c>
    </row>
    <row r="3" spans="1:11" x14ac:dyDescent="0.45">
      <c r="A3" t="s">
        <v>3</v>
      </c>
      <c r="B3" t="s">
        <v>8</v>
      </c>
      <c r="C3" s="1">
        <v>3000</v>
      </c>
      <c r="D3" s="1">
        <f>C3*1.3</f>
        <v>3900</v>
      </c>
      <c r="E3" s="1">
        <f>D3*12</f>
        <v>46800</v>
      </c>
      <c r="F3" s="3" t="s">
        <v>11</v>
      </c>
      <c r="H3">
        <v>12</v>
      </c>
      <c r="I3" s="2">
        <f t="shared" ref="I3:I13" si="0">(E3/12)*H3</f>
        <v>46800</v>
      </c>
      <c r="J3" t="s">
        <v>44</v>
      </c>
      <c r="K3" s="3" t="s">
        <v>55</v>
      </c>
    </row>
    <row r="4" spans="1:11" x14ac:dyDescent="0.45">
      <c r="A4" t="s">
        <v>4</v>
      </c>
      <c r="B4" t="s">
        <v>9</v>
      </c>
      <c r="C4" s="1">
        <v>2000</v>
      </c>
      <c r="D4" s="1">
        <f>C4*1.3</f>
        <v>2600</v>
      </c>
      <c r="E4" s="1">
        <f>D4*12</f>
        <v>31200</v>
      </c>
      <c r="F4" s="3" t="s">
        <v>11</v>
      </c>
      <c r="H4">
        <v>12</v>
      </c>
      <c r="I4" s="2">
        <f t="shared" si="0"/>
        <v>31200</v>
      </c>
      <c r="J4" t="s">
        <v>44</v>
      </c>
      <c r="K4" s="3" t="s">
        <v>55</v>
      </c>
    </row>
    <row r="5" spans="1:11" x14ac:dyDescent="0.45">
      <c r="A5" s="6" t="s">
        <v>12</v>
      </c>
      <c r="B5" s="6" t="s">
        <v>13</v>
      </c>
      <c r="C5" s="7">
        <v>4000</v>
      </c>
      <c r="D5" s="7">
        <v>5000</v>
      </c>
      <c r="E5" s="7">
        <f>D5*12</f>
        <v>60000</v>
      </c>
      <c r="F5" s="8" t="s">
        <v>55</v>
      </c>
      <c r="H5">
        <v>12</v>
      </c>
      <c r="I5" s="2">
        <f t="shared" si="0"/>
        <v>60000</v>
      </c>
      <c r="J5" t="s">
        <v>44</v>
      </c>
      <c r="K5" s="3" t="s">
        <v>55</v>
      </c>
    </row>
    <row r="6" spans="1:11" x14ac:dyDescent="0.45">
      <c r="A6" t="s">
        <v>14</v>
      </c>
      <c r="B6" t="s">
        <v>15</v>
      </c>
      <c r="C6" s="1">
        <f>50000/12</f>
        <v>4166.666666666667</v>
      </c>
      <c r="D6" s="1">
        <f>C6*1.3</f>
        <v>5416.666666666667</v>
      </c>
      <c r="E6" s="1">
        <f>D6*12</f>
        <v>65000</v>
      </c>
      <c r="F6" s="3" t="s">
        <v>18</v>
      </c>
      <c r="H6">
        <v>12</v>
      </c>
      <c r="I6" s="2">
        <f t="shared" si="0"/>
        <v>65000</v>
      </c>
      <c r="J6" t="s">
        <v>44</v>
      </c>
      <c r="K6" s="3" t="s">
        <v>55</v>
      </c>
    </row>
    <row r="7" spans="1:11" x14ac:dyDescent="0.45">
      <c r="A7" t="s">
        <v>22</v>
      </c>
      <c r="B7" t="s">
        <v>22</v>
      </c>
      <c r="C7" s="1">
        <f>30000/12</f>
        <v>2500</v>
      </c>
      <c r="D7" s="1">
        <f t="shared" ref="D7:D8" si="1">C7*1.3</f>
        <v>3250</v>
      </c>
      <c r="E7" s="1">
        <f t="shared" ref="E7:E8" si="2">D7*12</f>
        <v>39000</v>
      </c>
      <c r="F7" s="3" t="s">
        <v>18</v>
      </c>
      <c r="H7">
        <v>6</v>
      </c>
      <c r="I7" s="2">
        <f t="shared" si="0"/>
        <v>19500</v>
      </c>
      <c r="J7" t="s">
        <v>44</v>
      </c>
      <c r="K7" s="3" t="s">
        <v>55</v>
      </c>
    </row>
    <row r="8" spans="1:11" x14ac:dyDescent="0.45">
      <c r="A8" t="s">
        <v>22</v>
      </c>
      <c r="B8" t="s">
        <v>22</v>
      </c>
      <c r="C8" s="1">
        <f>30000/12</f>
        <v>2500</v>
      </c>
      <c r="D8" s="1">
        <f t="shared" si="1"/>
        <v>3250</v>
      </c>
      <c r="E8" s="1">
        <f t="shared" si="2"/>
        <v>39000</v>
      </c>
      <c r="F8" s="3" t="s">
        <v>18</v>
      </c>
      <c r="H8">
        <v>6</v>
      </c>
      <c r="I8" s="2">
        <f t="shared" si="0"/>
        <v>19500</v>
      </c>
      <c r="J8" t="s">
        <v>44</v>
      </c>
      <c r="K8" s="3" t="s">
        <v>55</v>
      </c>
    </row>
    <row r="9" spans="1:11" x14ac:dyDescent="0.45">
      <c r="A9" t="s">
        <v>16</v>
      </c>
      <c r="B9" t="s">
        <v>16</v>
      </c>
      <c r="C9" s="1">
        <f>55000/12</f>
        <v>4583.333333333333</v>
      </c>
      <c r="D9" s="1">
        <f>C9*1.3</f>
        <v>5958.333333333333</v>
      </c>
      <c r="E9" s="1">
        <f>D9*12</f>
        <v>71500</v>
      </c>
      <c r="F9" s="3" t="s">
        <v>19</v>
      </c>
      <c r="H9">
        <v>12</v>
      </c>
      <c r="I9" s="2">
        <f t="shared" si="0"/>
        <v>71500</v>
      </c>
      <c r="J9" t="s">
        <v>44</v>
      </c>
      <c r="K9" s="3" t="s">
        <v>55</v>
      </c>
    </row>
    <row r="10" spans="1:11" x14ac:dyDescent="0.45">
      <c r="A10" t="s">
        <v>17</v>
      </c>
      <c r="B10" t="s">
        <v>16</v>
      </c>
      <c r="C10" s="1">
        <f>45000/12</f>
        <v>3750</v>
      </c>
      <c r="D10" s="1">
        <f>C10*1.3</f>
        <v>4875</v>
      </c>
      <c r="E10" s="1">
        <f>D10*12</f>
        <v>58500</v>
      </c>
      <c r="F10" s="3" t="s">
        <v>19</v>
      </c>
      <c r="H10">
        <v>6</v>
      </c>
      <c r="I10" s="2">
        <f t="shared" si="0"/>
        <v>29250</v>
      </c>
      <c r="J10" t="s">
        <v>44</v>
      </c>
      <c r="K10" s="3" t="s">
        <v>55</v>
      </c>
    </row>
    <row r="11" spans="1:11" x14ac:dyDescent="0.45">
      <c r="A11" t="s">
        <v>20</v>
      </c>
      <c r="B11" t="s">
        <v>20</v>
      </c>
      <c r="C11" s="1">
        <f>40000/12</f>
        <v>3333.3333333333335</v>
      </c>
      <c r="D11" s="1">
        <f>C11*1.3</f>
        <v>4333.3333333333339</v>
      </c>
      <c r="E11" s="1">
        <f>D11*12</f>
        <v>52000.000000000007</v>
      </c>
      <c r="F11" s="3" t="s">
        <v>19</v>
      </c>
      <c r="H11">
        <v>10</v>
      </c>
      <c r="I11" s="2">
        <f t="shared" si="0"/>
        <v>43333.333333333343</v>
      </c>
      <c r="J11" t="s">
        <v>44</v>
      </c>
      <c r="K11" s="3" t="s">
        <v>55</v>
      </c>
    </row>
    <row r="12" spans="1:11" x14ac:dyDescent="0.45">
      <c r="A12" t="s">
        <v>20</v>
      </c>
      <c r="B12" t="s">
        <v>20</v>
      </c>
      <c r="C12" s="1">
        <f>40000/12</f>
        <v>3333.3333333333335</v>
      </c>
      <c r="D12" s="1">
        <f>C12*1.3</f>
        <v>4333.3333333333339</v>
      </c>
      <c r="E12" s="1">
        <f>D12*12</f>
        <v>52000.000000000007</v>
      </c>
      <c r="F12" s="3" t="s">
        <v>19</v>
      </c>
      <c r="H12">
        <v>4</v>
      </c>
      <c r="I12" s="2">
        <f t="shared" si="0"/>
        <v>17333.333333333336</v>
      </c>
      <c r="J12" t="s">
        <v>44</v>
      </c>
      <c r="K12" s="3" t="s">
        <v>55</v>
      </c>
    </row>
    <row r="13" spans="1:11" x14ac:dyDescent="0.45">
      <c r="A13" t="s">
        <v>52</v>
      </c>
      <c r="B13" t="s">
        <v>52</v>
      </c>
      <c r="C13" s="1">
        <v>1700</v>
      </c>
      <c r="D13" s="1">
        <f>C13*1.3</f>
        <v>2210</v>
      </c>
      <c r="E13" s="1">
        <f>D13*12</f>
        <v>26520</v>
      </c>
      <c r="F13" s="3" t="s">
        <v>53</v>
      </c>
      <c r="H13">
        <v>10</v>
      </c>
      <c r="I13" s="2">
        <f t="shared" si="0"/>
        <v>22100</v>
      </c>
      <c r="J13" t="s">
        <v>44</v>
      </c>
      <c r="K13" s="3" t="s">
        <v>55</v>
      </c>
    </row>
    <row r="14" spans="1:11" x14ac:dyDescent="0.45">
      <c r="C14" s="1"/>
      <c r="D14" s="1"/>
      <c r="I14" s="9">
        <f>SUM(I2:I13)</f>
        <v>467516.66666666669</v>
      </c>
    </row>
    <row r="15" spans="1:11" x14ac:dyDescent="0.45">
      <c r="C15" s="1"/>
      <c r="D15" s="1"/>
    </row>
    <row r="16" spans="1:11" x14ac:dyDescent="0.45">
      <c r="A16" s="6" t="s">
        <v>25</v>
      </c>
      <c r="B16" t="s">
        <v>26</v>
      </c>
      <c r="C16" s="1">
        <v>2000</v>
      </c>
      <c r="D16" s="1">
        <f>C16</f>
        <v>2000</v>
      </c>
      <c r="E16" s="1">
        <f>D16*12</f>
        <v>24000</v>
      </c>
      <c r="F16" s="3" t="s">
        <v>29</v>
      </c>
      <c r="H16">
        <v>12</v>
      </c>
      <c r="I16" s="2">
        <f t="shared" ref="I16:I22" si="3">(E16/12)*H16</f>
        <v>24000</v>
      </c>
      <c r="J16" t="s">
        <v>45</v>
      </c>
    </row>
    <row r="17" spans="1:10" x14ac:dyDescent="0.45">
      <c r="A17" s="6" t="s">
        <v>27</v>
      </c>
      <c r="B17" t="s">
        <v>28</v>
      </c>
      <c r="C17" s="1">
        <v>3000</v>
      </c>
      <c r="D17" s="1">
        <f>C17</f>
        <v>3000</v>
      </c>
      <c r="E17" s="1">
        <f>D17*12</f>
        <v>36000</v>
      </c>
      <c r="F17" s="3" t="s">
        <v>29</v>
      </c>
      <c r="H17">
        <v>12</v>
      </c>
      <c r="I17" s="2">
        <f t="shared" si="3"/>
        <v>36000</v>
      </c>
      <c r="J17" t="s">
        <v>45</v>
      </c>
    </row>
    <row r="18" spans="1:10" x14ac:dyDescent="0.45">
      <c r="A18" s="6" t="s">
        <v>30</v>
      </c>
      <c r="B18" t="s">
        <v>31</v>
      </c>
      <c r="C18" s="1">
        <v>1600</v>
      </c>
      <c r="D18" s="1">
        <f>C18+500</f>
        <v>2100</v>
      </c>
      <c r="E18" s="1">
        <f>D18*12</f>
        <v>25200</v>
      </c>
      <c r="F18" s="3" t="s">
        <v>32</v>
      </c>
      <c r="H18">
        <v>12</v>
      </c>
      <c r="I18" s="2">
        <f t="shared" si="3"/>
        <v>25200</v>
      </c>
      <c r="J18" t="s">
        <v>45</v>
      </c>
    </row>
    <row r="19" spans="1:10" x14ac:dyDescent="0.45">
      <c r="A19" t="s">
        <v>33</v>
      </c>
      <c r="B19" t="s">
        <v>33</v>
      </c>
      <c r="C19" s="1">
        <v>1500</v>
      </c>
      <c r="D19" s="1">
        <f>C19*1.3</f>
        <v>1950</v>
      </c>
      <c r="E19" s="1">
        <f>D19*12</f>
        <v>23400</v>
      </c>
      <c r="F19" s="3" t="s">
        <v>32</v>
      </c>
      <c r="H19">
        <v>6</v>
      </c>
      <c r="I19" s="2">
        <f t="shared" si="3"/>
        <v>11700</v>
      </c>
      <c r="J19" t="s">
        <v>45</v>
      </c>
    </row>
    <row r="20" spans="1:10" x14ac:dyDescent="0.45">
      <c r="A20" t="s">
        <v>35</v>
      </c>
      <c r="B20" t="s">
        <v>36</v>
      </c>
      <c r="C20" s="1">
        <f>25000/12</f>
        <v>2083.3333333333335</v>
      </c>
      <c r="D20" s="1">
        <f>C20*1.3</f>
        <v>2708.3333333333335</v>
      </c>
      <c r="E20" s="1">
        <f>D20*12</f>
        <v>32500</v>
      </c>
      <c r="F20" s="3" t="s">
        <v>35</v>
      </c>
      <c r="H20">
        <v>10</v>
      </c>
      <c r="I20" s="2">
        <f t="shared" si="3"/>
        <v>27083.333333333336</v>
      </c>
      <c r="J20" t="s">
        <v>46</v>
      </c>
    </row>
    <row r="21" spans="1:10" x14ac:dyDescent="0.45">
      <c r="A21" t="s">
        <v>35</v>
      </c>
      <c r="B21" t="s">
        <v>36</v>
      </c>
      <c r="C21" s="1">
        <f>25000/12</f>
        <v>2083.3333333333335</v>
      </c>
      <c r="D21" s="1">
        <f>C21*1.3</f>
        <v>2708.3333333333335</v>
      </c>
      <c r="E21" s="1">
        <f>D21*12</f>
        <v>32500</v>
      </c>
      <c r="F21" s="3" t="s">
        <v>35</v>
      </c>
      <c r="H21">
        <v>4</v>
      </c>
      <c r="I21" s="2">
        <f t="shared" si="3"/>
        <v>10833.333333333334</v>
      </c>
      <c r="J21" t="s">
        <v>46</v>
      </c>
    </row>
    <row r="22" spans="1:10" x14ac:dyDescent="0.45">
      <c r="A22" t="s">
        <v>34</v>
      </c>
      <c r="B22" t="s">
        <v>34</v>
      </c>
      <c r="C22" s="1">
        <f>30000/12</f>
        <v>2500</v>
      </c>
      <c r="D22" s="1">
        <f>C22*1.3</f>
        <v>3250</v>
      </c>
      <c r="E22" s="1">
        <f>D22*12</f>
        <v>39000</v>
      </c>
      <c r="F22" s="3" t="s">
        <v>34</v>
      </c>
      <c r="H22">
        <v>10</v>
      </c>
      <c r="I22" s="2">
        <f t="shared" si="3"/>
        <v>32500</v>
      </c>
      <c r="J22" t="s">
        <v>46</v>
      </c>
    </row>
    <row r="23" spans="1:10" x14ac:dyDescent="0.45">
      <c r="C23" s="1"/>
      <c r="D23" s="1"/>
      <c r="I23" s="9">
        <f>SUM(I16:I22)</f>
        <v>167316.66666666669</v>
      </c>
    </row>
    <row r="24" spans="1:10" x14ac:dyDescent="0.45">
      <c r="C24" s="1"/>
      <c r="D24" s="1"/>
    </row>
    <row r="25" spans="1:10" x14ac:dyDescent="0.45">
      <c r="A25" s="4" t="s">
        <v>47</v>
      </c>
    </row>
    <row r="26" spans="1:10" x14ac:dyDescent="0.45">
      <c r="A26" s="10" t="s">
        <v>37</v>
      </c>
      <c r="D26" s="1">
        <v>2000</v>
      </c>
      <c r="E26" s="1">
        <f>D26*12</f>
        <v>24000</v>
      </c>
      <c r="I26" s="2">
        <f>E26</f>
        <v>24000</v>
      </c>
      <c r="J26" t="s">
        <v>44</v>
      </c>
    </row>
    <row r="27" spans="1:10" x14ac:dyDescent="0.45">
      <c r="A27" s="10" t="s">
        <v>38</v>
      </c>
      <c r="D27" s="1">
        <v>2000</v>
      </c>
      <c r="E27" s="1">
        <f>D27*12</f>
        <v>24000</v>
      </c>
      <c r="I27" s="2">
        <f>E27</f>
        <v>24000</v>
      </c>
      <c r="J27" t="s">
        <v>45</v>
      </c>
    </row>
    <row r="28" spans="1:10" x14ac:dyDescent="0.45">
      <c r="A28" s="10" t="s">
        <v>39</v>
      </c>
      <c r="D28" s="1">
        <v>1500</v>
      </c>
      <c r="E28" s="1">
        <f t="shared" ref="E28:E31" si="4">D28*12</f>
        <v>18000</v>
      </c>
      <c r="I28" s="2">
        <f t="shared" ref="I28:I31" si="5">E28</f>
        <v>18000</v>
      </c>
      <c r="J28" t="s">
        <v>45</v>
      </c>
    </row>
    <row r="29" spans="1:10" x14ac:dyDescent="0.45">
      <c r="A29" s="10" t="s">
        <v>42</v>
      </c>
      <c r="B29" s="11"/>
      <c r="C29" s="11"/>
      <c r="D29" s="12">
        <v>1500</v>
      </c>
      <c r="E29" s="12">
        <f t="shared" si="4"/>
        <v>18000</v>
      </c>
      <c r="F29" s="11"/>
      <c r="G29" s="11"/>
      <c r="H29" s="11"/>
      <c r="I29" s="12">
        <f t="shared" si="5"/>
        <v>18000</v>
      </c>
      <c r="J29" s="13" t="s">
        <v>44</v>
      </c>
    </row>
    <row r="30" spans="1:10" x14ac:dyDescent="0.45">
      <c r="A30" s="10" t="s">
        <v>40</v>
      </c>
      <c r="D30" s="1">
        <v>1000</v>
      </c>
      <c r="E30" s="1">
        <f t="shared" si="4"/>
        <v>12000</v>
      </c>
      <c r="I30" s="2">
        <f t="shared" si="5"/>
        <v>12000</v>
      </c>
      <c r="J30" t="s">
        <v>45</v>
      </c>
    </row>
    <row r="31" spans="1:10" x14ac:dyDescent="0.45">
      <c r="A31" s="10" t="s">
        <v>41</v>
      </c>
      <c r="D31" s="1">
        <v>200</v>
      </c>
      <c r="E31" s="1">
        <f t="shared" si="4"/>
        <v>2400</v>
      </c>
      <c r="I31" s="2">
        <f t="shared" si="5"/>
        <v>2400</v>
      </c>
      <c r="J31" t="s">
        <v>45</v>
      </c>
    </row>
    <row r="32" spans="1:10" x14ac:dyDescent="0.45">
      <c r="I32" s="9">
        <f>SUM(I26:I31)</f>
        <v>98400</v>
      </c>
    </row>
    <row r="33" spans="1:9" x14ac:dyDescent="0.45">
      <c r="A33" t="s">
        <v>34</v>
      </c>
      <c r="D33" s="1"/>
      <c r="I33" s="9"/>
    </row>
    <row r="34" spans="1:9" x14ac:dyDescent="0.45">
      <c r="A34" t="s">
        <v>48</v>
      </c>
      <c r="D34" s="1">
        <v>25000</v>
      </c>
      <c r="E34" s="1">
        <f>D34*12</f>
        <v>300000</v>
      </c>
      <c r="I34" s="2">
        <f>E34</f>
        <v>300000</v>
      </c>
    </row>
    <row r="35" spans="1:9" x14ac:dyDescent="0.45">
      <c r="A35" t="s">
        <v>49</v>
      </c>
      <c r="E35" s="1">
        <v>50000</v>
      </c>
      <c r="I35" s="2">
        <f t="shared" ref="I35:I36" si="6">E35</f>
        <v>50000</v>
      </c>
    </row>
    <row r="36" spans="1:9" x14ac:dyDescent="0.45">
      <c r="A36" t="s">
        <v>50</v>
      </c>
      <c r="D36" s="1">
        <v>5000</v>
      </c>
      <c r="E36" s="1">
        <f>D36*12</f>
        <v>60000</v>
      </c>
      <c r="I36" s="2">
        <f t="shared" si="6"/>
        <v>60000</v>
      </c>
    </row>
    <row r="37" spans="1:9" x14ac:dyDescent="0.45">
      <c r="I37" s="9">
        <f>SUM(I34:I36)</f>
        <v>410000</v>
      </c>
    </row>
    <row r="39" spans="1:9" x14ac:dyDescent="0.45">
      <c r="G39" s="4" t="s">
        <v>51</v>
      </c>
      <c r="I39" s="9">
        <f>SUM(I14,I23,I32,I37)</f>
        <v>1143233.3333333335</v>
      </c>
    </row>
    <row r="43" spans="1:9" x14ac:dyDescent="0.45">
      <c r="A43" s="4" t="s">
        <v>63</v>
      </c>
    </row>
    <row r="44" spans="1:9" x14ac:dyDescent="0.45">
      <c r="C44" s="4" t="s">
        <v>66</v>
      </c>
      <c r="D44" s="4"/>
      <c r="E44" s="5" t="s">
        <v>67</v>
      </c>
    </row>
    <row r="45" spans="1:9" x14ac:dyDescent="0.45">
      <c r="A45" t="s">
        <v>64</v>
      </c>
      <c r="C45" s="1">
        <v>660</v>
      </c>
      <c r="E45" s="19">
        <v>150</v>
      </c>
      <c r="F45" s="1">
        <f t="shared" ref="F45:F46" si="7">E45*C45</f>
        <v>99000</v>
      </c>
    </row>
    <row r="46" spans="1:9" x14ac:dyDescent="0.45">
      <c r="A46" t="s">
        <v>54</v>
      </c>
      <c r="C46" s="1">
        <v>1200</v>
      </c>
      <c r="E46" s="19">
        <v>100</v>
      </c>
      <c r="F46" s="1">
        <f t="shared" si="7"/>
        <v>120000</v>
      </c>
    </row>
    <row r="47" spans="1:9" x14ac:dyDescent="0.45">
      <c r="A47" t="s">
        <v>65</v>
      </c>
      <c r="C47" s="1">
        <v>80000</v>
      </c>
      <c r="E47" s="19">
        <v>3</v>
      </c>
      <c r="F47" s="1">
        <f>E47*C47</f>
        <v>240000</v>
      </c>
    </row>
    <row r="48" spans="1:9" x14ac:dyDescent="0.45">
      <c r="A48" t="s">
        <v>68</v>
      </c>
      <c r="C48" s="1"/>
      <c r="F48" s="1">
        <v>50000</v>
      </c>
    </row>
    <row r="49" spans="6:6" x14ac:dyDescent="0.45">
      <c r="F49" s="9">
        <f>SUM(F45:F48)</f>
        <v>509000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28" workbookViewId="0">
      <selection activeCell="E75" sqref="E75"/>
    </sheetView>
  </sheetViews>
  <sheetFormatPr baseColWidth="10" defaultRowHeight="14.25" x14ac:dyDescent="0.45"/>
  <cols>
    <col min="1" max="1" width="24.73046875" bestFit="1" customWidth="1"/>
    <col min="2" max="2" width="16.86328125" bestFit="1" customWidth="1"/>
    <col min="3" max="3" width="12.19921875" bestFit="1" customWidth="1"/>
    <col min="4" max="4" width="12.73046875" bestFit="1" customWidth="1"/>
    <col min="5" max="5" width="12.33203125" bestFit="1" customWidth="1"/>
    <col min="6" max="6" width="17.06640625" bestFit="1" customWidth="1"/>
    <col min="9" max="9" width="16" bestFit="1" customWidth="1"/>
  </cols>
  <sheetData>
    <row r="1" spans="1:11" x14ac:dyDescent="0.45">
      <c r="A1" s="4" t="s">
        <v>0</v>
      </c>
      <c r="B1" s="4" t="s">
        <v>1</v>
      </c>
      <c r="C1" s="4" t="s">
        <v>5</v>
      </c>
      <c r="D1" s="4" t="s">
        <v>24</v>
      </c>
      <c r="E1" s="5" t="s">
        <v>6</v>
      </c>
      <c r="F1" s="4" t="s">
        <v>10</v>
      </c>
      <c r="H1" s="4" t="s">
        <v>23</v>
      </c>
      <c r="I1" s="4" t="s">
        <v>21</v>
      </c>
      <c r="J1" s="4" t="s">
        <v>43</v>
      </c>
    </row>
    <row r="2" spans="1:11" x14ac:dyDescent="0.45">
      <c r="A2" s="6" t="s">
        <v>2</v>
      </c>
      <c r="B2" s="6" t="s">
        <v>7</v>
      </c>
      <c r="C2" s="7">
        <v>4000</v>
      </c>
      <c r="D2" s="7">
        <f>C2</f>
        <v>4000</v>
      </c>
      <c r="E2" s="7">
        <f>D2*12</f>
        <v>48000</v>
      </c>
      <c r="F2" s="3" t="s">
        <v>11</v>
      </c>
      <c r="H2">
        <v>12</v>
      </c>
      <c r="I2" s="2">
        <f>(E2/12)*H2</f>
        <v>48000</v>
      </c>
      <c r="J2" s="3" t="s">
        <v>11</v>
      </c>
      <c r="K2" s="3" t="s">
        <v>55</v>
      </c>
    </row>
    <row r="3" spans="1:11" x14ac:dyDescent="0.45">
      <c r="A3" t="s">
        <v>3</v>
      </c>
      <c r="B3" t="s">
        <v>8</v>
      </c>
      <c r="C3" s="1">
        <v>3500</v>
      </c>
      <c r="D3" s="1">
        <f>C3*1.3</f>
        <v>4550</v>
      </c>
      <c r="E3" s="1">
        <f>D3*12</f>
        <v>54600</v>
      </c>
      <c r="F3" s="3" t="s">
        <v>11</v>
      </c>
      <c r="H3">
        <v>12</v>
      </c>
      <c r="I3" s="2">
        <f t="shared" ref="I3:I24" si="0">(E3/12)*H3</f>
        <v>54600</v>
      </c>
      <c r="J3" s="3" t="s">
        <v>11</v>
      </c>
      <c r="K3" s="3" t="s">
        <v>55</v>
      </c>
    </row>
    <row r="4" spans="1:11" x14ac:dyDescent="0.45">
      <c r="A4" t="s">
        <v>4</v>
      </c>
      <c r="B4" t="s">
        <v>9</v>
      </c>
      <c r="C4" s="1">
        <f>35000/12</f>
        <v>2916.6666666666665</v>
      </c>
      <c r="D4" s="1">
        <f>C4*1.3</f>
        <v>3791.6666666666665</v>
      </c>
      <c r="E4" s="1">
        <f>D4*12</f>
        <v>45500</v>
      </c>
      <c r="F4" s="3" t="s">
        <v>11</v>
      </c>
      <c r="H4">
        <v>12</v>
      </c>
      <c r="I4" s="2">
        <f t="shared" si="0"/>
        <v>45500</v>
      </c>
      <c r="J4" s="3" t="s">
        <v>11</v>
      </c>
      <c r="K4" s="3" t="s">
        <v>55</v>
      </c>
    </row>
    <row r="5" spans="1:11" x14ac:dyDescent="0.45">
      <c r="A5" t="s">
        <v>54</v>
      </c>
      <c r="B5" t="s">
        <v>9</v>
      </c>
      <c r="C5" s="1">
        <f>35000/12</f>
        <v>2916.6666666666665</v>
      </c>
      <c r="D5" s="1">
        <f t="shared" ref="D5:D6" si="1">C5*1.3</f>
        <v>3791.6666666666665</v>
      </c>
      <c r="E5" s="1">
        <f t="shared" ref="E5:E6" si="2">D5*12</f>
        <v>45500</v>
      </c>
      <c r="F5" s="3" t="s">
        <v>11</v>
      </c>
      <c r="H5">
        <v>8</v>
      </c>
      <c r="I5" s="2">
        <f t="shared" si="0"/>
        <v>30333.333333333332</v>
      </c>
      <c r="J5" s="3" t="s">
        <v>11</v>
      </c>
      <c r="K5" s="3" t="s">
        <v>55</v>
      </c>
    </row>
    <row r="6" spans="1:11" x14ac:dyDescent="0.45">
      <c r="A6" t="s">
        <v>54</v>
      </c>
      <c r="B6" t="s">
        <v>9</v>
      </c>
      <c r="C6" s="1">
        <f>35000/12</f>
        <v>2916.6666666666665</v>
      </c>
      <c r="D6" s="1">
        <f t="shared" si="1"/>
        <v>3791.6666666666665</v>
      </c>
      <c r="E6" s="1">
        <f t="shared" si="2"/>
        <v>45500</v>
      </c>
      <c r="F6" s="3" t="s">
        <v>11</v>
      </c>
      <c r="H6">
        <v>8</v>
      </c>
      <c r="I6" s="2">
        <f t="shared" si="0"/>
        <v>30333.333333333332</v>
      </c>
      <c r="J6" s="3" t="s">
        <v>11</v>
      </c>
      <c r="K6" s="3" t="s">
        <v>55</v>
      </c>
    </row>
    <row r="7" spans="1:11" x14ac:dyDescent="0.45">
      <c r="A7" t="s">
        <v>56</v>
      </c>
      <c r="C7" s="1"/>
      <c r="D7" s="1">
        <v>3000</v>
      </c>
      <c r="E7" s="1">
        <f>D7*12</f>
        <v>36000</v>
      </c>
      <c r="F7" s="3" t="s">
        <v>11</v>
      </c>
      <c r="H7">
        <v>10</v>
      </c>
      <c r="I7" s="2">
        <f t="shared" si="0"/>
        <v>30000</v>
      </c>
      <c r="J7" s="3" t="s">
        <v>11</v>
      </c>
      <c r="K7" s="3" t="s">
        <v>55</v>
      </c>
    </row>
    <row r="8" spans="1:11" x14ac:dyDescent="0.45">
      <c r="C8" s="1"/>
      <c r="D8" s="1"/>
      <c r="E8" s="1"/>
      <c r="F8" s="3"/>
      <c r="I8" s="9">
        <f>SUM(I2:I7)</f>
        <v>238766.66666666669</v>
      </c>
    </row>
    <row r="9" spans="1:11" x14ac:dyDescent="0.45">
      <c r="C9" s="1"/>
      <c r="D9" s="1"/>
      <c r="E9" s="1"/>
      <c r="F9" s="3"/>
      <c r="I9" s="9"/>
    </row>
    <row r="10" spans="1:11" x14ac:dyDescent="0.45">
      <c r="A10" s="6" t="s">
        <v>12</v>
      </c>
      <c r="B10" s="6" t="s">
        <v>13</v>
      </c>
      <c r="C10" s="7">
        <v>4500</v>
      </c>
      <c r="D10" s="7">
        <f>C10+1000</f>
        <v>5500</v>
      </c>
      <c r="E10" s="7">
        <f>D10*12</f>
        <v>66000</v>
      </c>
      <c r="F10" s="8" t="s">
        <v>55</v>
      </c>
      <c r="H10">
        <v>12</v>
      </c>
      <c r="I10" s="2">
        <f t="shared" si="0"/>
        <v>66000</v>
      </c>
      <c r="J10" s="3" t="s">
        <v>55</v>
      </c>
      <c r="K10" s="3" t="s">
        <v>55</v>
      </c>
    </row>
    <row r="11" spans="1:11" x14ac:dyDescent="0.45">
      <c r="A11" s="6"/>
      <c r="B11" s="6"/>
      <c r="C11" s="7"/>
      <c r="D11" s="7"/>
      <c r="E11" s="7"/>
      <c r="F11" s="8"/>
      <c r="I11" s="9">
        <f>SUM(I10)</f>
        <v>66000</v>
      </c>
      <c r="J11" s="14" t="s">
        <v>55</v>
      </c>
      <c r="K11" s="3" t="s">
        <v>55</v>
      </c>
    </row>
    <row r="12" spans="1:11" x14ac:dyDescent="0.45">
      <c r="A12" t="s">
        <v>14</v>
      </c>
      <c r="B12" t="s">
        <v>15</v>
      </c>
      <c r="C12" s="1">
        <f>50000/12</f>
        <v>4166.666666666667</v>
      </c>
      <c r="D12" s="1">
        <f>C12*1.3</f>
        <v>5416.666666666667</v>
      </c>
      <c r="E12" s="1">
        <f>D12*12</f>
        <v>65000</v>
      </c>
      <c r="F12" s="3" t="s">
        <v>18</v>
      </c>
      <c r="H12">
        <v>12</v>
      </c>
      <c r="I12" s="2">
        <f t="shared" si="0"/>
        <v>65000</v>
      </c>
      <c r="J12" t="s">
        <v>44</v>
      </c>
      <c r="K12" s="3" t="s">
        <v>55</v>
      </c>
    </row>
    <row r="13" spans="1:11" x14ac:dyDescent="0.45">
      <c r="A13" t="s">
        <v>22</v>
      </c>
      <c r="B13" t="s">
        <v>22</v>
      </c>
      <c r="C13" s="1">
        <f>30000/12</f>
        <v>2500</v>
      </c>
      <c r="D13" s="1">
        <f t="shared" ref="D13:D16" si="3">C13*1.3</f>
        <v>3250</v>
      </c>
      <c r="E13" s="1">
        <f t="shared" ref="E13:E16" si="4">D13*12</f>
        <v>39000</v>
      </c>
      <c r="F13" s="3" t="s">
        <v>18</v>
      </c>
      <c r="H13">
        <v>12</v>
      </c>
      <c r="I13" s="2">
        <f t="shared" si="0"/>
        <v>39000</v>
      </c>
      <c r="J13" t="s">
        <v>44</v>
      </c>
      <c r="K13" s="3" t="s">
        <v>55</v>
      </c>
    </row>
    <row r="14" spans="1:11" x14ac:dyDescent="0.45">
      <c r="A14" t="s">
        <v>22</v>
      </c>
      <c r="B14" t="s">
        <v>22</v>
      </c>
      <c r="C14" s="1">
        <f>30000/12</f>
        <v>2500</v>
      </c>
      <c r="D14" s="1">
        <f t="shared" si="3"/>
        <v>3250</v>
      </c>
      <c r="E14" s="1">
        <f t="shared" si="4"/>
        <v>39000</v>
      </c>
      <c r="F14" s="3" t="s">
        <v>18</v>
      </c>
      <c r="H14">
        <v>12</v>
      </c>
      <c r="I14" s="2">
        <f t="shared" si="0"/>
        <v>39000</v>
      </c>
      <c r="J14" t="s">
        <v>44</v>
      </c>
      <c r="K14" s="3" t="s">
        <v>55</v>
      </c>
    </row>
    <row r="15" spans="1:11" x14ac:dyDescent="0.45">
      <c r="A15" t="s">
        <v>22</v>
      </c>
      <c r="B15" t="s">
        <v>22</v>
      </c>
      <c r="C15" s="1">
        <f t="shared" ref="C15:C16" si="5">30000/12</f>
        <v>2500</v>
      </c>
      <c r="D15" s="1">
        <f t="shared" si="3"/>
        <v>3250</v>
      </c>
      <c r="E15" s="1">
        <f t="shared" si="4"/>
        <v>39000</v>
      </c>
      <c r="F15" s="3" t="s">
        <v>18</v>
      </c>
      <c r="H15">
        <v>8</v>
      </c>
      <c r="I15" s="2">
        <f t="shared" si="0"/>
        <v>26000</v>
      </c>
      <c r="J15" t="s">
        <v>44</v>
      </c>
      <c r="K15" s="3" t="s">
        <v>55</v>
      </c>
    </row>
    <row r="16" spans="1:11" x14ac:dyDescent="0.45">
      <c r="A16" t="s">
        <v>22</v>
      </c>
      <c r="B16" t="s">
        <v>22</v>
      </c>
      <c r="C16" s="1">
        <f t="shared" si="5"/>
        <v>2500</v>
      </c>
      <c r="D16" s="1">
        <f t="shared" si="3"/>
        <v>3250</v>
      </c>
      <c r="E16" s="1">
        <f t="shared" si="4"/>
        <v>39000</v>
      </c>
      <c r="F16" s="3" t="s">
        <v>18</v>
      </c>
      <c r="H16">
        <v>6</v>
      </c>
      <c r="I16" s="2">
        <f t="shared" si="0"/>
        <v>19500</v>
      </c>
      <c r="J16" t="s">
        <v>44</v>
      </c>
      <c r="K16" s="3" t="s">
        <v>55</v>
      </c>
    </row>
    <row r="17" spans="1:11" x14ac:dyDescent="0.45">
      <c r="A17" t="s">
        <v>52</v>
      </c>
      <c r="B17" t="s">
        <v>52</v>
      </c>
      <c r="C17" s="1">
        <v>1700</v>
      </c>
      <c r="D17" s="1">
        <f>C17*1.3</f>
        <v>2210</v>
      </c>
      <c r="E17" s="1">
        <f>D17*12</f>
        <v>26520</v>
      </c>
      <c r="F17" s="3" t="s">
        <v>53</v>
      </c>
      <c r="H17">
        <v>12</v>
      </c>
      <c r="I17" s="2">
        <f>(E18/12)*H17</f>
        <v>26520</v>
      </c>
      <c r="J17" t="s">
        <v>44</v>
      </c>
      <c r="K17" s="3" t="s">
        <v>55</v>
      </c>
    </row>
    <row r="18" spans="1:11" x14ac:dyDescent="0.45">
      <c r="A18" t="s">
        <v>52</v>
      </c>
      <c r="B18" t="s">
        <v>52</v>
      </c>
      <c r="C18" s="1">
        <v>1700</v>
      </c>
      <c r="D18" s="1">
        <f>C18*1.3</f>
        <v>2210</v>
      </c>
      <c r="E18" s="1">
        <f>D18*12</f>
        <v>26520</v>
      </c>
      <c r="F18" s="3" t="s">
        <v>53</v>
      </c>
      <c r="H18">
        <v>12</v>
      </c>
      <c r="I18" s="2">
        <f>(E18/12)*H18</f>
        <v>26520</v>
      </c>
      <c r="J18" t="s">
        <v>44</v>
      </c>
      <c r="K18" s="3" t="s">
        <v>55</v>
      </c>
    </row>
    <row r="19" spans="1:11" x14ac:dyDescent="0.45">
      <c r="A19" t="s">
        <v>52</v>
      </c>
      <c r="B19" t="s">
        <v>52</v>
      </c>
      <c r="C19" s="1">
        <v>1700</v>
      </c>
      <c r="D19" s="1">
        <f t="shared" ref="D19:D20" si="6">C19*1.3</f>
        <v>2210</v>
      </c>
      <c r="E19" s="1">
        <f t="shared" ref="E19:E20" si="7">D19*12</f>
        <v>26520</v>
      </c>
      <c r="F19" s="3" t="s">
        <v>53</v>
      </c>
      <c r="H19">
        <v>8</v>
      </c>
      <c r="I19" s="2">
        <f t="shared" ref="I19:I20" si="8">(E19/12)*H19</f>
        <v>17680</v>
      </c>
      <c r="J19" t="s">
        <v>44</v>
      </c>
      <c r="K19" s="3" t="s">
        <v>55</v>
      </c>
    </row>
    <row r="20" spans="1:11" x14ac:dyDescent="0.45">
      <c r="A20" t="s">
        <v>52</v>
      </c>
      <c r="B20" t="s">
        <v>52</v>
      </c>
      <c r="C20" s="1">
        <v>1700</v>
      </c>
      <c r="D20" s="1">
        <f t="shared" si="6"/>
        <v>2210</v>
      </c>
      <c r="E20" s="1">
        <f t="shared" si="7"/>
        <v>26520</v>
      </c>
      <c r="F20" s="3" t="s">
        <v>53</v>
      </c>
      <c r="H20">
        <v>6</v>
      </c>
      <c r="I20" s="2">
        <f t="shared" si="8"/>
        <v>13260</v>
      </c>
      <c r="J20" t="s">
        <v>44</v>
      </c>
      <c r="K20" s="3" t="s">
        <v>55</v>
      </c>
    </row>
    <row r="21" spans="1:11" x14ac:dyDescent="0.45">
      <c r="C21" s="1"/>
      <c r="D21" s="1"/>
      <c r="E21" s="1"/>
      <c r="F21" s="3"/>
      <c r="I21" s="9">
        <f>SUM(I12:I20)</f>
        <v>272480</v>
      </c>
      <c r="J21" s="4" t="s">
        <v>44</v>
      </c>
      <c r="K21" s="3"/>
    </row>
    <row r="22" spans="1:11" x14ac:dyDescent="0.45">
      <c r="A22" t="s">
        <v>16</v>
      </c>
      <c r="B22" t="s">
        <v>16</v>
      </c>
      <c r="C22" s="1">
        <f>55000/12</f>
        <v>4583.333333333333</v>
      </c>
      <c r="D22" s="1">
        <f>C22*1.3</f>
        <v>5958.333333333333</v>
      </c>
      <c r="E22" s="1">
        <f>D22*12</f>
        <v>71500</v>
      </c>
      <c r="F22" s="3" t="s">
        <v>19</v>
      </c>
      <c r="H22">
        <v>12</v>
      </c>
      <c r="I22" s="2">
        <f t="shared" si="0"/>
        <v>71500</v>
      </c>
      <c r="J22" t="s">
        <v>59</v>
      </c>
      <c r="K22" s="3" t="s">
        <v>55</v>
      </c>
    </row>
    <row r="23" spans="1:11" x14ac:dyDescent="0.45">
      <c r="A23" t="s">
        <v>16</v>
      </c>
      <c r="B23" t="s">
        <v>16</v>
      </c>
      <c r="C23" s="1">
        <f>55000/12</f>
        <v>4583.333333333333</v>
      </c>
      <c r="D23" s="1">
        <f>C23*1.3</f>
        <v>5958.333333333333</v>
      </c>
      <c r="E23" s="1">
        <f>D23*12</f>
        <v>71500</v>
      </c>
      <c r="F23" s="3" t="s">
        <v>19</v>
      </c>
      <c r="H23">
        <v>10</v>
      </c>
      <c r="I23" s="2">
        <f t="shared" ref="I23" si="9">(E23/12)*H23</f>
        <v>59583.333333333328</v>
      </c>
      <c r="J23" t="s">
        <v>59</v>
      </c>
      <c r="K23" s="3" t="s">
        <v>55</v>
      </c>
    </row>
    <row r="24" spans="1:11" x14ac:dyDescent="0.45">
      <c r="A24" t="s">
        <v>17</v>
      </c>
      <c r="B24" t="s">
        <v>16</v>
      </c>
      <c r="C24" s="1">
        <f>45000/12</f>
        <v>3750</v>
      </c>
      <c r="D24" s="1">
        <f>C24*1.3</f>
        <v>4875</v>
      </c>
      <c r="E24" s="1">
        <f>D24*12</f>
        <v>58500</v>
      </c>
      <c r="F24" s="3" t="s">
        <v>19</v>
      </c>
      <c r="H24">
        <v>12</v>
      </c>
      <c r="I24" s="2">
        <f t="shared" si="0"/>
        <v>58500</v>
      </c>
      <c r="J24" t="s">
        <v>59</v>
      </c>
      <c r="K24" s="3" t="s">
        <v>55</v>
      </c>
    </row>
    <row r="25" spans="1:11" x14ac:dyDescent="0.45">
      <c r="A25" t="s">
        <v>17</v>
      </c>
      <c r="B25" t="s">
        <v>16</v>
      </c>
      <c r="C25" s="1">
        <f>45000/12</f>
        <v>3750</v>
      </c>
      <c r="D25" s="1">
        <f>C25*1.3</f>
        <v>4875</v>
      </c>
      <c r="E25" s="1">
        <f>D25*12</f>
        <v>58500</v>
      </c>
      <c r="F25" s="3" t="s">
        <v>19</v>
      </c>
      <c r="H25">
        <v>10</v>
      </c>
      <c r="I25" s="2">
        <f>(E26/12)*H25</f>
        <v>43333.333333333343</v>
      </c>
      <c r="J25" t="s">
        <v>59</v>
      </c>
      <c r="K25" s="3" t="s">
        <v>55</v>
      </c>
    </row>
    <row r="26" spans="1:11" x14ac:dyDescent="0.45">
      <c r="A26" t="s">
        <v>20</v>
      </c>
      <c r="B26" t="s">
        <v>20</v>
      </c>
      <c r="C26" s="1">
        <f>40000/12</f>
        <v>3333.3333333333335</v>
      </c>
      <c r="D26" s="1">
        <f>C26*1.3</f>
        <v>4333.3333333333339</v>
      </c>
      <c r="E26" s="1">
        <f>D26*12</f>
        <v>52000.000000000007</v>
      </c>
      <c r="F26" s="3" t="s">
        <v>19</v>
      </c>
      <c r="H26">
        <v>12</v>
      </c>
      <c r="I26" s="2">
        <f>(E27/12)*H26</f>
        <v>52000.000000000007</v>
      </c>
      <c r="J26" t="s">
        <v>59</v>
      </c>
      <c r="K26" s="3" t="s">
        <v>55</v>
      </c>
    </row>
    <row r="27" spans="1:11" x14ac:dyDescent="0.45">
      <c r="A27" t="s">
        <v>20</v>
      </c>
      <c r="B27" t="s">
        <v>20</v>
      </c>
      <c r="C27" s="1">
        <f>40000/12</f>
        <v>3333.3333333333335</v>
      </c>
      <c r="D27" s="1">
        <f>C27*1.3</f>
        <v>4333.3333333333339</v>
      </c>
      <c r="E27" s="1">
        <f>D27*12</f>
        <v>52000.000000000007</v>
      </c>
      <c r="F27" s="3" t="s">
        <v>19</v>
      </c>
      <c r="H27">
        <v>12</v>
      </c>
      <c r="I27" s="2">
        <f t="shared" ref="I27:I29" si="10">(E28/12)*H27</f>
        <v>52000.000000000007</v>
      </c>
      <c r="J27" t="s">
        <v>59</v>
      </c>
      <c r="K27" s="3" t="s">
        <v>55</v>
      </c>
    </row>
    <row r="28" spans="1:11" x14ac:dyDescent="0.45">
      <c r="A28" t="s">
        <v>20</v>
      </c>
      <c r="B28" t="s">
        <v>20</v>
      </c>
      <c r="C28" s="1">
        <f t="shared" ref="C28:C29" si="11">40000/12</f>
        <v>3333.3333333333335</v>
      </c>
      <c r="D28" s="1">
        <f t="shared" ref="D28:D29" si="12">C28*1.3</f>
        <v>4333.3333333333339</v>
      </c>
      <c r="E28" s="1">
        <f t="shared" ref="E28:E29" si="13">D28*12</f>
        <v>52000.000000000007</v>
      </c>
      <c r="F28" s="3" t="s">
        <v>19</v>
      </c>
      <c r="H28">
        <v>10</v>
      </c>
      <c r="I28" s="2">
        <f t="shared" si="10"/>
        <v>43333.333333333343</v>
      </c>
      <c r="J28" t="s">
        <v>59</v>
      </c>
      <c r="K28" s="3" t="s">
        <v>55</v>
      </c>
    </row>
    <row r="29" spans="1:11" x14ac:dyDescent="0.45">
      <c r="A29" t="s">
        <v>20</v>
      </c>
      <c r="B29" t="s">
        <v>20</v>
      </c>
      <c r="C29" s="1">
        <f t="shared" si="11"/>
        <v>3333.3333333333335</v>
      </c>
      <c r="D29" s="1">
        <f t="shared" si="12"/>
        <v>4333.3333333333339</v>
      </c>
      <c r="E29" s="1">
        <f t="shared" si="13"/>
        <v>52000.000000000007</v>
      </c>
      <c r="F29" s="3" t="s">
        <v>19</v>
      </c>
      <c r="H29">
        <v>8</v>
      </c>
      <c r="I29" s="2">
        <f t="shared" si="10"/>
        <v>34666.666666666672</v>
      </c>
      <c r="J29" t="s">
        <v>59</v>
      </c>
      <c r="K29" s="3" t="s">
        <v>55</v>
      </c>
    </row>
    <row r="30" spans="1:11" x14ac:dyDescent="0.45">
      <c r="A30" t="s">
        <v>57</v>
      </c>
      <c r="B30" t="s">
        <v>57</v>
      </c>
      <c r="C30" s="1">
        <f>40000/12</f>
        <v>3333.3333333333335</v>
      </c>
      <c r="D30" s="1">
        <f>C30*1.3</f>
        <v>4333.3333333333339</v>
      </c>
      <c r="E30" s="1">
        <f>D30*12</f>
        <v>52000.000000000007</v>
      </c>
      <c r="F30" s="3" t="s">
        <v>58</v>
      </c>
      <c r="H30">
        <v>10</v>
      </c>
      <c r="I30" s="2">
        <f>(E31/12)*H30</f>
        <v>27083.333333333336</v>
      </c>
      <c r="J30" t="s">
        <v>59</v>
      </c>
      <c r="K30" s="3" t="s">
        <v>55</v>
      </c>
    </row>
    <row r="31" spans="1:11" x14ac:dyDescent="0.45">
      <c r="A31" t="s">
        <v>60</v>
      </c>
      <c r="B31" t="s">
        <v>60</v>
      </c>
      <c r="C31" s="1">
        <f>25000/12</f>
        <v>2083.3333333333335</v>
      </c>
      <c r="D31" s="1">
        <f t="shared" ref="D31:D32" si="14">C31*1.3</f>
        <v>2708.3333333333335</v>
      </c>
      <c r="E31" s="1">
        <f t="shared" ref="E31:E32" si="15">D31*12</f>
        <v>32500</v>
      </c>
      <c r="F31" s="3" t="s">
        <v>58</v>
      </c>
      <c r="H31">
        <v>10</v>
      </c>
      <c r="I31" s="2">
        <f>(E32/12)*H31</f>
        <v>27083.333333333336</v>
      </c>
      <c r="J31" t="s">
        <v>59</v>
      </c>
      <c r="K31" s="3" t="s">
        <v>55</v>
      </c>
    </row>
    <row r="32" spans="1:11" x14ac:dyDescent="0.45">
      <c r="A32" t="s">
        <v>60</v>
      </c>
      <c r="B32" t="s">
        <v>60</v>
      </c>
      <c r="C32" s="1">
        <f>25000/12</f>
        <v>2083.3333333333335</v>
      </c>
      <c r="D32" s="1">
        <f t="shared" si="14"/>
        <v>2708.3333333333335</v>
      </c>
      <c r="E32" s="1">
        <f t="shared" si="15"/>
        <v>32500</v>
      </c>
      <c r="F32" s="3" t="s">
        <v>58</v>
      </c>
      <c r="H32">
        <v>8</v>
      </c>
      <c r="I32" s="2">
        <f>(E32/12)*H32</f>
        <v>21666.666666666668</v>
      </c>
      <c r="J32" t="s">
        <v>59</v>
      </c>
      <c r="K32" s="3" t="s">
        <v>55</v>
      </c>
    </row>
    <row r="33" spans="1:11" x14ac:dyDescent="0.45">
      <c r="I33" s="9">
        <f>SUM(I22:I32)</f>
        <v>490750</v>
      </c>
      <c r="J33" s="4" t="s">
        <v>59</v>
      </c>
    </row>
    <row r="34" spans="1:11" x14ac:dyDescent="0.45">
      <c r="I34" s="9">
        <f>SUM(I8,I11,I21,I33)</f>
        <v>1067996.6666666667</v>
      </c>
      <c r="J34" s="3" t="s">
        <v>55</v>
      </c>
      <c r="K34" s="3" t="s">
        <v>55</v>
      </c>
    </row>
    <row r="35" spans="1:11" x14ac:dyDescent="0.45">
      <c r="I35" s="9"/>
      <c r="J35" s="3"/>
      <c r="K35" s="3"/>
    </row>
    <row r="36" spans="1:11" x14ac:dyDescent="0.45">
      <c r="A36" s="6" t="s">
        <v>25</v>
      </c>
      <c r="B36" s="6" t="s">
        <v>26</v>
      </c>
      <c r="C36" s="7">
        <v>3000</v>
      </c>
      <c r="D36" s="7">
        <f>C36</f>
        <v>3000</v>
      </c>
      <c r="E36" s="7">
        <f>D36*12</f>
        <v>36000</v>
      </c>
      <c r="F36" s="8" t="s">
        <v>29</v>
      </c>
      <c r="H36">
        <v>12</v>
      </c>
      <c r="I36" s="2">
        <f>(E37/12)*H36</f>
        <v>48000</v>
      </c>
      <c r="J36" t="s">
        <v>45</v>
      </c>
    </row>
    <row r="37" spans="1:11" x14ac:dyDescent="0.45">
      <c r="A37" s="6" t="s">
        <v>27</v>
      </c>
      <c r="B37" s="6" t="s">
        <v>28</v>
      </c>
      <c r="C37" s="7">
        <v>4000</v>
      </c>
      <c r="D37" s="7">
        <f>C37</f>
        <v>4000</v>
      </c>
      <c r="E37" s="7">
        <f>D37*12</f>
        <v>48000</v>
      </c>
      <c r="F37" s="8" t="s">
        <v>29</v>
      </c>
      <c r="H37">
        <v>12</v>
      </c>
      <c r="I37" s="2">
        <f>(E38/12)*H37</f>
        <v>25200</v>
      </c>
      <c r="J37" t="s">
        <v>45</v>
      </c>
    </row>
    <row r="38" spans="1:11" x14ac:dyDescent="0.45">
      <c r="A38" s="6" t="s">
        <v>30</v>
      </c>
      <c r="B38" t="s">
        <v>31</v>
      </c>
      <c r="C38" s="1">
        <v>1600</v>
      </c>
      <c r="D38" s="1">
        <f>C38+500</f>
        <v>2100</v>
      </c>
      <c r="E38" s="1">
        <f>D38*12</f>
        <v>25200</v>
      </c>
      <c r="F38" s="3" t="s">
        <v>32</v>
      </c>
      <c r="H38">
        <v>12</v>
      </c>
      <c r="I38" s="2">
        <f>(E39/12)*H38</f>
        <v>23400</v>
      </c>
      <c r="J38" t="s">
        <v>45</v>
      </c>
    </row>
    <row r="39" spans="1:11" x14ac:dyDescent="0.45">
      <c r="A39" t="s">
        <v>33</v>
      </c>
      <c r="B39" t="s">
        <v>33</v>
      </c>
      <c r="C39" s="1">
        <v>1500</v>
      </c>
      <c r="D39" s="1">
        <f>C39*1.3</f>
        <v>1950</v>
      </c>
      <c r="E39" s="1">
        <f>D39*12</f>
        <v>23400</v>
      </c>
      <c r="F39" s="3" t="s">
        <v>32</v>
      </c>
      <c r="H39">
        <v>12</v>
      </c>
      <c r="I39" s="2">
        <f>(E42/12)*H39</f>
        <v>32500</v>
      </c>
      <c r="J39" t="s">
        <v>45</v>
      </c>
    </row>
    <row r="40" spans="1:11" x14ac:dyDescent="0.45">
      <c r="A40" t="s">
        <v>33</v>
      </c>
      <c r="B40" t="s">
        <v>33</v>
      </c>
      <c r="C40" s="1">
        <v>1500</v>
      </c>
      <c r="D40" s="1">
        <f>C40*1.3</f>
        <v>1950</v>
      </c>
      <c r="E40" s="1">
        <f>D40*12</f>
        <v>23400</v>
      </c>
      <c r="F40" s="3" t="s">
        <v>32</v>
      </c>
      <c r="H40">
        <v>10</v>
      </c>
      <c r="I40" s="2">
        <f>(E43/12)*H40</f>
        <v>27083.333333333336</v>
      </c>
      <c r="J40" t="s">
        <v>45</v>
      </c>
    </row>
    <row r="41" spans="1:11" x14ac:dyDescent="0.45">
      <c r="A41" s="18" t="s">
        <v>62</v>
      </c>
      <c r="B41" t="s">
        <v>62</v>
      </c>
      <c r="C41" s="1">
        <f>27000/12</f>
        <v>2250</v>
      </c>
      <c r="D41" s="1">
        <f>C41*1.3</f>
        <v>2925</v>
      </c>
      <c r="E41" s="1">
        <f>D41*1.3</f>
        <v>3802.5</v>
      </c>
      <c r="F41" s="3" t="s">
        <v>32</v>
      </c>
      <c r="H41">
        <v>6</v>
      </c>
      <c r="I41" s="2">
        <f>(E44/12)*H41</f>
        <v>16250</v>
      </c>
      <c r="J41" t="s">
        <v>45</v>
      </c>
    </row>
    <row r="42" spans="1:11" x14ac:dyDescent="0.45">
      <c r="A42" t="s">
        <v>35</v>
      </c>
      <c r="B42" t="s">
        <v>36</v>
      </c>
      <c r="C42" s="1">
        <f>25000/12</f>
        <v>2083.3333333333335</v>
      </c>
      <c r="D42" s="1">
        <f>C42*1.3</f>
        <v>2708.3333333333335</v>
      </c>
      <c r="E42" s="1">
        <f>D42*12</f>
        <v>32500</v>
      </c>
      <c r="F42" s="3" t="s">
        <v>35</v>
      </c>
      <c r="H42">
        <v>12</v>
      </c>
      <c r="I42" s="2">
        <f>(E43/12)*H42</f>
        <v>32500</v>
      </c>
      <c r="J42" t="s">
        <v>46</v>
      </c>
    </row>
    <row r="43" spans="1:11" x14ac:dyDescent="0.45">
      <c r="A43" t="s">
        <v>35</v>
      </c>
      <c r="B43" t="s">
        <v>36</v>
      </c>
      <c r="C43" s="1">
        <f>25000/12</f>
        <v>2083.3333333333335</v>
      </c>
      <c r="D43" s="1">
        <f>C43*1.3</f>
        <v>2708.3333333333335</v>
      </c>
      <c r="E43" s="1">
        <f>D43*12</f>
        <v>32500</v>
      </c>
      <c r="F43" s="3" t="s">
        <v>35</v>
      </c>
      <c r="H43">
        <v>12</v>
      </c>
      <c r="I43" s="2">
        <f>(E47/12)*H43</f>
        <v>39000</v>
      </c>
      <c r="J43" t="s">
        <v>46</v>
      </c>
    </row>
    <row r="44" spans="1:11" x14ac:dyDescent="0.45">
      <c r="A44" t="s">
        <v>35</v>
      </c>
      <c r="B44" t="s">
        <v>36</v>
      </c>
      <c r="C44" s="1">
        <f t="shared" ref="C44:C46" si="16">25000/12</f>
        <v>2083.3333333333335</v>
      </c>
      <c r="D44" s="1">
        <f t="shared" ref="D44:D46" si="17">C44*1.3</f>
        <v>2708.3333333333335</v>
      </c>
      <c r="E44" s="1">
        <f t="shared" ref="E44:E46" si="18">D44*12</f>
        <v>32500</v>
      </c>
      <c r="F44" s="3" t="s">
        <v>35</v>
      </c>
      <c r="H44">
        <v>10</v>
      </c>
      <c r="I44" s="2">
        <f>(E44/12)*H44</f>
        <v>27083.333333333336</v>
      </c>
      <c r="J44" t="s">
        <v>46</v>
      </c>
    </row>
    <row r="45" spans="1:11" x14ac:dyDescent="0.45">
      <c r="A45" t="s">
        <v>35</v>
      </c>
      <c r="B45" t="s">
        <v>36</v>
      </c>
      <c r="C45" s="1">
        <f t="shared" si="16"/>
        <v>2083.3333333333335</v>
      </c>
      <c r="D45" s="1">
        <f t="shared" si="17"/>
        <v>2708.3333333333335</v>
      </c>
      <c r="E45" s="1">
        <f t="shared" si="18"/>
        <v>32500</v>
      </c>
      <c r="F45" s="3" t="s">
        <v>35</v>
      </c>
      <c r="H45">
        <v>10</v>
      </c>
      <c r="I45" s="2">
        <f t="shared" ref="I45:I50" si="19">(E45/12)*H45</f>
        <v>27083.333333333336</v>
      </c>
      <c r="J45" t="s">
        <v>46</v>
      </c>
    </row>
    <row r="46" spans="1:11" x14ac:dyDescent="0.45">
      <c r="A46" t="s">
        <v>35</v>
      </c>
      <c r="B46" t="s">
        <v>36</v>
      </c>
      <c r="C46" s="1">
        <f t="shared" si="16"/>
        <v>2083.3333333333335</v>
      </c>
      <c r="D46" s="1">
        <f t="shared" si="17"/>
        <v>2708.3333333333335</v>
      </c>
      <c r="E46" s="1">
        <f t="shared" si="18"/>
        <v>32500</v>
      </c>
      <c r="F46" s="3" t="s">
        <v>35</v>
      </c>
      <c r="H46">
        <v>10</v>
      </c>
      <c r="I46" s="2">
        <f t="shared" si="19"/>
        <v>27083.333333333336</v>
      </c>
      <c r="J46" t="s">
        <v>46</v>
      </c>
    </row>
    <row r="47" spans="1:11" x14ac:dyDescent="0.45">
      <c r="A47" t="s">
        <v>34</v>
      </c>
      <c r="B47" t="s">
        <v>34</v>
      </c>
      <c r="C47" s="1">
        <f>30000/12</f>
        <v>2500</v>
      </c>
      <c r="D47" s="1">
        <f>C47*1.3</f>
        <v>3250</v>
      </c>
      <c r="E47" s="1">
        <f>D47*12</f>
        <v>39000</v>
      </c>
      <c r="F47" s="3" t="s">
        <v>34</v>
      </c>
      <c r="H47">
        <v>12</v>
      </c>
      <c r="I47" s="2">
        <f t="shared" si="19"/>
        <v>39000</v>
      </c>
      <c r="J47" t="s">
        <v>34</v>
      </c>
    </row>
    <row r="48" spans="1:11" x14ac:dyDescent="0.45">
      <c r="A48" t="s">
        <v>34</v>
      </c>
      <c r="B48" t="s">
        <v>34</v>
      </c>
      <c r="C48" s="1">
        <f>30000/12</f>
        <v>2500</v>
      </c>
      <c r="D48" s="1">
        <f>C48*1.3</f>
        <v>3250</v>
      </c>
      <c r="E48" s="1">
        <f>D48*12</f>
        <v>39000</v>
      </c>
      <c r="F48" s="3" t="s">
        <v>34</v>
      </c>
      <c r="H48">
        <v>12</v>
      </c>
      <c r="I48" s="2">
        <f t="shared" si="19"/>
        <v>39000</v>
      </c>
      <c r="J48" t="s">
        <v>34</v>
      </c>
    </row>
    <row r="49" spans="1:10" x14ac:dyDescent="0.45">
      <c r="A49" t="s">
        <v>34</v>
      </c>
      <c r="B49" t="s">
        <v>34</v>
      </c>
      <c r="C49" s="1">
        <f>30000/12</f>
        <v>2500</v>
      </c>
      <c r="D49" s="1">
        <f>C49*1.3</f>
        <v>3250</v>
      </c>
      <c r="E49" s="1">
        <f>D49*12</f>
        <v>39000</v>
      </c>
      <c r="F49" s="3" t="s">
        <v>34</v>
      </c>
      <c r="H49">
        <v>10</v>
      </c>
      <c r="I49" s="2">
        <f t="shared" si="19"/>
        <v>32500</v>
      </c>
      <c r="J49" t="s">
        <v>34</v>
      </c>
    </row>
    <row r="50" spans="1:10" x14ac:dyDescent="0.45">
      <c r="A50" t="s">
        <v>61</v>
      </c>
      <c r="B50" t="s">
        <v>61</v>
      </c>
      <c r="C50" s="1">
        <f>30000/12</f>
        <v>2500</v>
      </c>
      <c r="D50" s="1">
        <f>C50*1.3</f>
        <v>3250</v>
      </c>
      <c r="E50" s="1">
        <f>D50*12</f>
        <v>39000</v>
      </c>
      <c r="F50" s="3" t="s">
        <v>34</v>
      </c>
      <c r="H50">
        <v>10</v>
      </c>
      <c r="I50" s="15">
        <f t="shared" si="19"/>
        <v>32500</v>
      </c>
      <c r="J50" t="s">
        <v>34</v>
      </c>
    </row>
    <row r="51" spans="1:10" x14ac:dyDescent="0.45">
      <c r="C51" s="1"/>
      <c r="D51" s="1"/>
      <c r="E51" s="1"/>
      <c r="I51" s="9">
        <f>SUM(I36:I50)</f>
        <v>468183.33333333331</v>
      </c>
    </row>
    <row r="52" spans="1:10" x14ac:dyDescent="0.45">
      <c r="C52" s="1"/>
      <c r="D52" s="1"/>
      <c r="E52" s="1"/>
    </row>
    <row r="53" spans="1:10" x14ac:dyDescent="0.45">
      <c r="A53" s="4" t="s">
        <v>47</v>
      </c>
      <c r="E53" s="1"/>
      <c r="I53" s="2"/>
    </row>
    <row r="54" spans="1:10" x14ac:dyDescent="0.45">
      <c r="A54" s="10" t="s">
        <v>37</v>
      </c>
      <c r="D54" s="1">
        <v>5000</v>
      </c>
      <c r="E54" s="1">
        <f>D54*12</f>
        <v>60000</v>
      </c>
      <c r="I54" s="2">
        <f>E54</f>
        <v>60000</v>
      </c>
      <c r="J54" s="3" t="s">
        <v>55</v>
      </c>
    </row>
    <row r="55" spans="1:10" x14ac:dyDescent="0.45">
      <c r="A55" s="10" t="s">
        <v>38</v>
      </c>
      <c r="D55" s="1">
        <v>4000</v>
      </c>
      <c r="E55" s="1">
        <f>D55*12</f>
        <v>48000</v>
      </c>
      <c r="I55" s="2">
        <f t="shared" ref="I55:I59" si="20">E55</f>
        <v>48000</v>
      </c>
      <c r="J55" t="s">
        <v>45</v>
      </c>
    </row>
    <row r="56" spans="1:10" x14ac:dyDescent="0.45">
      <c r="A56" s="10" t="s">
        <v>39</v>
      </c>
      <c r="D56" s="1">
        <v>2500</v>
      </c>
      <c r="E56" s="1">
        <f t="shared" ref="E56:E59" si="21">D56*12</f>
        <v>30000</v>
      </c>
      <c r="G56" s="11"/>
      <c r="H56" s="11"/>
      <c r="I56" s="2">
        <f t="shared" si="20"/>
        <v>30000</v>
      </c>
      <c r="J56" s="17" t="s">
        <v>55</v>
      </c>
    </row>
    <row r="57" spans="1:10" x14ac:dyDescent="0.45">
      <c r="A57" s="10" t="s">
        <v>42</v>
      </c>
      <c r="B57" s="11"/>
      <c r="C57" s="11"/>
      <c r="D57" s="16">
        <v>2500</v>
      </c>
      <c r="E57" s="16">
        <f t="shared" si="21"/>
        <v>30000</v>
      </c>
      <c r="F57" s="11"/>
      <c r="I57" s="2">
        <f t="shared" si="20"/>
        <v>30000</v>
      </c>
      <c r="J57" s="3" t="s">
        <v>55</v>
      </c>
    </row>
    <row r="58" spans="1:10" x14ac:dyDescent="0.45">
      <c r="A58" s="10" t="s">
        <v>40</v>
      </c>
      <c r="D58" s="1">
        <v>1500</v>
      </c>
      <c r="E58" s="1">
        <f t="shared" si="21"/>
        <v>18000</v>
      </c>
      <c r="I58" s="2">
        <f t="shared" si="20"/>
        <v>18000</v>
      </c>
      <c r="J58" t="s">
        <v>45</v>
      </c>
    </row>
    <row r="59" spans="1:10" x14ac:dyDescent="0.45">
      <c r="A59" s="10" t="s">
        <v>41</v>
      </c>
      <c r="D59" s="1">
        <v>250</v>
      </c>
      <c r="E59" s="1">
        <f t="shared" si="21"/>
        <v>3000</v>
      </c>
      <c r="I59" s="2">
        <f t="shared" si="20"/>
        <v>3000</v>
      </c>
      <c r="J59" t="s">
        <v>45</v>
      </c>
    </row>
    <row r="60" spans="1:10" x14ac:dyDescent="0.45">
      <c r="E60" s="1"/>
      <c r="I60" s="9">
        <f>SUM(I54:I59)</f>
        <v>189000</v>
      </c>
    </row>
    <row r="61" spans="1:10" x14ac:dyDescent="0.45">
      <c r="A61" s="4" t="s">
        <v>34</v>
      </c>
      <c r="D61" s="1"/>
      <c r="E61" s="1"/>
      <c r="I61" s="2"/>
    </row>
    <row r="62" spans="1:10" x14ac:dyDescent="0.45">
      <c r="A62" t="s">
        <v>48</v>
      </c>
      <c r="D62" s="1">
        <v>50000</v>
      </c>
      <c r="E62" s="1">
        <f>D62*12</f>
        <v>600000</v>
      </c>
      <c r="I62" s="2">
        <f>E62</f>
        <v>600000</v>
      </c>
      <c r="J62" t="s">
        <v>34</v>
      </c>
    </row>
    <row r="63" spans="1:10" x14ac:dyDescent="0.45">
      <c r="A63" t="s">
        <v>49</v>
      </c>
      <c r="E63" s="1">
        <v>85000</v>
      </c>
      <c r="I63" s="2">
        <f>E63</f>
        <v>85000</v>
      </c>
      <c r="J63" t="s">
        <v>34</v>
      </c>
    </row>
    <row r="64" spans="1:10" x14ac:dyDescent="0.45">
      <c r="A64" t="s">
        <v>50</v>
      </c>
      <c r="D64" s="1">
        <v>15000</v>
      </c>
      <c r="E64" s="1">
        <f>D64*12</f>
        <v>180000</v>
      </c>
      <c r="I64" s="15">
        <f>E64</f>
        <v>180000</v>
      </c>
      <c r="J64" t="s">
        <v>34</v>
      </c>
    </row>
    <row r="65" spans="1:9" x14ac:dyDescent="0.45">
      <c r="E65" s="1"/>
      <c r="I65" s="9">
        <f>SUM(I62:I64)</f>
        <v>865000</v>
      </c>
    </row>
    <row r="66" spans="1:9" x14ac:dyDescent="0.45">
      <c r="E66" s="1"/>
      <c r="G66" s="4"/>
      <c r="I66" s="9"/>
    </row>
    <row r="67" spans="1:9" x14ac:dyDescent="0.45">
      <c r="E67" s="1"/>
      <c r="I67" s="9">
        <f>SUM(I34,I51,I60,I65)</f>
        <v>2590180</v>
      </c>
    </row>
    <row r="68" spans="1:9" x14ac:dyDescent="0.45">
      <c r="E68" s="1"/>
    </row>
    <row r="69" spans="1:9" x14ac:dyDescent="0.45">
      <c r="E69" s="1"/>
      <c r="G69" s="4"/>
      <c r="I69" s="9"/>
    </row>
    <row r="70" spans="1:9" x14ac:dyDescent="0.45">
      <c r="E70" s="1"/>
    </row>
    <row r="72" spans="1:9" x14ac:dyDescent="0.45">
      <c r="A72" s="4" t="s">
        <v>63</v>
      </c>
      <c r="E72" s="1"/>
    </row>
    <row r="73" spans="1:9" x14ac:dyDescent="0.45">
      <c r="C73" s="4" t="s">
        <v>66</v>
      </c>
      <c r="D73" s="4"/>
      <c r="E73" s="5" t="s">
        <v>67</v>
      </c>
    </row>
    <row r="74" spans="1:9" x14ac:dyDescent="0.45">
      <c r="A74" t="s">
        <v>64</v>
      </c>
      <c r="C74" s="1">
        <v>660</v>
      </c>
      <c r="E74" s="19">
        <v>700</v>
      </c>
      <c r="F74" s="1">
        <f t="shared" ref="F74:F75" si="22">E74*C74</f>
        <v>462000</v>
      </c>
    </row>
    <row r="75" spans="1:9" x14ac:dyDescent="0.45">
      <c r="A75" t="s">
        <v>54</v>
      </c>
      <c r="C75" s="1">
        <v>1200</v>
      </c>
      <c r="E75" s="19">
        <v>900</v>
      </c>
      <c r="F75" s="1">
        <f t="shared" si="22"/>
        <v>1080000</v>
      </c>
    </row>
    <row r="76" spans="1:9" x14ac:dyDescent="0.45">
      <c r="A76" t="s">
        <v>65</v>
      </c>
      <c r="C76" s="1">
        <v>80000</v>
      </c>
      <c r="E76" s="19">
        <v>10</v>
      </c>
      <c r="F76" s="1">
        <f>E76*C76</f>
        <v>800000</v>
      </c>
    </row>
    <row r="77" spans="1:9" x14ac:dyDescent="0.45">
      <c r="A77" t="s">
        <v>68</v>
      </c>
      <c r="C77" s="1"/>
      <c r="E77" s="1"/>
      <c r="F77" s="1">
        <v>150000</v>
      </c>
    </row>
    <row r="78" spans="1:9" x14ac:dyDescent="0.45">
      <c r="E78" s="1"/>
      <c r="F78" s="9">
        <f>SUM(F74:F77)</f>
        <v>2492000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40" workbookViewId="0">
      <selection activeCell="E90" sqref="E90"/>
    </sheetView>
  </sheetViews>
  <sheetFormatPr baseColWidth="10" defaultRowHeight="14.25" x14ac:dyDescent="0.45"/>
  <cols>
    <col min="1" max="1" width="24.73046875" bestFit="1" customWidth="1"/>
    <col min="2" max="2" width="16.86328125" bestFit="1" customWidth="1"/>
    <col min="3" max="3" width="16.59765625" bestFit="1" customWidth="1"/>
    <col min="4" max="4" width="12.73046875" bestFit="1" customWidth="1"/>
    <col min="5" max="5" width="12.33203125" bestFit="1" customWidth="1"/>
    <col min="6" max="6" width="17.06640625" bestFit="1" customWidth="1"/>
    <col min="9" max="9" width="16" bestFit="1" customWidth="1"/>
  </cols>
  <sheetData>
    <row r="1" spans="1:11" x14ac:dyDescent="0.45">
      <c r="A1" s="4" t="s">
        <v>0</v>
      </c>
      <c r="B1" s="4" t="s">
        <v>1</v>
      </c>
      <c r="C1" s="4" t="s">
        <v>5</v>
      </c>
      <c r="D1" s="4" t="s">
        <v>24</v>
      </c>
      <c r="E1" s="5" t="s">
        <v>6</v>
      </c>
      <c r="F1" s="4" t="s">
        <v>10</v>
      </c>
      <c r="H1" s="4" t="s">
        <v>23</v>
      </c>
      <c r="I1" s="4" t="s">
        <v>21</v>
      </c>
      <c r="J1" s="4" t="s">
        <v>43</v>
      </c>
    </row>
    <row r="2" spans="1:11" x14ac:dyDescent="0.45">
      <c r="A2" s="6" t="s">
        <v>2</v>
      </c>
      <c r="B2" s="6" t="s">
        <v>7</v>
      </c>
      <c r="C2" s="7">
        <v>5000</v>
      </c>
      <c r="D2" s="7">
        <f>C2</f>
        <v>5000</v>
      </c>
      <c r="E2" s="7">
        <f>D2*12</f>
        <v>60000</v>
      </c>
      <c r="F2" s="3" t="s">
        <v>11</v>
      </c>
      <c r="H2">
        <v>12</v>
      </c>
      <c r="I2" s="2">
        <f>(E2/12)*H2</f>
        <v>60000</v>
      </c>
      <c r="J2" s="3" t="s">
        <v>11</v>
      </c>
      <c r="K2" s="3" t="s">
        <v>55</v>
      </c>
    </row>
    <row r="3" spans="1:11" x14ac:dyDescent="0.45">
      <c r="A3" t="s">
        <v>3</v>
      </c>
      <c r="B3" t="s">
        <v>8</v>
      </c>
      <c r="C3" s="1">
        <v>4500</v>
      </c>
      <c r="D3" s="1">
        <f>C3*1.3</f>
        <v>5850</v>
      </c>
      <c r="E3" s="1">
        <f>D3*12</f>
        <v>70200</v>
      </c>
      <c r="F3" s="3" t="s">
        <v>11</v>
      </c>
      <c r="H3">
        <v>12</v>
      </c>
      <c r="I3" s="2">
        <f t="shared" ref="I3:I27" si="0">(E3/12)*H3</f>
        <v>70200</v>
      </c>
      <c r="J3" s="3" t="s">
        <v>11</v>
      </c>
      <c r="K3" s="3" t="s">
        <v>55</v>
      </c>
    </row>
    <row r="4" spans="1:11" x14ac:dyDescent="0.45">
      <c r="A4" t="s">
        <v>4</v>
      </c>
      <c r="B4" t="s">
        <v>9</v>
      </c>
      <c r="C4" s="1">
        <f>35000/12</f>
        <v>2916.6666666666665</v>
      </c>
      <c r="D4" s="1">
        <f>C4*1.3</f>
        <v>3791.6666666666665</v>
      </c>
      <c r="E4" s="1">
        <f>D4*12</f>
        <v>45500</v>
      </c>
      <c r="F4" s="3" t="s">
        <v>11</v>
      </c>
      <c r="H4">
        <v>12</v>
      </c>
      <c r="I4" s="2">
        <f t="shared" si="0"/>
        <v>45500</v>
      </c>
      <c r="J4" s="3" t="s">
        <v>11</v>
      </c>
      <c r="K4" s="3" t="s">
        <v>55</v>
      </c>
    </row>
    <row r="5" spans="1:11" x14ac:dyDescent="0.45">
      <c r="A5" t="s">
        <v>54</v>
      </c>
      <c r="B5" t="s">
        <v>9</v>
      </c>
      <c r="C5" s="1">
        <f>35000/12</f>
        <v>2916.6666666666665</v>
      </c>
      <c r="D5" s="1">
        <f t="shared" ref="D5:D6" si="1">C5*1.3</f>
        <v>3791.6666666666665</v>
      </c>
      <c r="E5" s="1">
        <f t="shared" ref="E5:E6" si="2">D5*12</f>
        <v>45500</v>
      </c>
      <c r="F5" s="3" t="s">
        <v>11</v>
      </c>
      <c r="H5">
        <v>12</v>
      </c>
      <c r="I5" s="2">
        <f t="shared" si="0"/>
        <v>45500</v>
      </c>
      <c r="J5" s="3" t="s">
        <v>11</v>
      </c>
      <c r="K5" s="3" t="s">
        <v>55</v>
      </c>
    </row>
    <row r="6" spans="1:11" x14ac:dyDescent="0.45">
      <c r="A6" t="s">
        <v>54</v>
      </c>
      <c r="B6" t="s">
        <v>9</v>
      </c>
      <c r="C6" s="1">
        <f>35000/12</f>
        <v>2916.6666666666665</v>
      </c>
      <c r="D6" s="1">
        <f t="shared" si="1"/>
        <v>3791.6666666666665</v>
      </c>
      <c r="E6" s="1">
        <f t="shared" si="2"/>
        <v>45500</v>
      </c>
      <c r="F6" s="3" t="s">
        <v>11</v>
      </c>
      <c r="H6">
        <v>12</v>
      </c>
      <c r="I6" s="2">
        <f t="shared" si="0"/>
        <v>45500</v>
      </c>
      <c r="J6" s="3" t="s">
        <v>11</v>
      </c>
      <c r="K6" s="3" t="s">
        <v>55</v>
      </c>
    </row>
    <row r="7" spans="1:11" x14ac:dyDescent="0.45">
      <c r="A7" t="s">
        <v>56</v>
      </c>
      <c r="C7" s="1"/>
      <c r="D7" s="1">
        <v>3000</v>
      </c>
      <c r="E7" s="1">
        <f>D7*12</f>
        <v>36000</v>
      </c>
      <c r="F7" s="3" t="s">
        <v>11</v>
      </c>
      <c r="H7">
        <v>12</v>
      </c>
      <c r="I7" s="2">
        <f t="shared" si="0"/>
        <v>36000</v>
      </c>
      <c r="J7" s="3" t="s">
        <v>11</v>
      </c>
      <c r="K7" s="3" t="s">
        <v>55</v>
      </c>
    </row>
    <row r="8" spans="1:11" x14ac:dyDescent="0.45">
      <c r="C8" s="1"/>
      <c r="D8" s="1"/>
      <c r="E8" s="1"/>
      <c r="F8" s="3"/>
      <c r="I8" s="9">
        <f>SUM(I2:I7)</f>
        <v>302700</v>
      </c>
    </row>
    <row r="9" spans="1:11" x14ac:dyDescent="0.45">
      <c r="C9" s="1"/>
      <c r="D9" s="1"/>
      <c r="E9" s="1"/>
      <c r="F9" s="3"/>
      <c r="I9" s="9"/>
    </row>
    <row r="10" spans="1:11" x14ac:dyDescent="0.45">
      <c r="A10" s="6" t="s">
        <v>12</v>
      </c>
      <c r="B10" s="6" t="s">
        <v>13</v>
      </c>
      <c r="C10" s="7">
        <v>6000</v>
      </c>
      <c r="D10" s="7">
        <f>C10+1000</f>
        <v>7000</v>
      </c>
      <c r="E10" s="7">
        <f>D10*12</f>
        <v>84000</v>
      </c>
      <c r="F10" s="8" t="s">
        <v>55</v>
      </c>
      <c r="H10">
        <v>12</v>
      </c>
      <c r="I10" s="2">
        <f t="shared" si="0"/>
        <v>84000</v>
      </c>
      <c r="J10" s="3" t="s">
        <v>55</v>
      </c>
      <c r="K10" s="3" t="s">
        <v>55</v>
      </c>
    </row>
    <row r="11" spans="1:11" x14ac:dyDescent="0.45">
      <c r="A11" s="6"/>
      <c r="B11" s="6"/>
      <c r="C11" s="7"/>
      <c r="D11" s="7"/>
      <c r="E11" s="7"/>
      <c r="F11" s="8"/>
      <c r="I11" s="9">
        <f>SUM(I10)</f>
        <v>84000</v>
      </c>
      <c r="J11" s="14" t="s">
        <v>55</v>
      </c>
      <c r="K11" s="3" t="s">
        <v>55</v>
      </c>
    </row>
    <row r="12" spans="1:11" x14ac:dyDescent="0.45">
      <c r="A12" t="s">
        <v>14</v>
      </c>
      <c r="B12" t="s">
        <v>15</v>
      </c>
      <c r="C12" s="1">
        <f>50000/12</f>
        <v>4166.666666666667</v>
      </c>
      <c r="D12" s="1">
        <f>C12*1.3</f>
        <v>5416.666666666667</v>
      </c>
      <c r="E12" s="1">
        <f>D12*12</f>
        <v>65000</v>
      </c>
      <c r="F12" s="3" t="s">
        <v>18</v>
      </c>
      <c r="H12">
        <v>12</v>
      </c>
      <c r="I12" s="2">
        <f t="shared" si="0"/>
        <v>65000</v>
      </c>
      <c r="J12" t="s">
        <v>44</v>
      </c>
      <c r="K12" s="3" t="s">
        <v>55</v>
      </c>
    </row>
    <row r="13" spans="1:11" x14ac:dyDescent="0.45">
      <c r="A13" t="s">
        <v>14</v>
      </c>
      <c r="B13" t="s">
        <v>15</v>
      </c>
      <c r="C13" s="1">
        <f>50000/12</f>
        <v>4166.666666666667</v>
      </c>
      <c r="D13" s="1">
        <f>C13*1.3</f>
        <v>5416.666666666667</v>
      </c>
      <c r="E13" s="1">
        <f>D13*12</f>
        <v>65000</v>
      </c>
      <c r="F13" s="3" t="s">
        <v>18</v>
      </c>
      <c r="H13">
        <v>12</v>
      </c>
      <c r="I13" s="2">
        <f t="shared" ref="I13" si="3">(E13/12)*H13</f>
        <v>65000</v>
      </c>
      <c r="J13" t="s">
        <v>44</v>
      </c>
      <c r="K13" s="3" t="s">
        <v>55</v>
      </c>
    </row>
    <row r="14" spans="1:11" x14ac:dyDescent="0.45">
      <c r="A14" t="s">
        <v>22</v>
      </c>
      <c r="B14" t="s">
        <v>22</v>
      </c>
      <c r="C14" s="1">
        <f>30000/12</f>
        <v>2500</v>
      </c>
      <c r="D14" s="1">
        <f t="shared" ref="D14:D18" si="4">C14*1.3</f>
        <v>3250</v>
      </c>
      <c r="E14" s="1">
        <f t="shared" ref="E14:E18" si="5">D14*12</f>
        <v>39000</v>
      </c>
      <c r="F14" s="3" t="s">
        <v>18</v>
      </c>
      <c r="H14">
        <v>12</v>
      </c>
      <c r="I14" s="2">
        <f t="shared" si="0"/>
        <v>39000</v>
      </c>
      <c r="J14" t="s">
        <v>44</v>
      </c>
      <c r="K14" s="3" t="s">
        <v>55</v>
      </c>
    </row>
    <row r="15" spans="1:11" x14ac:dyDescent="0.45">
      <c r="A15" t="s">
        <v>22</v>
      </c>
      <c r="B15" t="s">
        <v>22</v>
      </c>
      <c r="C15" s="1">
        <f>30000/12</f>
        <v>2500</v>
      </c>
      <c r="D15" s="1">
        <f t="shared" si="4"/>
        <v>3250</v>
      </c>
      <c r="E15" s="1">
        <f t="shared" si="5"/>
        <v>39000</v>
      </c>
      <c r="F15" s="3" t="s">
        <v>18</v>
      </c>
      <c r="H15">
        <v>12</v>
      </c>
      <c r="I15" s="2">
        <f t="shared" si="0"/>
        <v>39000</v>
      </c>
      <c r="J15" t="s">
        <v>44</v>
      </c>
      <c r="K15" s="3" t="s">
        <v>55</v>
      </c>
    </row>
    <row r="16" spans="1:11" x14ac:dyDescent="0.45">
      <c r="A16" t="s">
        <v>22</v>
      </c>
      <c r="B16" t="s">
        <v>22</v>
      </c>
      <c r="C16" s="1">
        <f t="shared" ref="C16:C18" si="6">30000/12</f>
        <v>2500</v>
      </c>
      <c r="D16" s="1">
        <f t="shared" si="4"/>
        <v>3250</v>
      </c>
      <c r="E16" s="1">
        <f t="shared" si="5"/>
        <v>39000</v>
      </c>
      <c r="F16" s="3" t="s">
        <v>18</v>
      </c>
      <c r="H16">
        <v>12</v>
      </c>
      <c r="I16" s="2">
        <f t="shared" si="0"/>
        <v>39000</v>
      </c>
      <c r="J16" t="s">
        <v>44</v>
      </c>
      <c r="K16" s="3" t="s">
        <v>55</v>
      </c>
    </row>
    <row r="17" spans="1:11" x14ac:dyDescent="0.45">
      <c r="A17" t="s">
        <v>22</v>
      </c>
      <c r="B17" t="s">
        <v>22</v>
      </c>
      <c r="C17" s="1">
        <f t="shared" si="6"/>
        <v>2500</v>
      </c>
      <c r="D17" s="1">
        <f t="shared" si="4"/>
        <v>3250</v>
      </c>
      <c r="E17" s="1">
        <f t="shared" si="5"/>
        <v>39000</v>
      </c>
      <c r="F17" s="3" t="s">
        <v>18</v>
      </c>
      <c r="H17">
        <v>12</v>
      </c>
      <c r="I17" s="2">
        <f t="shared" si="0"/>
        <v>39000</v>
      </c>
      <c r="J17" t="s">
        <v>44</v>
      </c>
      <c r="K17" s="3" t="s">
        <v>55</v>
      </c>
    </row>
    <row r="18" spans="1:11" x14ac:dyDescent="0.45">
      <c r="A18" t="s">
        <v>22</v>
      </c>
      <c r="B18" t="s">
        <v>22</v>
      </c>
      <c r="C18" s="1">
        <f t="shared" si="6"/>
        <v>2500</v>
      </c>
      <c r="D18" s="1">
        <f t="shared" si="4"/>
        <v>3250</v>
      </c>
      <c r="E18" s="1">
        <f t="shared" si="5"/>
        <v>39000</v>
      </c>
      <c r="F18" s="3" t="s">
        <v>18</v>
      </c>
      <c r="H18">
        <v>10</v>
      </c>
      <c r="I18" s="2">
        <f t="shared" ref="I18" si="7">(E18/12)*H18</f>
        <v>32500</v>
      </c>
      <c r="J18" t="s">
        <v>44</v>
      </c>
      <c r="K18" s="3" t="s">
        <v>55</v>
      </c>
    </row>
    <row r="19" spans="1:11" x14ac:dyDescent="0.45">
      <c r="A19" t="s">
        <v>52</v>
      </c>
      <c r="B19" t="s">
        <v>52</v>
      </c>
      <c r="C19" s="1">
        <v>1700</v>
      </c>
      <c r="D19" s="1">
        <f>C19*1.3</f>
        <v>2210</v>
      </c>
      <c r="E19" s="1">
        <f>D19*12</f>
        <v>26520</v>
      </c>
      <c r="F19" s="3" t="s">
        <v>53</v>
      </c>
      <c r="H19">
        <v>12</v>
      </c>
      <c r="I19" s="2">
        <f>(E20/12)*H19</f>
        <v>26520</v>
      </c>
      <c r="J19" t="s">
        <v>44</v>
      </c>
      <c r="K19" s="3" t="s">
        <v>55</v>
      </c>
    </row>
    <row r="20" spans="1:11" x14ac:dyDescent="0.45">
      <c r="A20" t="s">
        <v>52</v>
      </c>
      <c r="B20" t="s">
        <v>52</v>
      </c>
      <c r="C20" s="1">
        <v>1700</v>
      </c>
      <c r="D20" s="1">
        <f>C20*1.3</f>
        <v>2210</v>
      </c>
      <c r="E20" s="1">
        <f>D20*12</f>
        <v>26520</v>
      </c>
      <c r="F20" s="3" t="s">
        <v>53</v>
      </c>
      <c r="H20">
        <v>12</v>
      </c>
      <c r="I20" s="2">
        <f>(E21/12)*H20</f>
        <v>26520</v>
      </c>
      <c r="J20" t="s">
        <v>44</v>
      </c>
      <c r="K20" s="3" t="s">
        <v>55</v>
      </c>
    </row>
    <row r="21" spans="1:11" x14ac:dyDescent="0.45">
      <c r="A21" t="s">
        <v>52</v>
      </c>
      <c r="B21" t="s">
        <v>52</v>
      </c>
      <c r="C21" s="1">
        <v>1700</v>
      </c>
      <c r="D21" s="1">
        <f>C21*1.3</f>
        <v>2210</v>
      </c>
      <c r="E21" s="1">
        <f>D21*12</f>
        <v>26520</v>
      </c>
      <c r="F21" s="3" t="s">
        <v>53</v>
      </c>
      <c r="H21">
        <v>12</v>
      </c>
      <c r="I21" s="2">
        <f>(E21/12)*H21</f>
        <v>26520</v>
      </c>
      <c r="J21" t="s">
        <v>44</v>
      </c>
      <c r="K21" s="3" t="s">
        <v>55</v>
      </c>
    </row>
    <row r="22" spans="1:11" x14ac:dyDescent="0.45">
      <c r="A22" t="s">
        <v>52</v>
      </c>
      <c r="B22" t="s">
        <v>52</v>
      </c>
      <c r="C22" s="1">
        <v>1700</v>
      </c>
      <c r="D22" s="1">
        <f t="shared" ref="D22:D23" si="8">C22*1.3</f>
        <v>2210</v>
      </c>
      <c r="E22" s="1">
        <f t="shared" ref="E22:E23" si="9">D22*12</f>
        <v>26520</v>
      </c>
      <c r="F22" s="3" t="s">
        <v>53</v>
      </c>
      <c r="H22">
        <v>12</v>
      </c>
      <c r="I22" s="2">
        <f t="shared" ref="I22:I23" si="10">(E22/12)*H22</f>
        <v>26520</v>
      </c>
      <c r="J22" t="s">
        <v>44</v>
      </c>
      <c r="K22" s="3" t="s">
        <v>55</v>
      </c>
    </row>
    <row r="23" spans="1:11" x14ac:dyDescent="0.45">
      <c r="A23" t="s">
        <v>52</v>
      </c>
      <c r="B23" t="s">
        <v>52</v>
      </c>
      <c r="C23" s="1">
        <v>1700</v>
      </c>
      <c r="D23" s="1">
        <f t="shared" si="8"/>
        <v>2210</v>
      </c>
      <c r="E23" s="1">
        <f t="shared" si="9"/>
        <v>26520</v>
      </c>
      <c r="F23" s="3" t="s">
        <v>53</v>
      </c>
      <c r="H23">
        <v>10</v>
      </c>
      <c r="I23" s="2">
        <f t="shared" si="10"/>
        <v>22100</v>
      </c>
      <c r="J23" t="s">
        <v>44</v>
      </c>
      <c r="K23" s="3" t="s">
        <v>55</v>
      </c>
    </row>
    <row r="24" spans="1:11" x14ac:dyDescent="0.45">
      <c r="C24" s="1"/>
      <c r="D24" s="1"/>
      <c r="E24" s="1"/>
      <c r="F24" s="3"/>
      <c r="I24" s="9">
        <f>SUM(I12:I23)</f>
        <v>446680</v>
      </c>
      <c r="J24" s="4" t="s">
        <v>44</v>
      </c>
      <c r="K24" s="3"/>
    </row>
    <row r="25" spans="1:11" x14ac:dyDescent="0.45">
      <c r="A25" t="s">
        <v>16</v>
      </c>
      <c r="B25" t="s">
        <v>16</v>
      </c>
      <c r="C25" s="1">
        <f>55000/12</f>
        <v>4583.333333333333</v>
      </c>
      <c r="D25" s="1">
        <f>C25*1.3</f>
        <v>5958.333333333333</v>
      </c>
      <c r="E25" s="1">
        <f>D25*12</f>
        <v>71500</v>
      </c>
      <c r="F25" s="3" t="s">
        <v>19</v>
      </c>
      <c r="H25">
        <v>12</v>
      </c>
      <c r="I25" s="2">
        <f t="shared" si="0"/>
        <v>71500</v>
      </c>
      <c r="J25" t="s">
        <v>59</v>
      </c>
      <c r="K25" s="3" t="s">
        <v>55</v>
      </c>
    </row>
    <row r="26" spans="1:11" x14ac:dyDescent="0.45">
      <c r="A26" t="s">
        <v>16</v>
      </c>
      <c r="B26" t="s">
        <v>16</v>
      </c>
      <c r="C26" s="1">
        <f>55000/12</f>
        <v>4583.333333333333</v>
      </c>
      <c r="D26" s="1">
        <f>C26*1.3</f>
        <v>5958.333333333333</v>
      </c>
      <c r="E26" s="1">
        <f>D26*12</f>
        <v>71500</v>
      </c>
      <c r="F26" s="3" t="s">
        <v>19</v>
      </c>
      <c r="H26">
        <v>12</v>
      </c>
      <c r="I26" s="2">
        <f t="shared" si="0"/>
        <v>71500</v>
      </c>
      <c r="J26" t="s">
        <v>59</v>
      </c>
      <c r="K26" s="3" t="s">
        <v>55</v>
      </c>
    </row>
    <row r="27" spans="1:11" x14ac:dyDescent="0.45">
      <c r="A27" t="s">
        <v>17</v>
      </c>
      <c r="B27" t="s">
        <v>16</v>
      </c>
      <c r="C27" s="1">
        <f>45000/12</f>
        <v>3750</v>
      </c>
      <c r="D27" s="1">
        <f>C27*1.3</f>
        <v>4875</v>
      </c>
      <c r="E27" s="1">
        <f>D27*12</f>
        <v>58500</v>
      </c>
      <c r="F27" s="3" t="s">
        <v>19</v>
      </c>
      <c r="H27">
        <v>12</v>
      </c>
      <c r="I27" s="2">
        <f t="shared" si="0"/>
        <v>58500</v>
      </c>
      <c r="J27" t="s">
        <v>59</v>
      </c>
      <c r="K27" s="3" t="s">
        <v>55</v>
      </c>
    </row>
    <row r="28" spans="1:11" x14ac:dyDescent="0.45">
      <c r="A28" t="s">
        <v>17</v>
      </c>
      <c r="B28" t="s">
        <v>16</v>
      </c>
      <c r="C28" s="1">
        <f>45000/12</f>
        <v>3750</v>
      </c>
      <c r="D28" s="1">
        <f>C28*1.3</f>
        <v>4875</v>
      </c>
      <c r="E28" s="1">
        <f>D28*12</f>
        <v>58500</v>
      </c>
      <c r="F28" s="3" t="s">
        <v>19</v>
      </c>
      <c r="H28">
        <v>12</v>
      </c>
      <c r="I28" s="2">
        <f>(E29/12)*H28</f>
        <v>52000.000000000007</v>
      </c>
      <c r="J28" t="s">
        <v>59</v>
      </c>
      <c r="K28" s="3" t="s">
        <v>55</v>
      </c>
    </row>
    <row r="29" spans="1:11" x14ac:dyDescent="0.45">
      <c r="A29" t="s">
        <v>20</v>
      </c>
      <c r="B29" t="s">
        <v>20</v>
      </c>
      <c r="C29" s="1">
        <f>40000/12</f>
        <v>3333.3333333333335</v>
      </c>
      <c r="D29" s="1">
        <f>C29*1.3</f>
        <v>4333.3333333333339</v>
      </c>
      <c r="E29" s="1">
        <f>D29*12</f>
        <v>52000.000000000007</v>
      </c>
      <c r="F29" s="3" t="s">
        <v>19</v>
      </c>
      <c r="H29">
        <v>12</v>
      </c>
      <c r="I29" s="2">
        <f>(E30/12)*H29</f>
        <v>52000.000000000007</v>
      </c>
      <c r="J29" t="s">
        <v>59</v>
      </c>
      <c r="K29" s="3" t="s">
        <v>55</v>
      </c>
    </row>
    <row r="30" spans="1:11" x14ac:dyDescent="0.45">
      <c r="A30" t="s">
        <v>20</v>
      </c>
      <c r="B30" t="s">
        <v>20</v>
      </c>
      <c r="C30" s="1">
        <f>40000/12</f>
        <v>3333.3333333333335</v>
      </c>
      <c r="D30" s="1">
        <f>C30*1.3</f>
        <v>4333.3333333333339</v>
      </c>
      <c r="E30" s="1">
        <f>D30*12</f>
        <v>52000.000000000007</v>
      </c>
      <c r="F30" s="3" t="s">
        <v>19</v>
      </c>
      <c r="H30">
        <v>12</v>
      </c>
      <c r="I30" s="2">
        <f t="shared" ref="I30:I32" si="11">(E31/12)*H30</f>
        <v>52000.000000000007</v>
      </c>
      <c r="J30" t="s">
        <v>59</v>
      </c>
      <c r="K30" s="3" t="s">
        <v>55</v>
      </c>
    </row>
    <row r="31" spans="1:11" x14ac:dyDescent="0.45">
      <c r="A31" t="s">
        <v>20</v>
      </c>
      <c r="B31" t="s">
        <v>20</v>
      </c>
      <c r="C31" s="1">
        <f t="shared" ref="C31:C32" si="12">40000/12</f>
        <v>3333.3333333333335</v>
      </c>
      <c r="D31" s="1">
        <f t="shared" ref="D31:D32" si="13">C31*1.3</f>
        <v>4333.3333333333339</v>
      </c>
      <c r="E31" s="1">
        <f t="shared" ref="E31:E32" si="14">D31*12</f>
        <v>52000.000000000007</v>
      </c>
      <c r="F31" s="3" t="s">
        <v>19</v>
      </c>
      <c r="H31">
        <v>12</v>
      </c>
      <c r="I31" s="2">
        <f t="shared" si="11"/>
        <v>52000.000000000007</v>
      </c>
      <c r="J31" t="s">
        <v>59</v>
      </c>
      <c r="K31" s="3" t="s">
        <v>55</v>
      </c>
    </row>
    <row r="32" spans="1:11" x14ac:dyDescent="0.45">
      <c r="A32" t="s">
        <v>20</v>
      </c>
      <c r="B32" t="s">
        <v>20</v>
      </c>
      <c r="C32" s="1">
        <f t="shared" si="12"/>
        <v>3333.3333333333335</v>
      </c>
      <c r="D32" s="1">
        <f t="shared" si="13"/>
        <v>4333.3333333333339</v>
      </c>
      <c r="E32" s="1">
        <f t="shared" si="14"/>
        <v>52000.000000000007</v>
      </c>
      <c r="F32" s="3" t="s">
        <v>19</v>
      </c>
      <c r="H32">
        <v>12</v>
      </c>
      <c r="I32" s="2">
        <f t="shared" si="11"/>
        <v>52000.000000000007</v>
      </c>
      <c r="J32" t="s">
        <v>59</v>
      </c>
      <c r="K32" s="3" t="s">
        <v>55</v>
      </c>
    </row>
    <row r="33" spans="1:11" x14ac:dyDescent="0.45">
      <c r="A33" t="s">
        <v>57</v>
      </c>
      <c r="B33" t="s">
        <v>57</v>
      </c>
      <c r="C33" s="1">
        <f>40000/12</f>
        <v>3333.3333333333335</v>
      </c>
      <c r="D33" s="1">
        <f>C33*1.3</f>
        <v>4333.3333333333339</v>
      </c>
      <c r="E33" s="1">
        <f>D33*12</f>
        <v>52000.000000000007</v>
      </c>
      <c r="F33" s="3" t="s">
        <v>58</v>
      </c>
      <c r="H33">
        <v>12</v>
      </c>
      <c r="I33" s="2">
        <f>(E34/12)*H33</f>
        <v>32500</v>
      </c>
      <c r="J33" t="s">
        <v>59</v>
      </c>
      <c r="K33" s="3" t="s">
        <v>55</v>
      </c>
    </row>
    <row r="34" spans="1:11" x14ac:dyDescent="0.45">
      <c r="A34" t="s">
        <v>60</v>
      </c>
      <c r="B34" t="s">
        <v>60</v>
      </c>
      <c r="C34" s="1">
        <f>25000/12</f>
        <v>2083.3333333333335</v>
      </c>
      <c r="D34" s="1">
        <f t="shared" ref="D34:D35" si="15">C34*1.3</f>
        <v>2708.3333333333335</v>
      </c>
      <c r="E34" s="1">
        <f t="shared" ref="E34:E35" si="16">D34*12</f>
        <v>32500</v>
      </c>
      <c r="F34" s="3" t="s">
        <v>58</v>
      </c>
      <c r="H34">
        <v>12</v>
      </c>
      <c r="I34" s="2">
        <f>(E35/12)*H34</f>
        <v>32500</v>
      </c>
      <c r="J34" t="s">
        <v>59</v>
      </c>
      <c r="K34" s="3" t="s">
        <v>55</v>
      </c>
    </row>
    <row r="35" spans="1:11" x14ac:dyDescent="0.45">
      <c r="A35" t="s">
        <v>60</v>
      </c>
      <c r="B35" t="s">
        <v>60</v>
      </c>
      <c r="C35" s="1">
        <f>25000/12</f>
        <v>2083.3333333333335</v>
      </c>
      <c r="D35" s="1">
        <f t="shared" si="15"/>
        <v>2708.3333333333335</v>
      </c>
      <c r="E35" s="1">
        <f t="shared" si="16"/>
        <v>32500</v>
      </c>
      <c r="F35" s="3" t="s">
        <v>58</v>
      </c>
      <c r="H35">
        <v>12</v>
      </c>
      <c r="I35" s="2">
        <f>(E35/12)*H35</f>
        <v>32500</v>
      </c>
      <c r="J35" t="s">
        <v>59</v>
      </c>
      <c r="K35" s="3" t="s">
        <v>55</v>
      </c>
    </row>
    <row r="36" spans="1:11" x14ac:dyDescent="0.45">
      <c r="I36" s="9">
        <f>SUM(I25:I35)</f>
        <v>559000</v>
      </c>
      <c r="J36" s="4" t="s">
        <v>59</v>
      </c>
    </row>
    <row r="37" spans="1:11" x14ac:dyDescent="0.45">
      <c r="I37" s="9">
        <f>SUM(I8,I11,I24,I36)</f>
        <v>1392380</v>
      </c>
      <c r="J37" s="3" t="s">
        <v>55</v>
      </c>
      <c r="K37" s="3" t="s">
        <v>55</v>
      </c>
    </row>
    <row r="38" spans="1:11" x14ac:dyDescent="0.45">
      <c r="I38" s="9"/>
      <c r="J38" s="3"/>
      <c r="K38" s="3"/>
    </row>
    <row r="39" spans="1:11" x14ac:dyDescent="0.45">
      <c r="A39" s="6" t="s">
        <v>25</v>
      </c>
      <c r="B39" s="6" t="s">
        <v>26</v>
      </c>
      <c r="C39" s="7">
        <v>5000</v>
      </c>
      <c r="D39" s="7">
        <f>C39</f>
        <v>5000</v>
      </c>
      <c r="E39" s="7">
        <f>D39*12</f>
        <v>60000</v>
      </c>
      <c r="F39" s="8" t="s">
        <v>29</v>
      </c>
      <c r="H39">
        <v>12</v>
      </c>
      <c r="I39" s="2">
        <f>(E40/12)*H39</f>
        <v>60000</v>
      </c>
      <c r="J39" t="s">
        <v>45</v>
      </c>
    </row>
    <row r="40" spans="1:11" x14ac:dyDescent="0.45">
      <c r="A40" s="6" t="s">
        <v>27</v>
      </c>
      <c r="B40" s="6" t="s">
        <v>28</v>
      </c>
      <c r="C40" s="7">
        <v>5000</v>
      </c>
      <c r="D40" s="7">
        <f>C40</f>
        <v>5000</v>
      </c>
      <c r="E40" s="7">
        <f>D40*12</f>
        <v>60000</v>
      </c>
      <c r="F40" s="8" t="s">
        <v>29</v>
      </c>
      <c r="H40">
        <v>12</v>
      </c>
      <c r="I40" s="2">
        <f>(E41/12)*H40</f>
        <v>30000</v>
      </c>
      <c r="J40" t="s">
        <v>45</v>
      </c>
    </row>
    <row r="41" spans="1:11" x14ac:dyDescent="0.45">
      <c r="A41" s="6" t="s">
        <v>30</v>
      </c>
      <c r="B41" t="s">
        <v>31</v>
      </c>
      <c r="C41" s="1">
        <v>2000</v>
      </c>
      <c r="D41" s="1">
        <f>C41+500</f>
        <v>2500</v>
      </c>
      <c r="E41" s="1">
        <f>D41*12</f>
        <v>30000</v>
      </c>
      <c r="F41" s="3" t="s">
        <v>32</v>
      </c>
      <c r="H41">
        <v>12</v>
      </c>
      <c r="I41" s="2">
        <f>(E42/12)*H41</f>
        <v>23400</v>
      </c>
      <c r="J41" t="s">
        <v>45</v>
      </c>
    </row>
    <row r="42" spans="1:11" x14ac:dyDescent="0.45">
      <c r="A42" t="s">
        <v>33</v>
      </c>
      <c r="B42" t="s">
        <v>33</v>
      </c>
      <c r="C42" s="1">
        <v>1500</v>
      </c>
      <c r="D42" s="1">
        <f>C42*1.3</f>
        <v>1950</v>
      </c>
      <c r="E42" s="1">
        <f>D42*12</f>
        <v>23400</v>
      </c>
      <c r="F42" s="3" t="s">
        <v>32</v>
      </c>
      <c r="H42">
        <v>12</v>
      </c>
      <c r="I42" s="2">
        <f>(E46/12)*H42</f>
        <v>32500</v>
      </c>
      <c r="J42" t="s">
        <v>45</v>
      </c>
    </row>
    <row r="43" spans="1:11" x14ac:dyDescent="0.45">
      <c r="A43" t="s">
        <v>33</v>
      </c>
      <c r="B43" t="s">
        <v>33</v>
      </c>
      <c r="C43" s="1">
        <v>1500</v>
      </c>
      <c r="D43" s="1">
        <f>C43*1.3</f>
        <v>1950</v>
      </c>
      <c r="E43" s="1">
        <f>D43*12</f>
        <v>23400</v>
      </c>
      <c r="F43" s="3" t="s">
        <v>32</v>
      </c>
      <c r="H43">
        <v>12</v>
      </c>
      <c r="I43" s="2">
        <f>(E47/12)*H43</f>
        <v>32500</v>
      </c>
      <c r="J43" t="s">
        <v>45</v>
      </c>
    </row>
    <row r="44" spans="1:11" x14ac:dyDescent="0.45">
      <c r="A44" t="s">
        <v>33</v>
      </c>
      <c r="B44" t="s">
        <v>33</v>
      </c>
      <c r="C44" s="1">
        <v>1500</v>
      </c>
      <c r="D44" s="1">
        <f>C44*1.3</f>
        <v>1950</v>
      </c>
      <c r="E44" s="1">
        <f>D44*12</f>
        <v>23400</v>
      </c>
      <c r="F44" s="3" t="s">
        <v>32</v>
      </c>
      <c r="H44">
        <v>10</v>
      </c>
      <c r="I44" s="2">
        <f>(E48/12)*H44</f>
        <v>27083.333333333336</v>
      </c>
      <c r="J44" t="s">
        <v>45</v>
      </c>
    </row>
    <row r="45" spans="1:11" x14ac:dyDescent="0.45">
      <c r="A45" s="18" t="s">
        <v>62</v>
      </c>
      <c r="B45" t="s">
        <v>62</v>
      </c>
      <c r="C45" s="1">
        <f>27000/12</f>
        <v>2250</v>
      </c>
      <c r="D45" s="1">
        <f>C45*1.3</f>
        <v>2925</v>
      </c>
      <c r="E45" s="1">
        <f>D45*1.3</f>
        <v>3802.5</v>
      </c>
      <c r="F45" s="3" t="s">
        <v>32</v>
      </c>
      <c r="H45">
        <v>12</v>
      </c>
      <c r="I45" s="2">
        <f>(E48/12)*H45</f>
        <v>32500</v>
      </c>
      <c r="J45" t="s">
        <v>45</v>
      </c>
    </row>
    <row r="46" spans="1:11" x14ac:dyDescent="0.45">
      <c r="A46" t="s">
        <v>35</v>
      </c>
      <c r="B46" t="s">
        <v>36</v>
      </c>
      <c r="C46" s="1">
        <f>25000/12</f>
        <v>2083.3333333333335</v>
      </c>
      <c r="D46" s="1">
        <f>C46*1.3</f>
        <v>2708.3333333333335</v>
      </c>
      <c r="E46" s="1">
        <f>D46*12</f>
        <v>32500</v>
      </c>
      <c r="F46" s="3" t="s">
        <v>35</v>
      </c>
      <c r="H46">
        <v>12</v>
      </c>
      <c r="I46" s="2">
        <f>(E47/12)*H46</f>
        <v>32500</v>
      </c>
      <c r="J46" t="s">
        <v>46</v>
      </c>
    </row>
    <row r="47" spans="1:11" x14ac:dyDescent="0.45">
      <c r="A47" t="s">
        <v>35</v>
      </c>
      <c r="B47" t="s">
        <v>36</v>
      </c>
      <c r="C47" s="1">
        <f>25000/12</f>
        <v>2083.3333333333335</v>
      </c>
      <c r="D47" s="1">
        <f>C47*1.3</f>
        <v>2708.3333333333335</v>
      </c>
      <c r="E47" s="1">
        <f>D47*12</f>
        <v>32500</v>
      </c>
      <c r="F47" s="3" t="s">
        <v>35</v>
      </c>
      <c r="H47">
        <v>12</v>
      </c>
      <c r="I47" s="2">
        <f>(E56/12)*H47</f>
        <v>39000</v>
      </c>
      <c r="J47" t="s">
        <v>46</v>
      </c>
    </row>
    <row r="48" spans="1:11" x14ac:dyDescent="0.45">
      <c r="A48" t="s">
        <v>35</v>
      </c>
      <c r="B48" t="s">
        <v>36</v>
      </c>
      <c r="C48" s="1">
        <f t="shared" ref="C48:C55" si="17">25000/12</f>
        <v>2083.3333333333335</v>
      </c>
      <c r="D48" s="1">
        <f t="shared" ref="D48:D55" si="18">C48*1.3</f>
        <v>2708.3333333333335</v>
      </c>
      <c r="E48" s="1">
        <f t="shared" ref="E48:E55" si="19">D48*12</f>
        <v>32500</v>
      </c>
      <c r="F48" s="3" t="s">
        <v>35</v>
      </c>
      <c r="H48">
        <v>12</v>
      </c>
      <c r="I48" s="2">
        <f>(E48/12)*H48</f>
        <v>32500</v>
      </c>
      <c r="J48" t="s">
        <v>46</v>
      </c>
    </row>
    <row r="49" spans="1:10" x14ac:dyDescent="0.45">
      <c r="A49" t="s">
        <v>35</v>
      </c>
      <c r="B49" t="s">
        <v>36</v>
      </c>
      <c r="C49" s="1">
        <f t="shared" si="17"/>
        <v>2083.3333333333335</v>
      </c>
      <c r="D49" s="1">
        <f t="shared" si="18"/>
        <v>2708.3333333333335</v>
      </c>
      <c r="E49" s="1">
        <f t="shared" si="19"/>
        <v>32500</v>
      </c>
      <c r="F49" s="3" t="s">
        <v>35</v>
      </c>
      <c r="H49">
        <v>12</v>
      </c>
      <c r="I49" s="2">
        <f t="shared" ref="I49:I62" si="20">(E49/12)*H49</f>
        <v>32500</v>
      </c>
      <c r="J49" t="s">
        <v>46</v>
      </c>
    </row>
    <row r="50" spans="1:10" x14ac:dyDescent="0.45">
      <c r="A50" t="s">
        <v>35</v>
      </c>
      <c r="B50" t="s">
        <v>36</v>
      </c>
      <c r="C50" s="1">
        <f t="shared" si="17"/>
        <v>2083.3333333333335</v>
      </c>
      <c r="D50" s="1">
        <f t="shared" si="18"/>
        <v>2708.3333333333335</v>
      </c>
      <c r="E50" s="1">
        <f t="shared" si="19"/>
        <v>32500</v>
      </c>
      <c r="F50" s="3" t="s">
        <v>35</v>
      </c>
      <c r="H50">
        <v>12</v>
      </c>
      <c r="I50" s="2">
        <f t="shared" si="20"/>
        <v>32500</v>
      </c>
      <c r="J50" t="s">
        <v>46</v>
      </c>
    </row>
    <row r="51" spans="1:10" x14ac:dyDescent="0.45">
      <c r="A51" t="s">
        <v>35</v>
      </c>
      <c r="B51" t="s">
        <v>36</v>
      </c>
      <c r="C51" s="1">
        <f t="shared" si="17"/>
        <v>2083.3333333333335</v>
      </c>
      <c r="D51" s="1">
        <f t="shared" si="18"/>
        <v>2708.3333333333335</v>
      </c>
      <c r="E51" s="1">
        <f t="shared" si="19"/>
        <v>32500</v>
      </c>
      <c r="F51" s="3" t="s">
        <v>35</v>
      </c>
      <c r="H51">
        <v>12</v>
      </c>
      <c r="I51" s="2">
        <f t="shared" ref="I51:I52" si="21">(E51/12)*H51</f>
        <v>32500</v>
      </c>
      <c r="J51" t="s">
        <v>46</v>
      </c>
    </row>
    <row r="52" spans="1:10" x14ac:dyDescent="0.45">
      <c r="A52" t="s">
        <v>35</v>
      </c>
      <c r="B52" t="s">
        <v>36</v>
      </c>
      <c r="C52" s="1">
        <f t="shared" si="17"/>
        <v>2083.3333333333335</v>
      </c>
      <c r="D52" s="1">
        <f t="shared" si="18"/>
        <v>2708.3333333333335</v>
      </c>
      <c r="E52" s="1">
        <f t="shared" si="19"/>
        <v>32500</v>
      </c>
      <c r="F52" s="3" t="s">
        <v>35</v>
      </c>
      <c r="H52">
        <v>12</v>
      </c>
      <c r="I52" s="2">
        <f t="shared" si="21"/>
        <v>32500</v>
      </c>
      <c r="J52" t="s">
        <v>46</v>
      </c>
    </row>
    <row r="53" spans="1:10" x14ac:dyDescent="0.45">
      <c r="A53" t="s">
        <v>35</v>
      </c>
      <c r="B53" t="s">
        <v>36</v>
      </c>
      <c r="C53" s="1">
        <f t="shared" si="17"/>
        <v>2083.3333333333335</v>
      </c>
      <c r="D53" s="1">
        <f t="shared" si="18"/>
        <v>2708.3333333333335</v>
      </c>
      <c r="E53" s="1">
        <f t="shared" si="19"/>
        <v>32500</v>
      </c>
      <c r="F53" s="3" t="s">
        <v>35</v>
      </c>
      <c r="H53">
        <v>12</v>
      </c>
      <c r="I53" s="2">
        <f t="shared" ref="I53" si="22">(E53/12)*H53</f>
        <v>32500</v>
      </c>
      <c r="J53" t="s">
        <v>46</v>
      </c>
    </row>
    <row r="54" spans="1:10" x14ac:dyDescent="0.45">
      <c r="A54" t="s">
        <v>35</v>
      </c>
      <c r="B54" t="s">
        <v>36</v>
      </c>
      <c r="C54" s="1">
        <f t="shared" si="17"/>
        <v>2083.3333333333335</v>
      </c>
      <c r="D54" s="1">
        <f t="shared" si="18"/>
        <v>2708.3333333333335</v>
      </c>
      <c r="E54" s="1">
        <f t="shared" si="19"/>
        <v>32500</v>
      </c>
      <c r="F54" s="3" t="s">
        <v>35</v>
      </c>
      <c r="H54">
        <v>12</v>
      </c>
      <c r="I54" s="2">
        <f t="shared" ref="I54:I55" si="23">(E54/12)*H54</f>
        <v>32500</v>
      </c>
      <c r="J54" t="s">
        <v>46</v>
      </c>
    </row>
    <row r="55" spans="1:10" x14ac:dyDescent="0.45">
      <c r="A55" t="s">
        <v>35</v>
      </c>
      <c r="B55" t="s">
        <v>36</v>
      </c>
      <c r="C55" s="1">
        <f t="shared" si="17"/>
        <v>2083.3333333333335</v>
      </c>
      <c r="D55" s="1">
        <f t="shared" si="18"/>
        <v>2708.3333333333335</v>
      </c>
      <c r="E55" s="1">
        <f t="shared" si="19"/>
        <v>32500</v>
      </c>
      <c r="F55" s="3" t="s">
        <v>35</v>
      </c>
      <c r="H55">
        <v>12</v>
      </c>
      <c r="I55" s="2">
        <f t="shared" si="23"/>
        <v>32500</v>
      </c>
      <c r="J55" t="s">
        <v>46</v>
      </c>
    </row>
    <row r="56" spans="1:10" ht="13.5" customHeight="1" x14ac:dyDescent="0.45">
      <c r="A56" t="s">
        <v>34</v>
      </c>
      <c r="B56" t="s">
        <v>34</v>
      </c>
      <c r="C56" s="1">
        <f>30000/12</f>
        <v>2500</v>
      </c>
      <c r="D56" s="1">
        <f>C56*1.3</f>
        <v>3250</v>
      </c>
      <c r="E56" s="1">
        <f>D56*12</f>
        <v>39000</v>
      </c>
      <c r="F56" s="3" t="s">
        <v>34</v>
      </c>
      <c r="H56">
        <v>12</v>
      </c>
      <c r="I56" s="2">
        <f t="shared" si="20"/>
        <v>39000</v>
      </c>
      <c r="J56" t="s">
        <v>34</v>
      </c>
    </row>
    <row r="57" spans="1:10" x14ac:dyDescent="0.45">
      <c r="A57" t="s">
        <v>34</v>
      </c>
      <c r="B57" t="s">
        <v>34</v>
      </c>
      <c r="C57" s="1">
        <f>30000/12</f>
        <v>2500</v>
      </c>
      <c r="D57" s="1">
        <f>C57*1.3</f>
        <v>3250</v>
      </c>
      <c r="E57" s="1">
        <f>D57*12</f>
        <v>39000</v>
      </c>
      <c r="F57" s="3" t="s">
        <v>34</v>
      </c>
      <c r="H57">
        <v>12</v>
      </c>
      <c r="I57" s="2">
        <f t="shared" si="20"/>
        <v>39000</v>
      </c>
      <c r="J57" t="s">
        <v>34</v>
      </c>
    </row>
    <row r="58" spans="1:10" x14ac:dyDescent="0.45">
      <c r="A58" t="s">
        <v>34</v>
      </c>
      <c r="B58" t="s">
        <v>34</v>
      </c>
      <c r="C58" s="1">
        <f>30000/12</f>
        <v>2500</v>
      </c>
      <c r="D58" s="1">
        <f>C58*1.3</f>
        <v>3250</v>
      </c>
      <c r="E58" s="1">
        <f>D58*12</f>
        <v>39000</v>
      </c>
      <c r="F58" s="3" t="s">
        <v>34</v>
      </c>
      <c r="H58">
        <v>12</v>
      </c>
      <c r="I58" s="2">
        <f t="shared" si="20"/>
        <v>39000</v>
      </c>
      <c r="J58" t="s">
        <v>34</v>
      </c>
    </row>
    <row r="59" spans="1:10" x14ac:dyDescent="0.45">
      <c r="A59" t="s">
        <v>34</v>
      </c>
      <c r="B59" t="s">
        <v>34</v>
      </c>
      <c r="C59" s="1">
        <f>30000/12</f>
        <v>2500</v>
      </c>
      <c r="D59" s="1">
        <f>C59*1.3</f>
        <v>3250</v>
      </c>
      <c r="E59" s="1">
        <f>D59*12</f>
        <v>39000</v>
      </c>
      <c r="F59" s="3" t="s">
        <v>34</v>
      </c>
      <c r="H59">
        <v>10</v>
      </c>
      <c r="I59" s="2">
        <f t="shared" ref="I59" si="24">(E59/12)*H59</f>
        <v>32500</v>
      </c>
      <c r="J59" t="s">
        <v>34</v>
      </c>
    </row>
    <row r="60" spans="1:10" x14ac:dyDescent="0.45">
      <c r="A60" t="s">
        <v>34</v>
      </c>
      <c r="B60" t="s">
        <v>34</v>
      </c>
      <c r="C60" s="1">
        <f>30000/12</f>
        <v>2500</v>
      </c>
      <c r="D60" s="1">
        <f>C60*1.3</f>
        <v>3250</v>
      </c>
      <c r="E60" s="1">
        <f>D60*12</f>
        <v>39000</v>
      </c>
      <c r="F60" s="3" t="s">
        <v>34</v>
      </c>
      <c r="H60">
        <v>10</v>
      </c>
      <c r="I60" s="2">
        <f t="shared" ref="I60" si="25">(E60/12)*H60</f>
        <v>32500</v>
      </c>
      <c r="J60" t="s">
        <v>34</v>
      </c>
    </row>
    <row r="61" spans="1:10" x14ac:dyDescent="0.45">
      <c r="A61" t="s">
        <v>34</v>
      </c>
      <c r="B61" t="s">
        <v>34</v>
      </c>
      <c r="C61" s="1">
        <f>30000/12</f>
        <v>2500</v>
      </c>
      <c r="D61" s="1">
        <f>C61*1.3</f>
        <v>3250</v>
      </c>
      <c r="E61" s="1">
        <f>D61*12</f>
        <v>39000</v>
      </c>
      <c r="F61" s="3" t="s">
        <v>34</v>
      </c>
      <c r="H61">
        <v>10</v>
      </c>
      <c r="I61" s="2">
        <f t="shared" ref="I61" si="26">(E61/12)*H61</f>
        <v>32500</v>
      </c>
      <c r="J61" t="s">
        <v>34</v>
      </c>
    </row>
    <row r="62" spans="1:10" x14ac:dyDescent="0.45">
      <c r="A62" t="s">
        <v>61</v>
      </c>
      <c r="B62" t="s">
        <v>61</v>
      </c>
      <c r="C62" s="1">
        <f>30000/12</f>
        <v>2500</v>
      </c>
      <c r="D62" s="1">
        <f>C62*1.3</f>
        <v>3250</v>
      </c>
      <c r="E62" s="1">
        <f>D62*12</f>
        <v>39000</v>
      </c>
      <c r="F62" s="3" t="s">
        <v>34</v>
      </c>
      <c r="H62">
        <v>12</v>
      </c>
      <c r="I62" s="15">
        <f t="shared" si="20"/>
        <v>39000</v>
      </c>
      <c r="J62" t="s">
        <v>34</v>
      </c>
    </row>
    <row r="63" spans="1:10" x14ac:dyDescent="0.45">
      <c r="A63" t="s">
        <v>61</v>
      </c>
      <c r="B63" t="s">
        <v>61</v>
      </c>
      <c r="C63" s="1">
        <f>30000/12</f>
        <v>2500</v>
      </c>
      <c r="D63" s="1">
        <f>C63*1.3</f>
        <v>3250</v>
      </c>
      <c r="E63" s="1">
        <f>D63*12</f>
        <v>39000</v>
      </c>
      <c r="F63" s="3" t="s">
        <v>34</v>
      </c>
      <c r="H63">
        <v>8</v>
      </c>
      <c r="I63" s="15">
        <f t="shared" ref="I63" si="27">(E63/12)*H63</f>
        <v>26000</v>
      </c>
      <c r="J63" t="s">
        <v>34</v>
      </c>
    </row>
    <row r="64" spans="1:10" x14ac:dyDescent="0.45">
      <c r="C64" s="1"/>
      <c r="D64" s="1"/>
      <c r="E64" s="1"/>
      <c r="F64" s="3"/>
      <c r="I64" s="15"/>
    </row>
    <row r="65" spans="1:10" x14ac:dyDescent="0.45">
      <c r="C65" s="1"/>
      <c r="D65" s="1"/>
      <c r="E65" s="1"/>
      <c r="I65" s="9">
        <f>SUM(I39:I64)</f>
        <v>848983.33333333337</v>
      </c>
    </row>
    <row r="66" spans="1:10" x14ac:dyDescent="0.45">
      <c r="A66" s="4" t="s">
        <v>47</v>
      </c>
      <c r="E66" s="1"/>
      <c r="I66" s="2"/>
    </row>
    <row r="67" spans="1:10" x14ac:dyDescent="0.45">
      <c r="A67" s="10" t="s">
        <v>37</v>
      </c>
      <c r="D67" s="1">
        <v>10000</v>
      </c>
      <c r="E67" s="1">
        <f>D67*12</f>
        <v>120000</v>
      </c>
      <c r="I67" s="2">
        <f>E67</f>
        <v>120000</v>
      </c>
      <c r="J67" s="3" t="s">
        <v>55</v>
      </c>
    </row>
    <row r="68" spans="1:10" x14ac:dyDescent="0.45">
      <c r="A68" s="10" t="s">
        <v>38</v>
      </c>
      <c r="D68" s="1">
        <v>4000</v>
      </c>
      <c r="E68" s="1">
        <f>D68*12</f>
        <v>48000</v>
      </c>
      <c r="I68" s="2">
        <f t="shared" ref="I68:I72" si="28">E68</f>
        <v>48000</v>
      </c>
      <c r="J68" t="s">
        <v>45</v>
      </c>
    </row>
    <row r="69" spans="1:10" x14ac:dyDescent="0.45">
      <c r="A69" s="10" t="s">
        <v>39</v>
      </c>
      <c r="D69" s="1">
        <v>2500</v>
      </c>
      <c r="E69" s="1">
        <f t="shared" ref="E69:E72" si="29">D69*12</f>
        <v>30000</v>
      </c>
      <c r="G69" s="11"/>
      <c r="H69" s="11"/>
      <c r="I69" s="2">
        <f t="shared" si="28"/>
        <v>30000</v>
      </c>
      <c r="J69" s="17" t="s">
        <v>55</v>
      </c>
    </row>
    <row r="70" spans="1:10" x14ac:dyDescent="0.45">
      <c r="A70" s="10" t="s">
        <v>42</v>
      </c>
      <c r="B70" s="11"/>
      <c r="C70" s="11"/>
      <c r="D70" s="16">
        <v>3000</v>
      </c>
      <c r="E70" s="16">
        <f t="shared" si="29"/>
        <v>36000</v>
      </c>
      <c r="F70" s="11"/>
      <c r="I70" s="2">
        <f t="shared" si="28"/>
        <v>36000</v>
      </c>
      <c r="J70" s="3" t="s">
        <v>55</v>
      </c>
    </row>
    <row r="71" spans="1:10" x14ac:dyDescent="0.45">
      <c r="A71" s="10" t="s">
        <v>40</v>
      </c>
      <c r="D71" s="1">
        <v>2000</v>
      </c>
      <c r="E71" s="1">
        <f t="shared" si="29"/>
        <v>24000</v>
      </c>
      <c r="I71" s="2">
        <f t="shared" si="28"/>
        <v>24000</v>
      </c>
      <c r="J71" t="s">
        <v>45</v>
      </c>
    </row>
    <row r="72" spans="1:10" x14ac:dyDescent="0.45">
      <c r="A72" s="10" t="s">
        <v>41</v>
      </c>
      <c r="D72" s="1">
        <v>300</v>
      </c>
      <c r="E72" s="1">
        <f t="shared" si="29"/>
        <v>3600</v>
      </c>
      <c r="I72" s="2">
        <f t="shared" si="28"/>
        <v>3600</v>
      </c>
      <c r="J72" t="s">
        <v>45</v>
      </c>
    </row>
    <row r="73" spans="1:10" x14ac:dyDescent="0.45">
      <c r="E73" s="1"/>
      <c r="I73" s="9">
        <f>SUM(I67:I72)</f>
        <v>261600</v>
      </c>
    </row>
    <row r="74" spans="1:10" x14ac:dyDescent="0.45">
      <c r="A74" s="4" t="s">
        <v>34</v>
      </c>
      <c r="D74" s="1"/>
      <c r="E74" s="1"/>
      <c r="I74" s="2"/>
    </row>
    <row r="75" spans="1:10" x14ac:dyDescent="0.45">
      <c r="A75" t="s">
        <v>48</v>
      </c>
      <c r="D75" s="1">
        <v>70000</v>
      </c>
      <c r="E75" s="1">
        <f>D75*12</f>
        <v>840000</v>
      </c>
      <c r="I75" s="2">
        <f>E75</f>
        <v>840000</v>
      </c>
      <c r="J75" t="s">
        <v>34</v>
      </c>
    </row>
    <row r="76" spans="1:10" x14ac:dyDescent="0.45">
      <c r="A76" t="s">
        <v>49</v>
      </c>
      <c r="E76" s="1">
        <v>150000</v>
      </c>
      <c r="I76" s="2">
        <f>E76</f>
        <v>150000</v>
      </c>
      <c r="J76" t="s">
        <v>34</v>
      </c>
    </row>
    <row r="77" spans="1:10" x14ac:dyDescent="0.45">
      <c r="A77" t="s">
        <v>50</v>
      </c>
      <c r="D77" s="1">
        <v>20000</v>
      </c>
      <c r="E77" s="1">
        <f>D77*12</f>
        <v>240000</v>
      </c>
      <c r="I77" s="15">
        <f>E77</f>
        <v>240000</v>
      </c>
      <c r="J77" t="s">
        <v>34</v>
      </c>
    </row>
    <row r="78" spans="1:10" x14ac:dyDescent="0.45">
      <c r="E78" s="1"/>
      <c r="I78" s="9">
        <f>SUM(I75:I77)</f>
        <v>1230000</v>
      </c>
    </row>
    <row r="79" spans="1:10" x14ac:dyDescent="0.45">
      <c r="E79" s="1"/>
      <c r="G79" s="4"/>
      <c r="I79" s="9"/>
    </row>
    <row r="80" spans="1:10" x14ac:dyDescent="0.45">
      <c r="E80" s="1"/>
      <c r="I80" s="9">
        <f>SUM(I37,I65,I73,I78)</f>
        <v>3732963.3333333335</v>
      </c>
    </row>
    <row r="85" spans="1:6" x14ac:dyDescent="0.45">
      <c r="A85" s="4" t="s">
        <v>63</v>
      </c>
      <c r="E85" s="1"/>
    </row>
    <row r="86" spans="1:6" x14ac:dyDescent="0.45">
      <c r="C86" s="4" t="s">
        <v>66</v>
      </c>
      <c r="D86" s="4"/>
      <c r="E86" s="5" t="s">
        <v>67</v>
      </c>
    </row>
    <row r="87" spans="1:6" x14ac:dyDescent="0.45">
      <c r="A87" t="s">
        <v>64</v>
      </c>
      <c r="C87" s="1">
        <v>660</v>
      </c>
      <c r="E87" s="19">
        <v>3000</v>
      </c>
      <c r="F87" s="1">
        <f t="shared" ref="F87:F88" si="30">E87*C87</f>
        <v>1980000</v>
      </c>
    </row>
    <row r="88" spans="1:6" x14ac:dyDescent="0.45">
      <c r="A88" t="s">
        <v>54</v>
      </c>
      <c r="C88" s="1">
        <v>1200</v>
      </c>
      <c r="E88" s="19">
        <v>5000</v>
      </c>
      <c r="F88" s="1">
        <f t="shared" si="30"/>
        <v>6000000</v>
      </c>
    </row>
    <row r="89" spans="1:6" x14ac:dyDescent="0.45">
      <c r="A89" t="s">
        <v>65</v>
      </c>
      <c r="C89" s="1">
        <v>80000</v>
      </c>
      <c r="E89" s="19">
        <v>20</v>
      </c>
      <c r="F89" s="1">
        <f>E89*C89</f>
        <v>1600000</v>
      </c>
    </row>
    <row r="90" spans="1:6" x14ac:dyDescent="0.45">
      <c r="A90" t="s">
        <v>68</v>
      </c>
      <c r="C90" s="1"/>
      <c r="E90" s="1"/>
      <c r="F90" s="1">
        <v>200000</v>
      </c>
    </row>
    <row r="91" spans="1:6" x14ac:dyDescent="0.45">
      <c r="E91" s="1"/>
      <c r="F91" s="9">
        <f>SUM(F87:F90)</f>
        <v>9780000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Año 1</vt:lpstr>
      <vt:lpstr>Año 2</vt:lpstr>
      <vt:lpstr>Año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zontisa</dc:creator>
  <cp:lastModifiedBy>zontisa</cp:lastModifiedBy>
  <dcterms:created xsi:type="dcterms:W3CDTF">2020-02-16T08:37:47Z</dcterms:created>
  <dcterms:modified xsi:type="dcterms:W3CDTF">2020-02-16T12:54:41Z</dcterms:modified>
</cp:coreProperties>
</file>